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ad\dfs\home\svobodovab\Péťa\ROK 2026\Rekonstrukce ul. Moravská\"/>
    </mc:Choice>
  </mc:AlternateContent>
  <xr:revisionPtr revIDLastSave="0" documentId="8_{618F3937-0B46-46E2-AA1D-BB81D24A9B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e stavby" sheetId="1" r:id="rId1"/>
    <sheet name="SO-01 - Rekonstrukce ulice" sheetId="2" r:id="rId2"/>
    <sheet name="SO-02 - Veřejné osvětlení" sheetId="3" r:id="rId3"/>
    <sheet name="VON - Vedlejší a ostatní ..." sheetId="4" r:id="rId4"/>
  </sheets>
  <definedNames>
    <definedName name="_xlnm._FilterDatabase" localSheetId="1" hidden="1">'SO-01 - Rekonstrukce ulice'!$C$89:$K$410</definedName>
    <definedName name="_xlnm._FilterDatabase" localSheetId="2" hidden="1">'SO-02 - Veřejné osvětlení'!$C$80:$K$215</definedName>
    <definedName name="_xlnm._FilterDatabase" localSheetId="3" hidden="1">'VON - Vedlejší a ostatní ...'!$C$84:$K$104</definedName>
    <definedName name="_xlnm.Print_Titles" localSheetId="0">'Rekapitulace stavby'!$52:$52</definedName>
    <definedName name="_xlnm.Print_Titles" localSheetId="1">'SO-01 - Rekonstrukce ulice'!$89:$89</definedName>
    <definedName name="_xlnm.Print_Titles" localSheetId="2">'SO-02 - Veřejné osvětlení'!$80:$80</definedName>
    <definedName name="_xlnm.Print_Titles" localSheetId="3">'VON - Vedlejší a ostatní ...'!$84:$84</definedName>
    <definedName name="_xlnm.Print_Area" localSheetId="0">'Rekapitulace stavby'!$D$4:$AO$36,'Rekapitulace stavby'!$C$42:$AQ$58</definedName>
    <definedName name="_xlnm.Print_Area" localSheetId="1">'SO-01 - Rekonstrukce ulice'!$C$4:$J$39,'SO-01 - Rekonstrukce ulice'!$C$45:$J$71,'SO-01 - Rekonstrukce ulice'!$C$77:$K$410</definedName>
    <definedName name="_xlnm.Print_Area" localSheetId="2">'SO-02 - Veřejné osvětlení'!$C$4:$J$39,'SO-02 - Veřejné osvětlení'!$C$45:$J$62,'SO-02 - Veřejné osvětlení'!$C$68:$K$215</definedName>
    <definedName name="_xlnm.Print_Area" localSheetId="3">'VON - Vedlejší a ostatní ...'!$C$4:$J$39,'VON - Vedlejší a ostatní ...'!$C$45:$J$66,'VON - Vedlejší a ostatní ...'!$C$72:$K$104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7" i="4" l="1"/>
  <c r="J36" i="4"/>
  <c r="AY57" i="1"/>
  <c r="J35" i="4"/>
  <c r="AX57" i="1"/>
  <c r="BI104" i="4"/>
  <c r="BH104" i="4"/>
  <c r="BG104" i="4"/>
  <c r="BF104" i="4"/>
  <c r="T104" i="4"/>
  <c r="T103" i="4"/>
  <c r="R104" i="4"/>
  <c r="R103" i="4"/>
  <c r="P104" i="4"/>
  <c r="P103" i="4"/>
  <c r="BI102" i="4"/>
  <c r="BH102" i="4"/>
  <c r="BG102" i="4"/>
  <c r="BF102" i="4"/>
  <c r="T102" i="4"/>
  <c r="T101" i="4"/>
  <c r="R102" i="4"/>
  <c r="R101" i="4"/>
  <c r="P102" i="4"/>
  <c r="P101" i="4" s="1"/>
  <c r="BI100" i="4"/>
  <c r="BH100" i="4"/>
  <c r="BG100" i="4"/>
  <c r="BF100" i="4"/>
  <c r="T100" i="4"/>
  <c r="R100" i="4"/>
  <c r="P100" i="4"/>
  <c r="BI99" i="4"/>
  <c r="BH99" i="4"/>
  <c r="BG99" i="4"/>
  <c r="BF99" i="4"/>
  <c r="T99" i="4"/>
  <c r="R99" i="4"/>
  <c r="P99" i="4"/>
  <c r="BI98" i="4"/>
  <c r="BH98" i="4"/>
  <c r="BG98" i="4"/>
  <c r="BF98" i="4"/>
  <c r="T98" i="4"/>
  <c r="R98" i="4"/>
  <c r="P98" i="4"/>
  <c r="BI96" i="4"/>
  <c r="BH96" i="4"/>
  <c r="BG96" i="4"/>
  <c r="BF96" i="4"/>
  <c r="T96" i="4"/>
  <c r="R96" i="4"/>
  <c r="P96" i="4"/>
  <c r="BI95" i="4"/>
  <c r="BH95" i="4"/>
  <c r="BG95" i="4"/>
  <c r="BF95" i="4"/>
  <c r="T95" i="4"/>
  <c r="R95" i="4"/>
  <c r="P95" i="4"/>
  <c r="BI94" i="4"/>
  <c r="BH94" i="4"/>
  <c r="BG94" i="4"/>
  <c r="BF94" i="4"/>
  <c r="T94" i="4"/>
  <c r="R94" i="4"/>
  <c r="P94" i="4"/>
  <c r="BI91" i="4"/>
  <c r="BH91" i="4"/>
  <c r="BG91" i="4"/>
  <c r="BF91" i="4"/>
  <c r="T91" i="4"/>
  <c r="R91" i="4"/>
  <c r="P91" i="4"/>
  <c r="BI90" i="4"/>
  <c r="BH90" i="4"/>
  <c r="BG90" i="4"/>
  <c r="BF90" i="4"/>
  <c r="T90" i="4"/>
  <c r="R90" i="4"/>
  <c r="P90" i="4"/>
  <c r="BI89" i="4"/>
  <c r="BH89" i="4"/>
  <c r="BG89" i="4"/>
  <c r="BF89" i="4"/>
  <c r="T89" i="4"/>
  <c r="R89" i="4"/>
  <c r="P89" i="4"/>
  <c r="BI88" i="4"/>
  <c r="BH88" i="4"/>
  <c r="BG88" i="4"/>
  <c r="BF88" i="4"/>
  <c r="T88" i="4"/>
  <c r="R88" i="4"/>
  <c r="P88" i="4"/>
  <c r="J82" i="4"/>
  <c r="J81" i="4"/>
  <c r="F81" i="4"/>
  <c r="F79" i="4"/>
  <c r="E77" i="4"/>
  <c r="J55" i="4"/>
  <c r="J54" i="4"/>
  <c r="F54" i="4"/>
  <c r="F52" i="4"/>
  <c r="E50" i="4"/>
  <c r="J18" i="4"/>
  <c r="E18" i="4"/>
  <c r="F82" i="4" s="1"/>
  <c r="J17" i="4"/>
  <c r="J12" i="4"/>
  <c r="J79" i="4"/>
  <c r="E7" i="4"/>
  <c r="E75" i="4" s="1"/>
  <c r="J37" i="3"/>
  <c r="J36" i="3"/>
  <c r="AY56" i="1"/>
  <c r="J35" i="3"/>
  <c r="AX56" i="1" s="1"/>
  <c r="BI215" i="3"/>
  <c r="BH215" i="3"/>
  <c r="BG215" i="3"/>
  <c r="BF215" i="3"/>
  <c r="T215" i="3"/>
  <c r="R215" i="3"/>
  <c r="P215" i="3"/>
  <c r="BI214" i="3"/>
  <c r="BH214" i="3"/>
  <c r="BG214" i="3"/>
  <c r="BF214" i="3"/>
  <c r="T214" i="3"/>
  <c r="R214" i="3"/>
  <c r="P214" i="3"/>
  <c r="BI213" i="3"/>
  <c r="BH213" i="3"/>
  <c r="BG213" i="3"/>
  <c r="BF213" i="3"/>
  <c r="T213" i="3"/>
  <c r="R213" i="3"/>
  <c r="P213" i="3"/>
  <c r="BI211" i="3"/>
  <c r="BH211" i="3"/>
  <c r="BG211" i="3"/>
  <c r="BF211" i="3"/>
  <c r="T211" i="3"/>
  <c r="R211" i="3"/>
  <c r="P211" i="3"/>
  <c r="BI209" i="3"/>
  <c r="BH209" i="3"/>
  <c r="BG209" i="3"/>
  <c r="BF209" i="3"/>
  <c r="T209" i="3"/>
  <c r="R209" i="3"/>
  <c r="P209" i="3"/>
  <c r="BI207" i="3"/>
  <c r="BH207" i="3"/>
  <c r="BG207" i="3"/>
  <c r="BF207" i="3"/>
  <c r="T207" i="3"/>
  <c r="R207" i="3"/>
  <c r="P207" i="3"/>
  <c r="BI205" i="3"/>
  <c r="BH205" i="3"/>
  <c r="BG205" i="3"/>
  <c r="BF205" i="3"/>
  <c r="T205" i="3"/>
  <c r="R205" i="3"/>
  <c r="P205" i="3"/>
  <c r="BI203" i="3"/>
  <c r="BH203" i="3"/>
  <c r="BG203" i="3"/>
  <c r="BF203" i="3"/>
  <c r="T203" i="3"/>
  <c r="R203" i="3"/>
  <c r="P203" i="3"/>
  <c r="BI201" i="3"/>
  <c r="BH201" i="3"/>
  <c r="BG201" i="3"/>
  <c r="BF201" i="3"/>
  <c r="T201" i="3"/>
  <c r="R201" i="3"/>
  <c r="P201" i="3"/>
  <c r="BI199" i="3"/>
  <c r="BH199" i="3"/>
  <c r="BG199" i="3"/>
  <c r="BF199" i="3"/>
  <c r="T199" i="3"/>
  <c r="R199" i="3"/>
  <c r="P199" i="3"/>
  <c r="BI197" i="3"/>
  <c r="BH197" i="3"/>
  <c r="BG197" i="3"/>
  <c r="BF197" i="3"/>
  <c r="T197" i="3"/>
  <c r="R197" i="3"/>
  <c r="P197" i="3"/>
  <c r="BI195" i="3"/>
  <c r="BH195" i="3"/>
  <c r="BG195" i="3"/>
  <c r="BF195" i="3"/>
  <c r="T195" i="3"/>
  <c r="R195" i="3"/>
  <c r="P195" i="3"/>
  <c r="BI193" i="3"/>
  <c r="BH193" i="3"/>
  <c r="BG193" i="3"/>
  <c r="BF193" i="3"/>
  <c r="T193" i="3"/>
  <c r="R193" i="3"/>
  <c r="P193" i="3"/>
  <c r="BI191" i="3"/>
  <c r="BH191" i="3"/>
  <c r="BG191" i="3"/>
  <c r="BF191" i="3"/>
  <c r="T191" i="3"/>
  <c r="R191" i="3"/>
  <c r="P191" i="3"/>
  <c r="BI189" i="3"/>
  <c r="BH189" i="3"/>
  <c r="BG189" i="3"/>
  <c r="BF189" i="3"/>
  <c r="T189" i="3"/>
  <c r="R189" i="3"/>
  <c r="P189" i="3"/>
  <c r="BI187" i="3"/>
  <c r="BH187" i="3"/>
  <c r="BG187" i="3"/>
  <c r="BF187" i="3"/>
  <c r="T187" i="3"/>
  <c r="R187" i="3"/>
  <c r="P187" i="3"/>
  <c r="BI185" i="3"/>
  <c r="BH185" i="3"/>
  <c r="BG185" i="3"/>
  <c r="BF185" i="3"/>
  <c r="T185" i="3"/>
  <c r="R185" i="3"/>
  <c r="P185" i="3"/>
  <c r="BI183" i="3"/>
  <c r="BH183" i="3"/>
  <c r="BG183" i="3"/>
  <c r="BF183" i="3"/>
  <c r="T183" i="3"/>
  <c r="R183" i="3"/>
  <c r="P183" i="3"/>
  <c r="BI181" i="3"/>
  <c r="BH181" i="3"/>
  <c r="BG181" i="3"/>
  <c r="BF181" i="3"/>
  <c r="T181" i="3"/>
  <c r="R181" i="3"/>
  <c r="P181" i="3"/>
  <c r="BI179" i="3"/>
  <c r="BH179" i="3"/>
  <c r="BG179" i="3"/>
  <c r="BF179" i="3"/>
  <c r="T179" i="3"/>
  <c r="R179" i="3"/>
  <c r="P179" i="3"/>
  <c r="BI178" i="3"/>
  <c r="BH178" i="3"/>
  <c r="BG178" i="3"/>
  <c r="BF178" i="3"/>
  <c r="T178" i="3"/>
  <c r="R178" i="3"/>
  <c r="P178" i="3"/>
  <c r="BI176" i="3"/>
  <c r="BH176" i="3"/>
  <c r="BG176" i="3"/>
  <c r="BF176" i="3"/>
  <c r="T176" i="3"/>
  <c r="R176" i="3"/>
  <c r="P176" i="3"/>
  <c r="BI174" i="3"/>
  <c r="BH174" i="3"/>
  <c r="BG174" i="3"/>
  <c r="BF174" i="3"/>
  <c r="T174" i="3"/>
  <c r="R174" i="3"/>
  <c r="P174" i="3"/>
  <c r="BI172" i="3"/>
  <c r="BH172" i="3"/>
  <c r="BG172" i="3"/>
  <c r="BF172" i="3"/>
  <c r="T172" i="3"/>
  <c r="R172" i="3"/>
  <c r="P172" i="3"/>
  <c r="BI170" i="3"/>
  <c r="BH170" i="3"/>
  <c r="BG170" i="3"/>
  <c r="BF170" i="3"/>
  <c r="T170" i="3"/>
  <c r="R170" i="3"/>
  <c r="P170" i="3"/>
  <c r="BI168" i="3"/>
  <c r="BH168" i="3"/>
  <c r="BG168" i="3"/>
  <c r="BF168" i="3"/>
  <c r="T168" i="3"/>
  <c r="R168" i="3"/>
  <c r="P168" i="3"/>
  <c r="BI167" i="3"/>
  <c r="BH167" i="3"/>
  <c r="BG167" i="3"/>
  <c r="BF167" i="3"/>
  <c r="T167" i="3"/>
  <c r="R167" i="3"/>
  <c r="P167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2" i="3"/>
  <c r="BH162" i="3"/>
  <c r="BG162" i="3"/>
  <c r="BF162" i="3"/>
  <c r="T162" i="3"/>
  <c r="R162" i="3"/>
  <c r="P162" i="3"/>
  <c r="BI160" i="3"/>
  <c r="BH160" i="3"/>
  <c r="BG160" i="3"/>
  <c r="BF160" i="3"/>
  <c r="T160" i="3"/>
  <c r="R160" i="3"/>
  <c r="P160" i="3"/>
  <c r="BI158" i="3"/>
  <c r="BH158" i="3"/>
  <c r="BG158" i="3"/>
  <c r="BF158" i="3"/>
  <c r="T158" i="3"/>
  <c r="R158" i="3"/>
  <c r="P158" i="3"/>
  <c r="BI156" i="3"/>
  <c r="BH156" i="3"/>
  <c r="BG156" i="3"/>
  <c r="BF156" i="3"/>
  <c r="T156" i="3"/>
  <c r="R156" i="3"/>
  <c r="P156" i="3"/>
  <c r="BI155" i="3"/>
  <c r="BH155" i="3"/>
  <c r="BG155" i="3"/>
  <c r="BF155" i="3"/>
  <c r="T155" i="3"/>
  <c r="R155" i="3"/>
  <c r="P155" i="3"/>
  <c r="BI153" i="3"/>
  <c r="BH153" i="3"/>
  <c r="BG153" i="3"/>
  <c r="BF153" i="3"/>
  <c r="T153" i="3"/>
  <c r="R153" i="3"/>
  <c r="P153" i="3"/>
  <c r="BI152" i="3"/>
  <c r="BH152" i="3"/>
  <c r="BG152" i="3"/>
  <c r="BF152" i="3"/>
  <c r="T152" i="3"/>
  <c r="R152" i="3"/>
  <c r="P152" i="3"/>
  <c r="BI150" i="3"/>
  <c r="BH150" i="3"/>
  <c r="BG150" i="3"/>
  <c r="BF150" i="3"/>
  <c r="T150" i="3"/>
  <c r="R150" i="3"/>
  <c r="P150" i="3"/>
  <c r="BI148" i="3"/>
  <c r="BH148" i="3"/>
  <c r="BG148" i="3"/>
  <c r="BF148" i="3"/>
  <c r="T148" i="3"/>
  <c r="R148" i="3"/>
  <c r="P148" i="3"/>
  <c r="BI146" i="3"/>
  <c r="BH146" i="3"/>
  <c r="BG146" i="3"/>
  <c r="BF146" i="3"/>
  <c r="T146" i="3"/>
  <c r="R146" i="3"/>
  <c r="P146" i="3"/>
  <c r="BI144" i="3"/>
  <c r="BH144" i="3"/>
  <c r="BG144" i="3"/>
  <c r="BF144" i="3"/>
  <c r="T144" i="3"/>
  <c r="R144" i="3"/>
  <c r="P144" i="3"/>
  <c r="BI142" i="3"/>
  <c r="BH142" i="3"/>
  <c r="BG142" i="3"/>
  <c r="BF142" i="3"/>
  <c r="T142" i="3"/>
  <c r="R142" i="3"/>
  <c r="P142" i="3"/>
  <c r="BI139" i="3"/>
  <c r="BH139" i="3"/>
  <c r="BG139" i="3"/>
  <c r="BF139" i="3"/>
  <c r="T139" i="3"/>
  <c r="R139" i="3"/>
  <c r="P139" i="3"/>
  <c r="BI137" i="3"/>
  <c r="BH137" i="3"/>
  <c r="BG137" i="3"/>
  <c r="BF137" i="3"/>
  <c r="T137" i="3"/>
  <c r="R137" i="3"/>
  <c r="P137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BI126" i="3"/>
  <c r="BH126" i="3"/>
  <c r="BG126" i="3"/>
  <c r="BF126" i="3"/>
  <c r="T126" i="3"/>
  <c r="R126" i="3"/>
  <c r="P126" i="3"/>
  <c r="BI125" i="3"/>
  <c r="BH125" i="3"/>
  <c r="BG125" i="3"/>
  <c r="BF125" i="3"/>
  <c r="T125" i="3"/>
  <c r="R125" i="3"/>
  <c r="P125" i="3"/>
  <c r="BI123" i="3"/>
  <c r="BH123" i="3"/>
  <c r="BG123" i="3"/>
  <c r="BF123" i="3"/>
  <c r="T123" i="3"/>
  <c r="R123" i="3"/>
  <c r="P123" i="3"/>
  <c r="BI121" i="3"/>
  <c r="BH121" i="3"/>
  <c r="BG121" i="3"/>
  <c r="BF121" i="3"/>
  <c r="T121" i="3"/>
  <c r="R121" i="3"/>
  <c r="P121" i="3"/>
  <c r="BI120" i="3"/>
  <c r="BH120" i="3"/>
  <c r="BG120" i="3"/>
  <c r="BF120" i="3"/>
  <c r="T120" i="3"/>
  <c r="R120" i="3"/>
  <c r="P120" i="3"/>
  <c r="BI118" i="3"/>
  <c r="BH118" i="3"/>
  <c r="BG118" i="3"/>
  <c r="BF118" i="3"/>
  <c r="T118" i="3"/>
  <c r="R118" i="3"/>
  <c r="P118" i="3"/>
  <c r="BI117" i="3"/>
  <c r="BH117" i="3"/>
  <c r="BG117" i="3"/>
  <c r="BF117" i="3"/>
  <c r="T117" i="3"/>
  <c r="R117" i="3"/>
  <c r="P117" i="3"/>
  <c r="BI116" i="3"/>
  <c r="BH116" i="3"/>
  <c r="BG116" i="3"/>
  <c r="BF116" i="3"/>
  <c r="T116" i="3"/>
  <c r="R116" i="3"/>
  <c r="P116" i="3"/>
  <c r="BI114" i="3"/>
  <c r="BH114" i="3"/>
  <c r="BG114" i="3"/>
  <c r="BF114" i="3"/>
  <c r="T114" i="3"/>
  <c r="R114" i="3"/>
  <c r="P114" i="3"/>
  <c r="BI113" i="3"/>
  <c r="BH113" i="3"/>
  <c r="BG113" i="3"/>
  <c r="BF113" i="3"/>
  <c r="T113" i="3"/>
  <c r="R113" i="3"/>
  <c r="P113" i="3"/>
  <c r="BI111" i="3"/>
  <c r="BH111" i="3"/>
  <c r="BG111" i="3"/>
  <c r="BF111" i="3"/>
  <c r="T111" i="3"/>
  <c r="R111" i="3"/>
  <c r="P111" i="3"/>
  <c r="BI110" i="3"/>
  <c r="BH110" i="3"/>
  <c r="BG110" i="3"/>
  <c r="BF110" i="3"/>
  <c r="T110" i="3"/>
  <c r="R110" i="3"/>
  <c r="P110" i="3"/>
  <c r="BI109" i="3"/>
  <c r="BH109" i="3"/>
  <c r="BG109" i="3"/>
  <c r="BF109" i="3"/>
  <c r="T109" i="3"/>
  <c r="R109" i="3"/>
  <c r="P109" i="3"/>
  <c r="BI107" i="3"/>
  <c r="BH107" i="3"/>
  <c r="BG107" i="3"/>
  <c r="BF107" i="3"/>
  <c r="T107" i="3"/>
  <c r="R107" i="3"/>
  <c r="P107" i="3"/>
  <c r="BI106" i="3"/>
  <c r="BH106" i="3"/>
  <c r="BG106" i="3"/>
  <c r="BF106" i="3"/>
  <c r="T106" i="3"/>
  <c r="R106" i="3"/>
  <c r="P106" i="3"/>
  <c r="BI104" i="3"/>
  <c r="BH104" i="3"/>
  <c r="BG104" i="3"/>
  <c r="BF104" i="3"/>
  <c r="T104" i="3"/>
  <c r="R104" i="3"/>
  <c r="P104" i="3"/>
  <c r="BI103" i="3"/>
  <c r="BH103" i="3"/>
  <c r="BG103" i="3"/>
  <c r="BF103" i="3"/>
  <c r="T103" i="3"/>
  <c r="R103" i="3"/>
  <c r="P103" i="3"/>
  <c r="BI101" i="3"/>
  <c r="BH101" i="3"/>
  <c r="BG101" i="3"/>
  <c r="BF101" i="3"/>
  <c r="T101" i="3"/>
  <c r="R101" i="3"/>
  <c r="P101" i="3"/>
  <c r="BI100" i="3"/>
  <c r="BH100" i="3"/>
  <c r="BG100" i="3"/>
  <c r="BF100" i="3"/>
  <c r="T100" i="3"/>
  <c r="R100" i="3"/>
  <c r="P100" i="3"/>
  <c r="BI99" i="3"/>
  <c r="BH99" i="3"/>
  <c r="BG99" i="3"/>
  <c r="BF99" i="3"/>
  <c r="T99" i="3"/>
  <c r="R99" i="3"/>
  <c r="P99" i="3"/>
  <c r="BI97" i="3"/>
  <c r="BH97" i="3"/>
  <c r="BG97" i="3"/>
  <c r="BF97" i="3"/>
  <c r="T97" i="3"/>
  <c r="R97" i="3"/>
  <c r="P97" i="3"/>
  <c r="BI95" i="3"/>
  <c r="BH95" i="3"/>
  <c r="BG95" i="3"/>
  <c r="BF95" i="3"/>
  <c r="T95" i="3"/>
  <c r="R95" i="3"/>
  <c r="P95" i="3"/>
  <c r="BI93" i="3"/>
  <c r="BH93" i="3"/>
  <c r="BG93" i="3"/>
  <c r="BF93" i="3"/>
  <c r="T93" i="3"/>
  <c r="R93" i="3"/>
  <c r="P93" i="3"/>
  <c r="BI91" i="3"/>
  <c r="BH91" i="3"/>
  <c r="BG91" i="3"/>
  <c r="BF91" i="3"/>
  <c r="T91" i="3"/>
  <c r="R91" i="3"/>
  <c r="P91" i="3"/>
  <c r="BI89" i="3"/>
  <c r="BH89" i="3"/>
  <c r="BG89" i="3"/>
  <c r="BF89" i="3"/>
  <c r="T89" i="3"/>
  <c r="R89" i="3"/>
  <c r="P89" i="3"/>
  <c r="BI87" i="3"/>
  <c r="BH87" i="3"/>
  <c r="BG87" i="3"/>
  <c r="BF87" i="3"/>
  <c r="T87" i="3"/>
  <c r="R87" i="3"/>
  <c r="P87" i="3"/>
  <c r="BI85" i="3"/>
  <c r="BH85" i="3"/>
  <c r="BG85" i="3"/>
  <c r="BF85" i="3"/>
  <c r="T85" i="3"/>
  <c r="R85" i="3"/>
  <c r="P85" i="3"/>
  <c r="BI83" i="3"/>
  <c r="BH83" i="3"/>
  <c r="BG83" i="3"/>
  <c r="BF83" i="3"/>
  <c r="T83" i="3"/>
  <c r="R83" i="3"/>
  <c r="P83" i="3"/>
  <c r="J78" i="3"/>
  <c r="J77" i="3"/>
  <c r="F77" i="3"/>
  <c r="F75" i="3"/>
  <c r="E73" i="3"/>
  <c r="J55" i="3"/>
  <c r="J54" i="3"/>
  <c r="F54" i="3"/>
  <c r="F52" i="3"/>
  <c r="E50" i="3"/>
  <c r="J18" i="3"/>
  <c r="E18" i="3"/>
  <c r="F55" i="3" s="1"/>
  <c r="J17" i="3"/>
  <c r="J12" i="3"/>
  <c r="J75" i="3" s="1"/>
  <c r="E7" i="3"/>
  <c r="E48" i="3"/>
  <c r="J37" i="2"/>
  <c r="J36" i="2"/>
  <c r="AY55" i="1" s="1"/>
  <c r="J35" i="2"/>
  <c r="AX55" i="1"/>
  <c r="BI409" i="2"/>
  <c r="BH409" i="2"/>
  <c r="BG409" i="2"/>
  <c r="BF409" i="2"/>
  <c r="T409" i="2"/>
  <c r="R409" i="2"/>
  <c r="P409" i="2"/>
  <c r="BI405" i="2"/>
  <c r="BH405" i="2"/>
  <c r="BG405" i="2"/>
  <c r="BF405" i="2"/>
  <c r="T405" i="2"/>
  <c r="R405" i="2"/>
  <c r="P405" i="2"/>
  <c r="BI403" i="2"/>
  <c r="BH403" i="2"/>
  <c r="BG403" i="2"/>
  <c r="BF403" i="2"/>
  <c r="T403" i="2"/>
  <c r="R403" i="2"/>
  <c r="P403" i="2"/>
  <c r="BI399" i="2"/>
  <c r="BH399" i="2"/>
  <c r="BG399" i="2"/>
  <c r="BF399" i="2"/>
  <c r="T399" i="2"/>
  <c r="R399" i="2"/>
  <c r="P399" i="2"/>
  <c r="BI396" i="2"/>
  <c r="BH396" i="2"/>
  <c r="BG396" i="2"/>
  <c r="BF396" i="2"/>
  <c r="T396" i="2"/>
  <c r="R396" i="2"/>
  <c r="P396" i="2"/>
  <c r="BI392" i="2"/>
  <c r="BH392" i="2"/>
  <c r="BG392" i="2"/>
  <c r="BF392" i="2"/>
  <c r="T392" i="2"/>
  <c r="R392" i="2"/>
  <c r="P392" i="2"/>
  <c r="BI388" i="2"/>
  <c r="BH388" i="2"/>
  <c r="BG388" i="2"/>
  <c r="BF388" i="2"/>
  <c r="T388" i="2"/>
  <c r="R388" i="2"/>
  <c r="P388" i="2"/>
  <c r="BI384" i="2"/>
  <c r="BH384" i="2"/>
  <c r="BG384" i="2"/>
  <c r="BF384" i="2"/>
  <c r="T384" i="2"/>
  <c r="R384" i="2"/>
  <c r="P384" i="2"/>
  <c r="BI380" i="2"/>
  <c r="BH380" i="2"/>
  <c r="BG380" i="2"/>
  <c r="BF380" i="2"/>
  <c r="T380" i="2"/>
  <c r="R380" i="2"/>
  <c r="P380" i="2"/>
  <c r="BI376" i="2"/>
  <c r="BH376" i="2"/>
  <c r="BG376" i="2"/>
  <c r="BF376" i="2"/>
  <c r="T376" i="2"/>
  <c r="R376" i="2"/>
  <c r="P376" i="2"/>
  <c r="BI372" i="2"/>
  <c r="BH372" i="2"/>
  <c r="BG372" i="2"/>
  <c r="BF372" i="2"/>
  <c r="T372" i="2"/>
  <c r="T371" i="2"/>
  <c r="R372" i="2"/>
  <c r="R371" i="2" s="1"/>
  <c r="P372" i="2"/>
  <c r="P371" i="2"/>
  <c r="BI369" i="2"/>
  <c r="BH369" i="2"/>
  <c r="BG369" i="2"/>
  <c r="BF369" i="2"/>
  <c r="T369" i="2"/>
  <c r="R369" i="2"/>
  <c r="P369" i="2"/>
  <c r="BI367" i="2"/>
  <c r="BH367" i="2"/>
  <c r="BG367" i="2"/>
  <c r="BF367" i="2"/>
  <c r="T367" i="2"/>
  <c r="R367" i="2"/>
  <c r="P367" i="2"/>
  <c r="BI365" i="2"/>
  <c r="BH365" i="2"/>
  <c r="BG365" i="2"/>
  <c r="BF365" i="2"/>
  <c r="T365" i="2"/>
  <c r="R365" i="2"/>
  <c r="P365" i="2"/>
  <c r="BI362" i="2"/>
  <c r="BH362" i="2"/>
  <c r="BG362" i="2"/>
  <c r="BF362" i="2"/>
  <c r="T362" i="2"/>
  <c r="R362" i="2"/>
  <c r="P362" i="2"/>
  <c r="BI360" i="2"/>
  <c r="BH360" i="2"/>
  <c r="BG360" i="2"/>
  <c r="BF360" i="2"/>
  <c r="T360" i="2"/>
  <c r="R360" i="2"/>
  <c r="P360" i="2"/>
  <c r="BI358" i="2"/>
  <c r="BH358" i="2"/>
  <c r="BG358" i="2"/>
  <c r="BF358" i="2"/>
  <c r="T358" i="2"/>
  <c r="R358" i="2"/>
  <c r="P358" i="2"/>
  <c r="BI353" i="2"/>
  <c r="BH353" i="2"/>
  <c r="BG353" i="2"/>
  <c r="BF353" i="2"/>
  <c r="T353" i="2"/>
  <c r="R353" i="2"/>
  <c r="P353" i="2"/>
  <c r="BI349" i="2"/>
  <c r="BH349" i="2"/>
  <c r="BG349" i="2"/>
  <c r="BF349" i="2"/>
  <c r="T349" i="2"/>
  <c r="R349" i="2"/>
  <c r="P349" i="2"/>
  <c r="BI345" i="2"/>
  <c r="BH345" i="2"/>
  <c r="BG345" i="2"/>
  <c r="BF345" i="2"/>
  <c r="T345" i="2"/>
  <c r="R345" i="2"/>
  <c r="P345" i="2"/>
  <c r="BI343" i="2"/>
  <c r="BH343" i="2"/>
  <c r="BG343" i="2"/>
  <c r="BF343" i="2"/>
  <c r="T343" i="2"/>
  <c r="R343" i="2"/>
  <c r="P343" i="2"/>
  <c r="BI339" i="2"/>
  <c r="BH339" i="2"/>
  <c r="BG339" i="2"/>
  <c r="BF339" i="2"/>
  <c r="T339" i="2"/>
  <c r="R339" i="2"/>
  <c r="P339" i="2"/>
  <c r="BI336" i="2"/>
  <c r="BH336" i="2"/>
  <c r="BG336" i="2"/>
  <c r="BF336" i="2"/>
  <c r="T336" i="2"/>
  <c r="R336" i="2"/>
  <c r="P336" i="2"/>
  <c r="BI334" i="2"/>
  <c r="BH334" i="2"/>
  <c r="BG334" i="2"/>
  <c r="BF334" i="2"/>
  <c r="T334" i="2"/>
  <c r="R334" i="2"/>
  <c r="P334" i="2"/>
  <c r="BI332" i="2"/>
  <c r="BH332" i="2"/>
  <c r="BG332" i="2"/>
  <c r="BF332" i="2"/>
  <c r="T332" i="2"/>
  <c r="R332" i="2"/>
  <c r="P332" i="2"/>
  <c r="BI329" i="2"/>
  <c r="BH329" i="2"/>
  <c r="BG329" i="2"/>
  <c r="BF329" i="2"/>
  <c r="T329" i="2"/>
  <c r="R329" i="2"/>
  <c r="P329" i="2"/>
  <c r="BI327" i="2"/>
  <c r="BH327" i="2"/>
  <c r="BG327" i="2"/>
  <c r="BF327" i="2"/>
  <c r="T327" i="2"/>
  <c r="R327" i="2"/>
  <c r="P327" i="2"/>
  <c r="BI323" i="2"/>
  <c r="BH323" i="2"/>
  <c r="BG323" i="2"/>
  <c r="BF323" i="2"/>
  <c r="T323" i="2"/>
  <c r="R323" i="2"/>
  <c r="P323" i="2"/>
  <c r="BI319" i="2"/>
  <c r="BH319" i="2"/>
  <c r="BG319" i="2"/>
  <c r="BF319" i="2"/>
  <c r="T319" i="2"/>
  <c r="R319" i="2"/>
  <c r="P319" i="2"/>
  <c r="BI317" i="2"/>
  <c r="BH317" i="2"/>
  <c r="BG317" i="2"/>
  <c r="BF317" i="2"/>
  <c r="T317" i="2"/>
  <c r="R317" i="2"/>
  <c r="P317" i="2"/>
  <c r="BI316" i="2"/>
  <c r="BH316" i="2"/>
  <c r="BG316" i="2"/>
  <c r="BF316" i="2"/>
  <c r="T316" i="2"/>
  <c r="R316" i="2"/>
  <c r="P316" i="2"/>
  <c r="BI314" i="2"/>
  <c r="BH314" i="2"/>
  <c r="BG314" i="2"/>
  <c r="BF314" i="2"/>
  <c r="T314" i="2"/>
  <c r="R314" i="2"/>
  <c r="P314" i="2"/>
  <c r="BI312" i="2"/>
  <c r="BH312" i="2"/>
  <c r="BG312" i="2"/>
  <c r="BF312" i="2"/>
  <c r="T312" i="2"/>
  <c r="R312" i="2"/>
  <c r="P312" i="2"/>
  <c r="BI311" i="2"/>
  <c r="BH311" i="2"/>
  <c r="BG311" i="2"/>
  <c r="BF311" i="2"/>
  <c r="T311" i="2"/>
  <c r="R311" i="2"/>
  <c r="P311" i="2"/>
  <c r="BI309" i="2"/>
  <c r="BH309" i="2"/>
  <c r="BG309" i="2"/>
  <c r="BF309" i="2"/>
  <c r="T309" i="2"/>
  <c r="R309" i="2"/>
  <c r="P309" i="2"/>
  <c r="BI308" i="2"/>
  <c r="BH308" i="2"/>
  <c r="BG308" i="2"/>
  <c r="BF308" i="2"/>
  <c r="T308" i="2"/>
  <c r="R308" i="2"/>
  <c r="P308" i="2"/>
  <c r="BI306" i="2"/>
  <c r="BH306" i="2"/>
  <c r="BG306" i="2"/>
  <c r="BF306" i="2"/>
  <c r="T306" i="2"/>
  <c r="R306" i="2"/>
  <c r="P306" i="2"/>
  <c r="BI305" i="2"/>
  <c r="BH305" i="2"/>
  <c r="BG305" i="2"/>
  <c r="BF305" i="2"/>
  <c r="T305" i="2"/>
  <c r="R305" i="2"/>
  <c r="P305" i="2"/>
  <c r="BI303" i="2"/>
  <c r="BH303" i="2"/>
  <c r="BG303" i="2"/>
  <c r="BF303" i="2"/>
  <c r="T303" i="2"/>
  <c r="R303" i="2"/>
  <c r="P303" i="2"/>
  <c r="BI302" i="2"/>
  <c r="BH302" i="2"/>
  <c r="BG302" i="2"/>
  <c r="BF302" i="2"/>
  <c r="T302" i="2"/>
  <c r="R302" i="2"/>
  <c r="P302" i="2"/>
  <c r="BI301" i="2"/>
  <c r="BH301" i="2"/>
  <c r="BG301" i="2"/>
  <c r="BF301" i="2"/>
  <c r="T301" i="2"/>
  <c r="R301" i="2"/>
  <c r="P301" i="2"/>
  <c r="BI297" i="2"/>
  <c r="BH297" i="2"/>
  <c r="BG297" i="2"/>
  <c r="BF297" i="2"/>
  <c r="T297" i="2"/>
  <c r="R297" i="2"/>
  <c r="P297" i="2"/>
  <c r="BI295" i="2"/>
  <c r="BH295" i="2"/>
  <c r="BG295" i="2"/>
  <c r="BF295" i="2"/>
  <c r="T295" i="2"/>
  <c r="R295" i="2"/>
  <c r="P295" i="2"/>
  <c r="BI288" i="2"/>
  <c r="BH288" i="2"/>
  <c r="BG288" i="2"/>
  <c r="BF288" i="2"/>
  <c r="T288" i="2"/>
  <c r="R288" i="2"/>
  <c r="P288" i="2"/>
  <c r="BI282" i="2"/>
  <c r="BH282" i="2"/>
  <c r="BG282" i="2"/>
  <c r="BF282" i="2"/>
  <c r="T282" i="2"/>
  <c r="R282" i="2"/>
  <c r="P282" i="2"/>
  <c r="BI278" i="2"/>
  <c r="BH278" i="2"/>
  <c r="BG278" i="2"/>
  <c r="BF278" i="2"/>
  <c r="T278" i="2"/>
  <c r="R278" i="2"/>
  <c r="P278" i="2"/>
  <c r="BI274" i="2"/>
  <c r="BH274" i="2"/>
  <c r="BG274" i="2"/>
  <c r="BF274" i="2"/>
  <c r="T274" i="2"/>
  <c r="R274" i="2"/>
  <c r="P274" i="2"/>
  <c r="BI267" i="2"/>
  <c r="BH267" i="2"/>
  <c r="BG267" i="2"/>
  <c r="BF267" i="2"/>
  <c r="T267" i="2"/>
  <c r="R267" i="2"/>
  <c r="P267" i="2"/>
  <c r="BI260" i="2"/>
  <c r="BH260" i="2"/>
  <c r="BG260" i="2"/>
  <c r="BF260" i="2"/>
  <c r="T260" i="2"/>
  <c r="R260" i="2"/>
  <c r="P260" i="2"/>
  <c r="BI256" i="2"/>
  <c r="BH256" i="2"/>
  <c r="BG256" i="2"/>
  <c r="BF256" i="2"/>
  <c r="T256" i="2"/>
  <c r="R256" i="2"/>
  <c r="P256" i="2"/>
  <c r="BI252" i="2"/>
  <c r="BH252" i="2"/>
  <c r="BG252" i="2"/>
  <c r="BF252" i="2"/>
  <c r="T252" i="2"/>
  <c r="R252" i="2"/>
  <c r="P252" i="2"/>
  <c r="BI248" i="2"/>
  <c r="BH248" i="2"/>
  <c r="BG248" i="2"/>
  <c r="BF248" i="2"/>
  <c r="T248" i="2"/>
  <c r="R248" i="2"/>
  <c r="P248" i="2"/>
  <c r="BI241" i="2"/>
  <c r="BH241" i="2"/>
  <c r="BG241" i="2"/>
  <c r="BF241" i="2"/>
  <c r="T241" i="2"/>
  <c r="R241" i="2"/>
  <c r="P241" i="2"/>
  <c r="BI237" i="2"/>
  <c r="BH237" i="2"/>
  <c r="BG237" i="2"/>
  <c r="BF237" i="2"/>
  <c r="T237" i="2"/>
  <c r="R237" i="2"/>
  <c r="P237" i="2"/>
  <c r="BI233" i="2"/>
  <c r="BH233" i="2"/>
  <c r="BG233" i="2"/>
  <c r="BF233" i="2"/>
  <c r="T233" i="2"/>
  <c r="R233" i="2"/>
  <c r="P233" i="2"/>
  <c r="BI225" i="2"/>
  <c r="BH225" i="2"/>
  <c r="BG225" i="2"/>
  <c r="BF225" i="2"/>
  <c r="T225" i="2"/>
  <c r="T224" i="2"/>
  <c r="R225" i="2"/>
  <c r="R224" i="2"/>
  <c r="P225" i="2"/>
  <c r="P224" i="2" s="1"/>
  <c r="BI223" i="2"/>
  <c r="BH223" i="2"/>
  <c r="BG223" i="2"/>
  <c r="BF223" i="2"/>
  <c r="T223" i="2"/>
  <c r="R223" i="2"/>
  <c r="P223" i="2"/>
  <c r="BI219" i="2"/>
  <c r="BH219" i="2"/>
  <c r="BG219" i="2"/>
  <c r="BF219" i="2"/>
  <c r="T219" i="2"/>
  <c r="R219" i="2"/>
  <c r="P219" i="2"/>
  <c r="BI216" i="2"/>
  <c r="BH216" i="2"/>
  <c r="BG216" i="2"/>
  <c r="BF216" i="2"/>
  <c r="T216" i="2"/>
  <c r="R216" i="2"/>
  <c r="P216" i="2"/>
  <c r="BI214" i="2"/>
  <c r="BH214" i="2"/>
  <c r="BG214" i="2"/>
  <c r="BF214" i="2"/>
  <c r="T214" i="2"/>
  <c r="R214" i="2"/>
  <c r="P214" i="2"/>
  <c r="BI212" i="2"/>
  <c r="BH212" i="2"/>
  <c r="BG212" i="2"/>
  <c r="BF212" i="2"/>
  <c r="T212" i="2"/>
  <c r="R212" i="2"/>
  <c r="P212" i="2"/>
  <c r="BI210" i="2"/>
  <c r="BH210" i="2"/>
  <c r="BG210" i="2"/>
  <c r="BF210" i="2"/>
  <c r="T210" i="2"/>
  <c r="R210" i="2"/>
  <c r="P210" i="2"/>
  <c r="BI208" i="2"/>
  <c r="BH208" i="2"/>
  <c r="BG208" i="2"/>
  <c r="BF208" i="2"/>
  <c r="T208" i="2"/>
  <c r="R208" i="2"/>
  <c r="P208" i="2"/>
  <c r="BI201" i="2"/>
  <c r="BH201" i="2"/>
  <c r="BG201" i="2"/>
  <c r="BF201" i="2"/>
  <c r="T201" i="2"/>
  <c r="R201" i="2"/>
  <c r="P201" i="2"/>
  <c r="BI197" i="2"/>
  <c r="BH197" i="2"/>
  <c r="BG197" i="2"/>
  <c r="BF197" i="2"/>
  <c r="T197" i="2"/>
  <c r="R197" i="2"/>
  <c r="P197" i="2"/>
  <c r="BI194" i="2"/>
  <c r="BH194" i="2"/>
  <c r="BG194" i="2"/>
  <c r="BF194" i="2"/>
  <c r="T194" i="2"/>
  <c r="R194" i="2"/>
  <c r="P194" i="2"/>
  <c r="BI191" i="2"/>
  <c r="BH191" i="2"/>
  <c r="BG191" i="2"/>
  <c r="BF191" i="2"/>
  <c r="T191" i="2"/>
  <c r="R191" i="2"/>
  <c r="P191" i="2"/>
  <c r="BI189" i="2"/>
  <c r="BH189" i="2"/>
  <c r="BG189" i="2"/>
  <c r="BF189" i="2"/>
  <c r="T189" i="2"/>
  <c r="R189" i="2"/>
  <c r="P189" i="2"/>
  <c r="BI182" i="2"/>
  <c r="BH182" i="2"/>
  <c r="BG182" i="2"/>
  <c r="BF182" i="2"/>
  <c r="T182" i="2"/>
  <c r="R182" i="2"/>
  <c r="P182" i="2"/>
  <c r="BI175" i="2"/>
  <c r="BH175" i="2"/>
  <c r="BG175" i="2"/>
  <c r="BF175" i="2"/>
  <c r="T175" i="2"/>
  <c r="R175" i="2"/>
  <c r="P175" i="2"/>
  <c r="BI171" i="2"/>
  <c r="BH171" i="2"/>
  <c r="BG171" i="2"/>
  <c r="BF171" i="2"/>
  <c r="T171" i="2"/>
  <c r="R171" i="2"/>
  <c r="P171" i="2"/>
  <c r="BI167" i="2"/>
  <c r="BH167" i="2"/>
  <c r="BG167" i="2"/>
  <c r="BF167" i="2"/>
  <c r="T167" i="2"/>
  <c r="R167" i="2"/>
  <c r="P167" i="2"/>
  <c r="BI163" i="2"/>
  <c r="BH163" i="2"/>
  <c r="BG163" i="2"/>
  <c r="BF163" i="2"/>
  <c r="T163" i="2"/>
  <c r="R163" i="2"/>
  <c r="P163" i="2"/>
  <c r="BI160" i="2"/>
  <c r="BH160" i="2"/>
  <c r="BG160" i="2"/>
  <c r="BF160" i="2"/>
  <c r="T160" i="2"/>
  <c r="R160" i="2"/>
  <c r="P160" i="2"/>
  <c r="BI156" i="2"/>
  <c r="BH156" i="2"/>
  <c r="BG156" i="2"/>
  <c r="BF156" i="2"/>
  <c r="T156" i="2"/>
  <c r="R156" i="2"/>
  <c r="P156" i="2"/>
  <c r="BI152" i="2"/>
  <c r="BH152" i="2"/>
  <c r="BG152" i="2"/>
  <c r="BF152" i="2"/>
  <c r="T152" i="2"/>
  <c r="R152" i="2"/>
  <c r="P152" i="2"/>
  <c r="BI148" i="2"/>
  <c r="BH148" i="2"/>
  <c r="BG148" i="2"/>
  <c r="BF148" i="2"/>
  <c r="T148" i="2"/>
  <c r="R148" i="2"/>
  <c r="P148" i="2"/>
  <c r="BI144" i="2"/>
  <c r="BH144" i="2"/>
  <c r="BG144" i="2"/>
  <c r="BF144" i="2"/>
  <c r="T144" i="2"/>
  <c r="R144" i="2"/>
  <c r="P144" i="2"/>
  <c r="BI140" i="2"/>
  <c r="BH140" i="2"/>
  <c r="BG140" i="2"/>
  <c r="BF140" i="2"/>
  <c r="T140" i="2"/>
  <c r="R140" i="2"/>
  <c r="P140" i="2"/>
  <c r="BI136" i="2"/>
  <c r="BH136" i="2"/>
  <c r="BG136" i="2"/>
  <c r="BF136" i="2"/>
  <c r="T136" i="2"/>
  <c r="R136" i="2"/>
  <c r="P136" i="2"/>
  <c r="BI132" i="2"/>
  <c r="BH132" i="2"/>
  <c r="BG132" i="2"/>
  <c r="BF132" i="2"/>
  <c r="T132" i="2"/>
  <c r="R132" i="2"/>
  <c r="P132" i="2"/>
  <c r="BI125" i="2"/>
  <c r="BH125" i="2"/>
  <c r="BG125" i="2"/>
  <c r="BF125" i="2"/>
  <c r="T125" i="2"/>
  <c r="R125" i="2"/>
  <c r="P125" i="2"/>
  <c r="BI121" i="2"/>
  <c r="BH121" i="2"/>
  <c r="BG121" i="2"/>
  <c r="BF121" i="2"/>
  <c r="T121" i="2"/>
  <c r="R121" i="2"/>
  <c r="P121" i="2"/>
  <c r="BI112" i="2"/>
  <c r="BH112" i="2"/>
  <c r="BG112" i="2"/>
  <c r="BF112" i="2"/>
  <c r="T112" i="2"/>
  <c r="R112" i="2"/>
  <c r="P112" i="2"/>
  <c r="BI105" i="2"/>
  <c r="BH105" i="2"/>
  <c r="BG105" i="2"/>
  <c r="BF105" i="2"/>
  <c r="T105" i="2"/>
  <c r="R105" i="2"/>
  <c r="P105" i="2"/>
  <c r="BI101" i="2"/>
  <c r="BH101" i="2"/>
  <c r="BG101" i="2"/>
  <c r="BF101" i="2"/>
  <c r="T101" i="2"/>
  <c r="R101" i="2"/>
  <c r="P101" i="2"/>
  <c r="BI97" i="2"/>
  <c r="BH97" i="2"/>
  <c r="BG97" i="2"/>
  <c r="BF97" i="2"/>
  <c r="T97" i="2"/>
  <c r="R97" i="2"/>
  <c r="P97" i="2"/>
  <c r="BI93" i="2"/>
  <c r="BH93" i="2"/>
  <c r="BG93" i="2"/>
  <c r="BF93" i="2"/>
  <c r="T93" i="2"/>
  <c r="R93" i="2"/>
  <c r="P93" i="2"/>
  <c r="J87" i="2"/>
  <c r="J86" i="2"/>
  <c r="F86" i="2"/>
  <c r="F84" i="2"/>
  <c r="E82" i="2"/>
  <c r="J55" i="2"/>
  <c r="J54" i="2"/>
  <c r="F54" i="2"/>
  <c r="F52" i="2"/>
  <c r="E50" i="2"/>
  <c r="J18" i="2"/>
  <c r="E18" i="2"/>
  <c r="F55" i="2" s="1"/>
  <c r="J17" i="2"/>
  <c r="J12" i="2"/>
  <c r="J52" i="2" s="1"/>
  <c r="E7" i="2"/>
  <c r="E80" i="2"/>
  <c r="L50" i="1"/>
  <c r="AM50" i="1"/>
  <c r="AM49" i="1"/>
  <c r="L49" i="1"/>
  <c r="AM47" i="1"/>
  <c r="L47" i="1"/>
  <c r="L45" i="1"/>
  <c r="L44" i="1"/>
  <c r="J376" i="2"/>
  <c r="J312" i="2"/>
  <c r="BK197" i="2"/>
  <c r="J152" i="3"/>
  <c r="BK405" i="2"/>
  <c r="BK194" i="2"/>
  <c r="BK334" i="2"/>
  <c r="J241" i="2"/>
  <c r="J372" i="2"/>
  <c r="BK95" i="4"/>
  <c r="BK89" i="4"/>
  <c r="J109" i="3"/>
  <c r="BK85" i="3"/>
  <c r="BK365" i="2"/>
  <c r="J306" i="2"/>
  <c r="BK199" i="3"/>
  <c r="BK87" i="3"/>
  <c r="BK343" i="2"/>
  <c r="BK316" i="2"/>
  <c r="J267" i="2"/>
  <c r="BK248" i="2"/>
  <c r="BK132" i="2"/>
  <c r="J233" i="2"/>
  <c r="BK208" i="2"/>
  <c r="BK179" i="3"/>
  <c r="BK160" i="3"/>
  <c r="J123" i="3"/>
  <c r="J91" i="3"/>
  <c r="J399" i="2"/>
  <c r="J301" i="2"/>
  <c r="BK129" i="3"/>
  <c r="J212" i="2"/>
  <c r="J392" i="2"/>
  <c r="J327" i="2"/>
  <c r="J102" i="4"/>
  <c r="J213" i="3"/>
  <c r="BK205" i="3"/>
  <c r="J197" i="3"/>
  <c r="J117" i="3"/>
  <c r="BK372" i="2"/>
  <c r="BK302" i="2"/>
  <c r="J195" i="3"/>
  <c r="BK131" i="3"/>
  <c r="BK97" i="2"/>
  <c r="J96" i="4"/>
  <c r="J97" i="3"/>
  <c r="J185" i="3"/>
  <c r="J165" i="3"/>
  <c r="J139" i="3"/>
  <c r="J360" i="2"/>
  <c r="BK96" i="4"/>
  <c r="BK117" i="3"/>
  <c r="BK376" i="2"/>
  <c r="BK201" i="3"/>
  <c r="J339" i="2"/>
  <c r="BK317" i="2"/>
  <c r="BK189" i="3"/>
  <c r="BK360" i="2"/>
  <c r="J193" i="3"/>
  <c r="J179" i="3"/>
  <c r="J100" i="3"/>
  <c r="J105" i="2"/>
  <c r="J362" i="2"/>
  <c r="BK329" i="2"/>
  <c r="BK295" i="2"/>
  <c r="BK210" i="2"/>
  <c r="J136" i="2"/>
  <c r="J121" i="2"/>
  <c r="J219" i="2"/>
  <c r="BK167" i="2"/>
  <c r="J187" i="3"/>
  <c r="J167" i="3"/>
  <c r="BK139" i="3"/>
  <c r="BK109" i="3"/>
  <c r="J353" i="2"/>
  <c r="BK163" i="2"/>
  <c r="BK142" i="3"/>
  <c r="J365" i="2"/>
  <c r="BK101" i="3"/>
  <c r="BK319" i="2"/>
  <c r="BK178" i="3"/>
  <c r="J131" i="3"/>
  <c r="J189" i="3"/>
  <c r="J409" i="2"/>
  <c r="J295" i="2"/>
  <c r="BK175" i="2"/>
  <c r="J95" i="4"/>
  <c r="BK369" i="2"/>
  <c r="BK181" i="3"/>
  <c r="BK150" i="3"/>
  <c r="J125" i="3"/>
  <c r="J256" i="2"/>
  <c r="BK353" i="2"/>
  <c r="BK241" i="2"/>
  <c r="J152" i="2"/>
  <c r="BK99" i="4"/>
  <c r="BK90" i="4"/>
  <c r="J135" i="3"/>
  <c r="J89" i="3"/>
  <c r="BK399" i="2"/>
  <c r="J358" i="2"/>
  <c r="J189" i="2"/>
  <c r="BK380" i="2"/>
  <c r="J317" i="2"/>
  <c r="BK303" i="2"/>
  <c r="BK252" i="2"/>
  <c r="J197" i="2"/>
  <c r="J160" i="3"/>
  <c r="J104" i="4"/>
  <c r="BK148" i="2"/>
  <c r="J181" i="3"/>
  <c r="BK165" i="3"/>
  <c r="BK128" i="3"/>
  <c r="BK111" i="3"/>
  <c r="BK403" i="2"/>
  <c r="BK225" i="2"/>
  <c r="BK112" i="2"/>
  <c r="J403" i="2"/>
  <c r="BK211" i="3"/>
  <c r="J388" i="2"/>
  <c r="BK301" i="2"/>
  <c r="J132" i="3"/>
  <c r="BK171" i="2"/>
  <c r="J209" i="3"/>
  <c r="J199" i="3"/>
  <c r="J118" i="3"/>
  <c r="BK297" i="2"/>
  <c r="J121" i="3"/>
  <c r="J104" i="3"/>
  <c r="BK100" i="4"/>
  <c r="J191" i="3"/>
  <c r="BK367" i="2"/>
  <c r="J155" i="3"/>
  <c r="BK137" i="3"/>
  <c r="J305" i="2"/>
  <c r="BK170" i="3"/>
  <c r="J405" i="2"/>
  <c r="J297" i="2"/>
  <c r="J252" i="2"/>
  <c r="J182" i="2"/>
  <c r="BK98" i="4"/>
  <c r="BK132" i="3"/>
  <c r="BK392" i="2"/>
  <c r="J88" i="4"/>
  <c r="J396" i="2"/>
  <c r="BK314" i="2"/>
  <c r="BK233" i="2"/>
  <c r="J160" i="2"/>
  <c r="BK140" i="2"/>
  <c r="BK212" i="2"/>
  <c r="J172" i="3"/>
  <c r="J120" i="3"/>
  <c r="BK182" i="2"/>
  <c r="J201" i="3"/>
  <c r="J101" i="3"/>
  <c r="J274" i="2"/>
  <c r="BK146" i="3"/>
  <c r="BK104" i="4"/>
  <c r="J178" i="3"/>
  <c r="BK167" i="3"/>
  <c r="BK93" i="3"/>
  <c r="BK168" i="3"/>
  <c r="J302" i="2"/>
  <c r="J171" i="2"/>
  <c r="J98" i="4"/>
  <c r="BK99" i="3"/>
  <c r="J336" i="2"/>
  <c r="J113" i="3"/>
  <c r="BK336" i="2"/>
  <c r="J260" i="2"/>
  <c r="J167" i="2"/>
  <c r="J316" i="2"/>
  <c r="J248" i="2"/>
  <c r="BK183" i="3"/>
  <c r="J150" i="3"/>
  <c r="BK396" i="2"/>
  <c r="BK156" i="2"/>
  <c r="BK123" i="3"/>
  <c r="BK103" i="3"/>
  <c r="J314" i="2"/>
  <c r="J116" i="3"/>
  <c r="BK203" i="3"/>
  <c r="J107" i="3"/>
  <c r="J89" i="4"/>
  <c r="BK156" i="3"/>
  <c r="BK101" i="2"/>
  <c r="BK195" i="3"/>
  <c r="BK187" i="3"/>
  <c r="BK164" i="3"/>
  <c r="BK94" i="4"/>
  <c r="J90" i="4"/>
  <c r="J111" i="3"/>
  <c r="BK83" i="3"/>
  <c r="J384" i="2"/>
  <c r="BK323" i="2"/>
  <c r="BK191" i="2"/>
  <c r="BK107" i="3"/>
  <c r="BK345" i="2"/>
  <c r="J323" i="2"/>
  <c r="BK305" i="2"/>
  <c r="BK237" i="2"/>
  <c r="BK189" i="2"/>
  <c r="BK362" i="2"/>
  <c r="BK282" i="2"/>
  <c r="J278" i="2"/>
  <c r="J129" i="3"/>
  <c r="BK118" i="3"/>
  <c r="J87" i="3"/>
  <c r="J332" i="2"/>
  <c r="J175" i="2"/>
  <c r="J93" i="2"/>
  <c r="J369" i="2"/>
  <c r="J349" i="2"/>
  <c r="J311" i="2"/>
  <c r="BK223" i="2"/>
  <c r="J114" i="3"/>
  <c r="BK144" i="2"/>
  <c r="J207" i="3"/>
  <c r="J146" i="3"/>
  <c r="J103" i="3"/>
  <c r="BK308" i="2"/>
  <c r="BK197" i="3"/>
  <c r="BK174" i="3"/>
  <c r="BK106" i="3"/>
  <c r="AS54" i="1"/>
  <c r="J132" i="2"/>
  <c r="BK172" i="3"/>
  <c r="BK152" i="3"/>
  <c r="BK95" i="3"/>
  <c r="J214" i="2"/>
  <c r="J99" i="3"/>
  <c r="BK312" i="2"/>
  <c r="BK274" i="2"/>
  <c r="J210" i="2"/>
  <c r="J101" i="2"/>
  <c r="BK91" i="4"/>
  <c r="J93" i="3"/>
  <c r="BK256" i="2"/>
  <c r="J126" i="3"/>
  <c r="J308" i="2"/>
  <c r="J225" i="2"/>
  <c r="J112" i="2"/>
  <c r="J97" i="2"/>
  <c r="J214" i="3"/>
  <c r="BK162" i="3"/>
  <c r="BK113" i="3"/>
  <c r="BK311" i="2"/>
  <c r="J128" i="3"/>
  <c r="BK215" i="3"/>
  <c r="J148" i="3"/>
  <c r="J223" i="2"/>
  <c r="J156" i="2"/>
  <c r="J174" i="3"/>
  <c r="BK158" i="3"/>
  <c r="BK125" i="3"/>
  <c r="BK100" i="3"/>
  <c r="BK349" i="2"/>
  <c r="J208" i="2"/>
  <c r="J156" i="3"/>
  <c r="J367" i="2"/>
  <c r="BK104" i="3"/>
  <c r="BK339" i="2"/>
  <c r="J303" i="2"/>
  <c r="BK135" i="3"/>
  <c r="BK110" i="3"/>
  <c r="J211" i="3"/>
  <c r="J205" i="3"/>
  <c r="BK120" i="3"/>
  <c r="J380" i="2"/>
  <c r="BK327" i="2"/>
  <c r="BK267" i="2"/>
  <c r="BK193" i="3"/>
  <c r="BK126" i="3"/>
  <c r="BK384" i="2"/>
  <c r="J100" i="4"/>
  <c r="BK144" i="3"/>
  <c r="BK121" i="2"/>
  <c r="J170" i="3"/>
  <c r="BK153" i="3"/>
  <c r="BK260" i="2"/>
  <c r="BK155" i="3"/>
  <c r="J329" i="2"/>
  <c r="J288" i="2"/>
  <c r="J194" i="2"/>
  <c r="J125" i="2"/>
  <c r="J176" i="3"/>
  <c r="BK121" i="3"/>
  <c r="BK214" i="3"/>
  <c r="J144" i="3"/>
  <c r="J345" i="2"/>
  <c r="BK191" i="3"/>
  <c r="BK388" i="2"/>
  <c r="J99" i="4"/>
  <c r="J162" i="3"/>
  <c r="J168" i="3"/>
  <c r="BK219" i="2"/>
  <c r="J334" i="2"/>
  <c r="J144" i="2"/>
  <c r="BK91" i="3"/>
  <c r="J319" i="2"/>
  <c r="J142" i="3"/>
  <c r="BK332" i="2"/>
  <c r="BK278" i="2"/>
  <c r="J140" i="2"/>
  <c r="BK136" i="2"/>
  <c r="BK216" i="2"/>
  <c r="BK185" i="3"/>
  <c r="J153" i="3"/>
  <c r="BK89" i="3"/>
  <c r="BK114" i="3"/>
  <c r="J158" i="3"/>
  <c r="J201" i="2"/>
  <c r="BK309" i="2"/>
  <c r="BK160" i="2"/>
  <c r="J91" i="4"/>
  <c r="BK358" i="2"/>
  <c r="J134" i="3"/>
  <c r="BK207" i="3"/>
  <c r="BK116" i="3"/>
  <c r="BK306" i="2"/>
  <c r="J110" i="3"/>
  <c r="J94" i="4"/>
  <c r="BK176" i="3"/>
  <c r="J83" i="3"/>
  <c r="J163" i="2"/>
  <c r="BK105" i="2"/>
  <c r="BK125" i="2"/>
  <c r="J164" i="3"/>
  <c r="J106" i="3"/>
  <c r="BK214" i="2"/>
  <c r="BK409" i="2"/>
  <c r="J183" i="3"/>
  <c r="J237" i="2"/>
  <c r="BK209" i="3"/>
  <c r="BK134" i="3"/>
  <c r="J343" i="2"/>
  <c r="J203" i="3"/>
  <c r="BK148" i="3"/>
  <c r="BK88" i="4"/>
  <c r="J148" i="2"/>
  <c r="J216" i="2"/>
  <c r="J85" i="3"/>
  <c r="J309" i="2"/>
  <c r="J191" i="2"/>
  <c r="BK288" i="2"/>
  <c r="J282" i="2"/>
  <c r="J215" i="3"/>
  <c r="J137" i="3"/>
  <c r="BK97" i="3"/>
  <c r="BK201" i="2"/>
  <c r="J95" i="3"/>
  <c r="BK213" i="3"/>
  <c r="BK102" i="4"/>
  <c r="BK152" i="2"/>
  <c r="BK93" i="2"/>
  <c r="BK97" i="4" l="1"/>
  <c r="J97" i="4"/>
  <c r="J63" i="4"/>
  <c r="P141" i="3"/>
  <c r="T93" i="4"/>
  <c r="BK218" i="2"/>
  <c r="J218" i="2"/>
  <c r="J62" i="2"/>
  <c r="BK318" i="2"/>
  <c r="J318" i="2"/>
  <c r="J66" i="2"/>
  <c r="T357" i="2"/>
  <c r="T82" i="3"/>
  <c r="T87" i="4"/>
  <c r="P318" i="2"/>
  <c r="R97" i="4"/>
  <c r="T232" i="2"/>
  <c r="P375" i="2"/>
  <c r="P374" i="2"/>
  <c r="P97" i="4"/>
  <c r="R218" i="2"/>
  <c r="R318" i="2"/>
  <c r="R82" i="3"/>
  <c r="T97" i="4"/>
  <c r="P232" i="2"/>
  <c r="P93" i="4"/>
  <c r="P86" i="4" s="1"/>
  <c r="P85" i="4" s="1"/>
  <c r="AU57" i="1" s="1"/>
  <c r="R92" i="2"/>
  <c r="T141" i="3"/>
  <c r="R87" i="4"/>
  <c r="P82" i="3"/>
  <c r="BK141" i="3"/>
  <c r="J141" i="3" s="1"/>
  <c r="J61" i="3" s="1"/>
  <c r="BK232" i="2"/>
  <c r="J232" i="2"/>
  <c r="J64" i="2"/>
  <c r="T375" i="2"/>
  <c r="T374" i="2" s="1"/>
  <c r="R93" i="4"/>
  <c r="T92" i="2"/>
  <c r="T287" i="2"/>
  <c r="P357" i="2"/>
  <c r="BK82" i="3"/>
  <c r="J82" i="3" s="1"/>
  <c r="J60" i="3" s="1"/>
  <c r="P218" i="2"/>
  <c r="P287" i="2"/>
  <c r="R375" i="2"/>
  <c r="R374" i="2" s="1"/>
  <c r="R232" i="2"/>
  <c r="R357" i="2"/>
  <c r="BK93" i="4"/>
  <c r="J93" i="4" s="1"/>
  <c r="J62" i="4" s="1"/>
  <c r="BK92" i="2"/>
  <c r="T318" i="2"/>
  <c r="R141" i="3"/>
  <c r="P92" i="2"/>
  <c r="R287" i="2"/>
  <c r="BK357" i="2"/>
  <c r="J357" i="2"/>
  <c r="J67" i="2"/>
  <c r="BK87" i="4"/>
  <c r="J87" i="4" s="1"/>
  <c r="J61" i="4" s="1"/>
  <c r="T218" i="2"/>
  <c r="BK287" i="2"/>
  <c r="J287" i="2"/>
  <c r="J65" i="2" s="1"/>
  <c r="BK375" i="2"/>
  <c r="J375" i="2"/>
  <c r="J70" i="2"/>
  <c r="P87" i="4"/>
  <c r="E48" i="2"/>
  <c r="BE167" i="2"/>
  <c r="BE191" i="2"/>
  <c r="BE197" i="2"/>
  <c r="BE214" i="2"/>
  <c r="BE216" i="2"/>
  <c r="BE233" i="2"/>
  <c r="BE237" i="2"/>
  <c r="BE311" i="2"/>
  <c r="BE327" i="2"/>
  <c r="BE345" i="2"/>
  <c r="BE358" i="2"/>
  <c r="BE365" i="2"/>
  <c r="BE392" i="2"/>
  <c r="BE403" i="2"/>
  <c r="BE104" i="4"/>
  <c r="BE100" i="3"/>
  <c r="BE116" i="3"/>
  <c r="BE125" i="3"/>
  <c r="BE156" i="3"/>
  <c r="BE178" i="3"/>
  <c r="BE112" i="2"/>
  <c r="BE163" i="2"/>
  <c r="BE210" i="2"/>
  <c r="BE223" i="2"/>
  <c r="BE301" i="2"/>
  <c r="BE306" i="2"/>
  <c r="BE314" i="2"/>
  <c r="BE89" i="3"/>
  <c r="BE91" i="3"/>
  <c r="BE101" i="3"/>
  <c r="BE128" i="3"/>
  <c r="BE129" i="3"/>
  <c r="BE132" i="3"/>
  <c r="BE142" i="3"/>
  <c r="BE153" i="3"/>
  <c r="BE158" i="3"/>
  <c r="BE162" i="3"/>
  <c r="BE165" i="3"/>
  <c r="BE174" i="3"/>
  <c r="BE213" i="3"/>
  <c r="J84" i="2"/>
  <c r="BE93" i="2"/>
  <c r="BE137" i="3"/>
  <c r="BE139" i="3"/>
  <c r="BE146" i="3"/>
  <c r="BE199" i="3"/>
  <c r="BE91" i="4"/>
  <c r="BE96" i="4"/>
  <c r="BE98" i="4"/>
  <c r="BE100" i="4"/>
  <c r="BE125" i="2"/>
  <c r="BE156" i="2"/>
  <c r="BE83" i="3"/>
  <c r="BE95" i="3"/>
  <c r="BE107" i="3"/>
  <c r="BE114" i="3"/>
  <c r="BE123" i="3"/>
  <c r="BE135" i="3"/>
  <c r="BE164" i="3"/>
  <c r="BE167" i="3"/>
  <c r="BE168" i="3"/>
  <c r="BE170" i="3"/>
  <c r="BE179" i="3"/>
  <c r="BE203" i="3"/>
  <c r="BE90" i="4"/>
  <c r="BE288" i="2"/>
  <c r="BE312" i="2"/>
  <c r="BE316" i="2"/>
  <c r="BE319" i="2"/>
  <c r="BE323" i="2"/>
  <c r="BE334" i="2"/>
  <c r="BE376" i="2"/>
  <c r="BK371" i="2"/>
  <c r="J371" i="2"/>
  <c r="J68" i="2"/>
  <c r="E71" i="3"/>
  <c r="BE93" i="3"/>
  <c r="BE111" i="3"/>
  <c r="BE121" i="3"/>
  <c r="BE187" i="3"/>
  <c r="BE191" i="3"/>
  <c r="BE193" i="3"/>
  <c r="BE201" i="3"/>
  <c r="BE205" i="3"/>
  <c r="BE207" i="3"/>
  <c r="BE209" i="3"/>
  <c r="BE211" i="3"/>
  <c r="BE215" i="3"/>
  <c r="BE148" i="2"/>
  <c r="BE369" i="2"/>
  <c r="BE87" i="3"/>
  <c r="BE99" i="3"/>
  <c r="BE103" i="3"/>
  <c r="BE106" i="3"/>
  <c r="BE120" i="3"/>
  <c r="BE144" i="3"/>
  <c r="BK101" i="4"/>
  <c r="J101" i="4"/>
  <c r="J64" i="4" s="1"/>
  <c r="F87" i="2"/>
  <c r="BE267" i="2"/>
  <c r="BE297" i="2"/>
  <c r="BE329" i="2"/>
  <c r="BE332" i="2"/>
  <c r="BE336" i="2"/>
  <c r="BE185" i="3"/>
  <c r="BE214" i="3"/>
  <c r="BK103" i="4"/>
  <c r="J103" i="4"/>
  <c r="J65" i="4" s="1"/>
  <c r="BE189" i="2"/>
  <c r="BE380" i="2"/>
  <c r="BE384" i="2"/>
  <c r="BE405" i="2"/>
  <c r="BE409" i="2"/>
  <c r="F78" i="3"/>
  <c r="BE97" i="3"/>
  <c r="BE113" i="3"/>
  <c r="BE117" i="3"/>
  <c r="BE134" i="3"/>
  <c r="BE148" i="3"/>
  <c r="BE136" i="2"/>
  <c r="BE212" i="2"/>
  <c r="BE248" i="2"/>
  <c r="BE303" i="2"/>
  <c r="BE305" i="2"/>
  <c r="BE317" i="2"/>
  <c r="BE399" i="2"/>
  <c r="J52" i="3"/>
  <c r="BE85" i="3"/>
  <c r="BE104" i="3"/>
  <c r="BE110" i="3"/>
  <c r="BE150" i="3"/>
  <c r="BE152" i="3"/>
  <c r="BE155" i="3"/>
  <c r="BE160" i="3"/>
  <c r="BE181" i="3"/>
  <c r="BE189" i="3"/>
  <c r="BE97" i="2"/>
  <c r="BE121" i="2"/>
  <c r="BE132" i="2"/>
  <c r="BE175" i="2"/>
  <c r="BE182" i="2"/>
  <c r="BE252" i="2"/>
  <c r="BE360" i="2"/>
  <c r="BE362" i="2"/>
  <c r="BE144" i="2"/>
  <c r="BE295" i="2"/>
  <c r="BE308" i="2"/>
  <c r="BE343" i="2"/>
  <c r="BE367" i="2"/>
  <c r="BE105" i="2"/>
  <c r="BE152" i="2"/>
  <c r="BE160" i="2"/>
  <c r="BE171" i="2"/>
  <c r="BE194" i="2"/>
  <c r="BE256" i="2"/>
  <c r="BE260" i="2"/>
  <c r="BE274" i="2"/>
  <c r="BE282" i="2"/>
  <c r="BE302" i="2"/>
  <c r="BE349" i="2"/>
  <c r="BE353" i="2"/>
  <c r="BE372" i="2"/>
  <c r="BE109" i="3"/>
  <c r="BE172" i="3"/>
  <c r="BE176" i="3"/>
  <c r="BE183" i="3"/>
  <c r="BE195" i="3"/>
  <c r="BE197" i="3"/>
  <c r="E48" i="4"/>
  <c r="BE101" i="2"/>
  <c r="BE201" i="2"/>
  <c r="BE219" i="2"/>
  <c r="BE225" i="2"/>
  <c r="BE241" i="2"/>
  <c r="BE278" i="2"/>
  <c r="BE309" i="2"/>
  <c r="BE339" i="2"/>
  <c r="BE388" i="2"/>
  <c r="BE396" i="2"/>
  <c r="BK224" i="2"/>
  <c r="J224" i="2"/>
  <c r="J63" i="2" s="1"/>
  <c r="BE102" i="4"/>
  <c r="BE140" i="2"/>
  <c r="BE208" i="2"/>
  <c r="BE118" i="3"/>
  <c r="BE126" i="3"/>
  <c r="BE131" i="3"/>
  <c r="J52" i="4"/>
  <c r="F55" i="4"/>
  <c r="BE88" i="4"/>
  <c r="BE89" i="4"/>
  <c r="BE94" i="4"/>
  <c r="BE95" i="4"/>
  <c r="BE99" i="4"/>
  <c r="F37" i="2"/>
  <c r="BD55" i="1"/>
  <c r="F37" i="3"/>
  <c r="BD56" i="1" s="1"/>
  <c r="F36" i="2"/>
  <c r="BC55" i="1"/>
  <c r="F35" i="3"/>
  <c r="BB56" i="1"/>
  <c r="F34" i="2"/>
  <c r="BA55" i="1" s="1"/>
  <c r="F34" i="4"/>
  <c r="BA57" i="1"/>
  <c r="F35" i="2"/>
  <c r="BB55" i="1" s="1"/>
  <c r="F34" i="3"/>
  <c r="BA56" i="1" s="1"/>
  <c r="J34" i="4"/>
  <c r="AW57" i="1"/>
  <c r="F36" i="4"/>
  <c r="BC57" i="1"/>
  <c r="F35" i="4"/>
  <c r="BB57" i="1"/>
  <c r="F37" i="4"/>
  <c r="BD57" i="1" s="1"/>
  <c r="J34" i="2"/>
  <c r="AW55" i="1"/>
  <c r="F36" i="3"/>
  <c r="BC56" i="1"/>
  <c r="J34" i="3"/>
  <c r="AW56" i="1" s="1"/>
  <c r="T91" i="2" l="1"/>
  <c r="T90" i="2"/>
  <c r="P91" i="2"/>
  <c r="P90" i="2"/>
  <c r="AU55" i="1"/>
  <c r="R81" i="3"/>
  <c r="T86" i="4"/>
  <c r="T85" i="4"/>
  <c r="R91" i="2"/>
  <c r="R90" i="2"/>
  <c r="T81" i="3"/>
  <c r="P81" i="3"/>
  <c r="AU56" i="1"/>
  <c r="BK91" i="2"/>
  <c r="R86" i="4"/>
  <c r="R85" i="4"/>
  <c r="BK81" i="3"/>
  <c r="J81" i="3"/>
  <c r="J59" i="3" s="1"/>
  <c r="J92" i="2"/>
  <c r="J61" i="2"/>
  <c r="BK374" i="2"/>
  <c r="J374" i="2" s="1"/>
  <c r="J69" i="2" s="1"/>
  <c r="BK86" i="4"/>
  <c r="J86" i="4" s="1"/>
  <c r="J60" i="4" s="1"/>
  <c r="F33" i="3"/>
  <c r="AZ56" i="1" s="1"/>
  <c r="BA54" i="1"/>
  <c r="AW54" i="1"/>
  <c r="AK30" i="1" s="1"/>
  <c r="J33" i="2"/>
  <c r="AV55" i="1" s="1"/>
  <c r="AT55" i="1" s="1"/>
  <c r="F33" i="2"/>
  <c r="AZ55" i="1"/>
  <c r="F33" i="4"/>
  <c r="AZ57" i="1" s="1"/>
  <c r="J33" i="3"/>
  <c r="AV56" i="1" s="1"/>
  <c r="AT56" i="1" s="1"/>
  <c r="J33" i="4"/>
  <c r="AV57" i="1"/>
  <c r="AT57" i="1" s="1"/>
  <c r="BB54" i="1"/>
  <c r="AX54" i="1" s="1"/>
  <c r="BD54" i="1"/>
  <c r="W33" i="1" s="1"/>
  <c r="BC54" i="1"/>
  <c r="AY54" i="1"/>
  <c r="BK90" i="2" l="1"/>
  <c r="J90" i="2"/>
  <c r="J91" i="2"/>
  <c r="J60" i="2"/>
  <c r="BK85" i="4"/>
  <c r="J85" i="4"/>
  <c r="J59" i="4" s="1"/>
  <c r="J30" i="2"/>
  <c r="AG55" i="1"/>
  <c r="AN55" i="1"/>
  <c r="W32" i="1"/>
  <c r="J30" i="3"/>
  <c r="AG56" i="1" s="1"/>
  <c r="AN56" i="1" s="1"/>
  <c r="W30" i="1"/>
  <c r="AU54" i="1"/>
  <c r="AZ54" i="1"/>
  <c r="W29" i="1"/>
  <c r="W31" i="1"/>
  <c r="J59" i="2" l="1"/>
  <c r="J39" i="2"/>
  <c r="J39" i="3"/>
  <c r="AV54" i="1"/>
  <c r="AK29" i="1" s="1"/>
  <c r="J30" i="4"/>
  <c r="AG57" i="1" s="1"/>
  <c r="AN57" i="1" s="1"/>
  <c r="J39" i="4" l="1"/>
  <c r="AT54" i="1"/>
  <c r="AG54" i="1"/>
  <c r="AK26" i="1" s="1"/>
  <c r="AK35" i="1" s="1"/>
  <c r="AN54" i="1" l="1"/>
</calcChain>
</file>

<file path=xl/sharedStrings.xml><?xml version="1.0" encoding="utf-8"?>
<sst xmlns="http://schemas.openxmlformats.org/spreadsheetml/2006/main" count="5144" uniqueCount="980">
  <si>
    <t>Export Komplet</t>
  </si>
  <si>
    <t>VZ</t>
  </si>
  <si>
    <t>2.0</t>
  </si>
  <si>
    <t>ZAMOK</t>
  </si>
  <si>
    <t>False</t>
  </si>
  <si>
    <t>{3f8014ea-e287-41ff-bb71-47d44d60489d}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</si>
  <si>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</si>
  <si>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</si>
  <si>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</si>
  <si>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</si>
  <si>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</si>
  <si>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</si>
  <si>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</si>
  <si>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</si>
  <si>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06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</si>
  <si>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</si>
  <si>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</si>
  <si>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Rekonstrukce ul. Moravská včetně VO_R1</t>
  </si>
  <si>
    <t>KSO:</t>
  </si>
  <si>
    <t/>
  </si>
  <si>
    <t>CC-CZ:</t>
  </si>
  <si>
    <t>Místo:</t>
  </si>
  <si>
    <t xml:space="preserve"> </t>
  </si>
  <si>
    <t>Datum:</t>
  </si>
  <si>
    <t>29. 1. 2026</t>
  </si>
  <si>
    <t>Zadavatel:</t>
  </si>
  <si>
    <t>IČ:</t>
  </si>
  <si>
    <t>Statutární město Teplice</t>
  </si>
  <si>
    <t>DIČ:</t>
  </si>
  <si>
    <t>Účastník:</t>
  </si>
  <si>
    <t>Vyplň údaj</t>
  </si>
  <si>
    <t>Projektant:</t>
  </si>
  <si>
    <t>PROJEKTY CHLADNÝ s.r.o.</t>
  </si>
  <si>
    <t>True</t>
  </si>
  <si>
    <t>Zpracovatel:</t>
  </si>
  <si>
    <t>Ladislav Marek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</si>
  <si>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</si>
  <si>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</si>
  <si>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</si>
  <si>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</si>
  <si>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</si>
  <si>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</si>
  <si>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</si>
  <si>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</si>
  <si>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</si>
  <si>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</si>
  <si>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</si>
  <si>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</si>
  <si>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</si>
  <si>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</si>
  <si>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</si>
  <si>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</si>
  <si>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</si>
  <si>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</si>
  <si>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</si>
  <si>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</si>
  <si>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</si>
  <si>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</si>
  <si>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</si>
  <si>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</si>
  <si>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</si>
  <si>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</si>
  <si>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</si>
  <si>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</si>
  <si>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</si>
  <si>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</si>
  <si>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</si>
  <si>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</si>
  <si>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</si>
  <si>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</si>
  <si>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</si>
  <si>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</si>
  <si>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</si>
  <si>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</si>
  <si>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</si>
  <si>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</si>
  <si>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</si>
  <si>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SO-01</t>
  </si>
  <si>
    <t>Rekonstrukce ulice</t>
  </si>
  <si>
    <t>STA</t>
  </si>
  <si>
    <t>1</t>
  </si>
  <si>
    <t>{22cbacbf-e24e-4b37-8f22-a8fad7ac9ee2}</t>
  </si>
  <si>
    <t>2</t>
  </si>
  <si>
    <t>SO-02</t>
  </si>
  <si>
    <t>Veřejné osvětlení</t>
  </si>
  <si>
    <t>{b7110cd8-92e7-4679-9bbe-3614a9d01bec}</t>
  </si>
  <si>
    <t>VON</t>
  </si>
  <si>
    <t>Vedlejší a ostatní náklady</t>
  </si>
  <si>
    <t>{e2e3df23-9fb7-4be3-89ba-2efbfeeff4ed}</t>
  </si>
  <si>
    <t>KRYCÍ LIST SOUPISU PRACÍ</t>
  </si>
  <si>
    <t>Objekt:</t>
  </si>
  <si>
    <t>SO-01 - Rekonstrukce ulice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</si>
  <si>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</si>
  <si>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</si>
  <si>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</si>
  <si>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</si>
  <si>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</si>
  <si>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</si>
  <si>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</si>
  <si>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</si>
  <si>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</si>
  <si>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</si>
  <si>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</si>
  <si>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</si>
  <si>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</si>
  <si>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M - Práce a dodávky M</t>
  </si>
  <si>
    <t xml:space="preserve">    46-M - Zemní práce při extr.mont.pracích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</si>
  <si>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</si>
  <si>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</si>
  <si>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</si>
  <si>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</si>
  <si>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</si>
  <si>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</si>
  <si>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</si>
  <si>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</si>
  <si>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</si>
  <si>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</si>
  <si>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</si>
  <si>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</si>
  <si>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</si>
  <si>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</si>
  <si>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</si>
  <si>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</si>
  <si>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</si>
  <si>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</si>
  <si>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</si>
  <si>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</si>
  <si>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m2</t>
  </si>
  <si>
    <t>CS ÚRS 2026 01</t>
  </si>
  <si>
    <t>4</t>
  </si>
  <si>
    <t>-1871072947</t>
  </si>
  <si>
    <t>Online PSC</t>
  </si>
  <si>
    <t>https://podminky.urs.cz/item/CS_URS_2026_01/113106123</t>
  </si>
  <si>
    <t>VV</t>
  </si>
  <si>
    <t>Odstranění dlážděného krytu v místě vozovky</t>
  </si>
  <si>
    <t>6,0</t>
  </si>
  <si>
    <t>113107222</t>
  </si>
  <si>
    <t>Odstranění podkladů nebo krytů strojně plochy jednotlivě přes 200 m2 s přemístěním hmot na skládku na vzdálenost do 20 m nebo s naložením na dopravní prostředek z kameniva hrubého drceného, o tl. vrstvy přes 100 do 200 mm</t>
  </si>
  <si>
    <t>490403604</t>
  </si>
  <si>
    <t>https://podminky.urs.cz/item/CS_URS_2026_01/113107222</t>
  </si>
  <si>
    <t>Odstranění stávající vozovky v místě navržených dlážděných proužků</t>
  </si>
  <si>
    <t>600,0</t>
  </si>
  <si>
    <t>3</t>
  </si>
  <si>
    <t>113107224</t>
  </si>
  <si>
    <t>Odstranění podkladů nebo krytů strojně plochy jednotlivě přes 200 m2 s přemístěním hmot na skládku na vzdálenost do 20 m nebo s naložením na dopravní prostředek z kameniva hrubého drceného, o tl. vrstvy přes 300 do 400 mm</t>
  </si>
  <si>
    <t>-467396609</t>
  </si>
  <si>
    <t>https://podminky.urs.cz/item/CS_URS_2026_01/113107224</t>
  </si>
  <si>
    <t>Odstranění stávající vozovky</t>
  </si>
  <si>
    <t>3183,0</t>
  </si>
  <si>
    <t>113107243</t>
  </si>
  <si>
    <t>Odstranění podkladů nebo krytů strojně plochy jednotlivě přes 200 m2 s přemístěním hmot na skládku na vzdálenost do 20 m nebo s naložením na dopravní prostředek živičných, o tl. vrstvy přes 100 do 150 mm</t>
  </si>
  <si>
    <t>373647330</t>
  </si>
  <si>
    <t>https://podminky.urs.cz/item/CS_URS_2026_01/113107243</t>
  </si>
  <si>
    <t>Součet</t>
  </si>
  <si>
    <t>5</t>
  </si>
  <si>
    <t>113107322</t>
  </si>
  <si>
    <t>Odstranění podkladů nebo krytů strojně plochy jednotlivě do 50 m2 s přemístěním hmot na skládku na vzdálenost do 3 m nebo s naložením na dopravní prostředek z kameniva hrubého drceného, o tl. vrstvy přes 100 do 200 mm</t>
  </si>
  <si>
    <t>-404934202</t>
  </si>
  <si>
    <t>https://podminky.urs.cz/item/CS_URS_2026_01/113107322</t>
  </si>
  <si>
    <t>Vybourání betonového krytu v místě navržených dlážděných proužků</t>
  </si>
  <si>
    <t>17,0</t>
  </si>
  <si>
    <t xml:space="preserve">Odstranění štěrkového krytu </t>
  </si>
  <si>
    <t>8,0</t>
  </si>
  <si>
    <t>6</t>
  </si>
  <si>
    <t>113107323</t>
  </si>
  <si>
    <t>Odstranění podkladů nebo krytů strojně plochy jednotlivě do 50 m2 s přemístěním hmot na skládku na vzdálenost do 3 m nebo s naložením na dopravní prostředek z kameniva hrubého drceného, o tl. vrstvy přes 200 do 300 mm</t>
  </si>
  <si>
    <t>1604855402</t>
  </si>
  <si>
    <t>https://podminky.urs.cz/item/CS_URS_2026_01/113107323</t>
  </si>
  <si>
    <t>Vybourání betonového krytu v místě navržené vozovky</t>
  </si>
  <si>
    <t>3,0</t>
  </si>
  <si>
    <t>7</t>
  </si>
  <si>
    <t>113107332</t>
  </si>
  <si>
    <t>Odstranění podkladů nebo krytů strojně plochy jednotlivě do 50 m2 s přemístěním hmot na skládku na vzdálenost do 3 m nebo s naložením na dopravní prostředek z betonu prostého, o tl. vrstvy přes 150 do 300 mm</t>
  </si>
  <si>
    <t>-66202511</t>
  </si>
  <si>
    <t>https://podminky.urs.cz/item/CS_URS_2026_01/113107332</t>
  </si>
  <si>
    <t>8</t>
  </si>
  <si>
    <t>113154522</t>
  </si>
  <si>
    <t>Frézování živičného podkladu nebo krytu s naložením hmot na dopravní prostředek plochy do 500 m2 pruhu šířky přes 0,5 m, tloušťky vrstvy 40 mm</t>
  </si>
  <si>
    <t>-143922420</t>
  </si>
  <si>
    <t>https://podminky.urs.cz/item/CS_URS_2026_01/113154522</t>
  </si>
  <si>
    <t>Odstranění asf. krytu vozovky pro budoucí navázání nových vrstev na stáv. asfalt</t>
  </si>
  <si>
    <t>135,0</t>
  </si>
  <si>
    <t>9</t>
  </si>
  <si>
    <t>113154527</t>
  </si>
  <si>
    <t>Frézování živičného podkladu nebo krytu s naložením hmot na dopravní prostředek plochy do 500 m2 pruhu šířky přes 0,5 m, tloušťky vrstvy 90 mm</t>
  </si>
  <si>
    <t>850121317</t>
  </si>
  <si>
    <t>https://podminky.urs.cz/item/CS_URS_2026_01/113154527</t>
  </si>
  <si>
    <t>10</t>
  </si>
  <si>
    <t>113154532</t>
  </si>
  <si>
    <t>Frézování živičného podkladu nebo krytu s naložením hmot na dopravní prostředek plochy přes 500 do 2 000 m2 pruhu šířky do 1 m, tloušťky vrstvy 40 mm</t>
  </si>
  <si>
    <t>-1859257369</t>
  </si>
  <si>
    <t>https://podminky.urs.cz/item/CS_URS_2026_01/113154532</t>
  </si>
  <si>
    <t>11</t>
  </si>
  <si>
    <t>113154552</t>
  </si>
  <si>
    <t>Frézování živičného podkladu nebo krytu s naložením hmot na dopravní prostředek plochy přes 2 000 do 10 000 m2 tloušťky vrstvy 40 mm</t>
  </si>
  <si>
    <t>-392653217</t>
  </si>
  <si>
    <t>https://podminky.urs.cz/item/CS_URS_2026_01/113154552</t>
  </si>
  <si>
    <t>113201112</t>
  </si>
  <si>
    <t>Vytrhání obrub s vybouráním lože, s přemístěním hmot na skládku na vzdálenost do 3 m nebo s naložením na dopravní prostředek silničních ležatých</t>
  </si>
  <si>
    <t>m</t>
  </si>
  <si>
    <t>938046047</t>
  </si>
  <si>
    <t>https://podminky.urs.cz/item/CS_URS_2026_01/113201112</t>
  </si>
  <si>
    <t>vytrhání kamenný obrub</t>
  </si>
  <si>
    <t>42,0</t>
  </si>
  <si>
    <t>13</t>
  </si>
  <si>
    <t>113202111</t>
  </si>
  <si>
    <t>Vytrhání obrub s vybouráním lože, s přemístěním hmot na skládku na vzdálenost do 3 m nebo s naložením na dopravní prostředek z krajníků nebo obrubníků stojatých</t>
  </si>
  <si>
    <t>-1396109309</t>
  </si>
  <si>
    <t>https://podminky.urs.cz/item/CS_URS_2026_01/113202111</t>
  </si>
  <si>
    <t>vytrhání betonových obrub</t>
  </si>
  <si>
    <t>35,0</t>
  </si>
  <si>
    <t>14</t>
  </si>
  <si>
    <t>121151113</t>
  </si>
  <si>
    <t>Sejmutí ornice strojně při souvislé ploše přes 100 do 500 m2, tl. vrstvy do 200 mm</t>
  </si>
  <si>
    <t>-1889318107</t>
  </si>
  <si>
    <t>https://podminky.urs.cz/item/CS_URS_2026_01/121151113</t>
  </si>
  <si>
    <t>Odstranění zeleně</t>
  </si>
  <si>
    <t>111,0</t>
  </si>
  <si>
    <t>15</t>
  </si>
  <si>
    <t>122211101</t>
  </si>
  <si>
    <t>Odkopávky a prokopávky ručně zapažené i nezapažené v hornině třídy těžitelnosti I skupiny 3</t>
  </si>
  <si>
    <t>m3</t>
  </si>
  <si>
    <t>-1012949272</t>
  </si>
  <si>
    <t>https://podminky.urs.cz/item/CS_URS_2026_01/122211101</t>
  </si>
  <si>
    <t>850,0*0,5</t>
  </si>
  <si>
    <t>16</t>
  </si>
  <si>
    <t>122251101</t>
  </si>
  <si>
    <t>Odkopávky a prokopávky nezapažené strojně v hornině třídy těžitelnosti I skupiny 3 do 20 m3</t>
  </si>
  <si>
    <t>-463350512</t>
  </si>
  <si>
    <t>https://podminky.urs.cz/item/CS_URS_2026_01/122251101</t>
  </si>
  <si>
    <t>5,0*0,14</t>
  </si>
  <si>
    <t>17</t>
  </si>
  <si>
    <t>122251106</t>
  </si>
  <si>
    <t>Odkopávky a prokopávky nezapažené strojně v hornině třídy těžitelnosti I skupiny 3 přes 1 000 do 5 000 m3</t>
  </si>
  <si>
    <t>-862491128</t>
  </si>
  <si>
    <t>https://podminky.urs.cz/item/CS_URS_2026_01/122251106</t>
  </si>
  <si>
    <t>sanace podloží v místě vozovky</t>
  </si>
  <si>
    <t>2329,0*0,5</t>
  </si>
  <si>
    <t>18</t>
  </si>
  <si>
    <t>129001101</t>
  </si>
  <si>
    <t>Příplatek k cenám vykopávek za ztížení vykopávky v blízkosti podzemního vedení nebo výbušnin v horninách jakékoliv třídy</t>
  </si>
  <si>
    <t>-2139749750</t>
  </si>
  <si>
    <t>https://podminky.urs.cz/item/CS_URS_2026_01/129001101</t>
  </si>
  <si>
    <t>ruční výkop</t>
  </si>
  <si>
    <t>19</t>
  </si>
  <si>
    <t>132354201</t>
  </si>
  <si>
    <t>Hloubení zapažených rýh šířky přes 800 do 2 000 mm strojně s urovnáním dna do předepsaného profilu a spádu v hornině třídy těžitelnosti II skupiny 4 do 20 m3</t>
  </si>
  <si>
    <t>1705199229</t>
  </si>
  <si>
    <t>https://podminky.urs.cz/item/CS_URS_2026_01/132354201</t>
  </si>
  <si>
    <t>Rekonstrukce přípojky uliční vpusti</t>
  </si>
  <si>
    <t>1,5*8,0</t>
  </si>
  <si>
    <t>Nové přípojky uliční vpusti</t>
  </si>
  <si>
    <t>1,5*3,0</t>
  </si>
  <si>
    <t>20</t>
  </si>
  <si>
    <t>151101101</t>
  </si>
  <si>
    <t>Zřízení pažení a rozepření stěn rýh pro podzemní vedení příložné pro jakoukoliv mezerovitost, hloubky do 2 m</t>
  </si>
  <si>
    <t>-1242718154</t>
  </si>
  <si>
    <t>https://podminky.urs.cz/item/CS_URS_2026_01/151101101</t>
  </si>
  <si>
    <t>3,0*8,0</t>
  </si>
  <si>
    <t>3,0*3,0</t>
  </si>
  <si>
    <t>151101111</t>
  </si>
  <si>
    <t>Odstranění pažení a rozepření stěn rýh pro podzemní vedení s uložením materiálu na vzdálenost do 3 m od kraje výkopu příložné, hloubky do 2 m</t>
  </si>
  <si>
    <t>1387247368</t>
  </si>
  <si>
    <t>https://podminky.urs.cz/item/CS_URS_2026_01/151101111</t>
  </si>
  <si>
    <t>22</t>
  </si>
  <si>
    <t>162751114</t>
  </si>
  <si>
    <t>Vodorovné přemístění výkopku nebo sypaniny po suchu na obvyklém dopravním prostředku, bez naložení výkopku, avšak se složením bez rozhrnutí z horniny třídy těžitelnosti I skupiny 1 až 3 na vzdálenost přes 6 000 do 7 000 m</t>
  </si>
  <si>
    <t>-1665219270</t>
  </si>
  <si>
    <t>https://podminky.urs.cz/item/CS_URS_2026_01/162751114</t>
  </si>
  <si>
    <t>1590,2+16,5-9,9</t>
  </si>
  <si>
    <t>23</t>
  </si>
  <si>
    <t>171201231</t>
  </si>
  <si>
    <t>Poplatek za předání zeminy a kamení recyklačnímu zařízení zatříděné do Katalogu odpadů pod kódem 17 05 04</t>
  </si>
  <si>
    <t>t</t>
  </si>
  <si>
    <t>-1203423935</t>
  </si>
  <si>
    <t>https://podminky.urs.cz/item/CS_URS_2026_01/171201231</t>
  </si>
  <si>
    <t>1596,8*1,8 "Přepočtené koeficientem množství</t>
  </si>
  <si>
    <t>24</t>
  </si>
  <si>
    <t>174151101</t>
  </si>
  <si>
    <t>Zásyp sypaninou z jakékoliv horniny strojně s uložením výkopku ve vrstvách se zhutněním jam, šachet, rýh nebo kolem objektů v těchto vykopávkách</t>
  </si>
  <si>
    <t>-1426029639</t>
  </si>
  <si>
    <t>https://podminky.urs.cz/item/CS_URS_2026_01/174151101</t>
  </si>
  <si>
    <t>16,5-5,5-1,1</t>
  </si>
  <si>
    <t>25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</si>
  <si>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</si>
  <si>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</si>
  <si>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1621732566</t>
  </si>
  <si>
    <t>https://podminky.urs.cz/item/CS_URS_2026_01/175151101</t>
  </si>
  <si>
    <t>1,0*8,0*0,5</t>
  </si>
  <si>
    <t>1,0*3,0*0,5</t>
  </si>
  <si>
    <t>26</t>
  </si>
  <si>
    <t>M</t>
  </si>
  <si>
    <t>58337331</t>
  </si>
  <si>
    <t>štěrkopísek frakce 0/22</t>
  </si>
  <si>
    <t>-1497924526</t>
  </si>
  <si>
    <t>5,5*1,8 "Přepočtené koeficientem množství</t>
  </si>
  <si>
    <t>27</t>
  </si>
  <si>
    <t>181351003</t>
  </si>
  <si>
    <t>Rozprostření a urovnání ornice v rovině nebo ve svahu sklonu do 1:5 strojně při souvislé ploše do 100 m2, tl. vrstvy do 200 mm</t>
  </si>
  <si>
    <t>-338014529</t>
  </si>
  <si>
    <t>https://podminky.urs.cz/item/CS_URS_2026_01/181351003</t>
  </si>
  <si>
    <t>28</t>
  </si>
  <si>
    <t>181411131</t>
  </si>
  <si>
    <t>Založení trávníku na půdě předem připravené plochy do 1000 m2 výsevem včetně utažení parkového v rovině nebo na svahu do 1:5</t>
  </si>
  <si>
    <t>-1369689605</t>
  </si>
  <si>
    <t>https://podminky.urs.cz/item/CS_URS_2026_01/181411131</t>
  </si>
  <si>
    <t>29</t>
  </si>
  <si>
    <t>00572410</t>
  </si>
  <si>
    <t>osivo směs travní parková</t>
  </si>
  <si>
    <t>kg</t>
  </si>
  <si>
    <t>391557936</t>
  </si>
  <si>
    <t>90*0,02 "Přepočtené koeficientem množství</t>
  </si>
  <si>
    <t>30</t>
  </si>
  <si>
    <t>181951112</t>
  </si>
  <si>
    <t>Úprava pláně vyrovnáním výškových rozdílů strojně v hornině třídy těžitelnosti I, skupiny 1 až 3 se zhutněním</t>
  </si>
  <si>
    <t>309822074</t>
  </si>
  <si>
    <t>https://podminky.urs.cz/item/CS_URS_2026_01/181951112</t>
  </si>
  <si>
    <t>Zakládání</t>
  </si>
  <si>
    <t>31</t>
  </si>
  <si>
    <t>274313711</t>
  </si>
  <si>
    <t>Základy z betonu prostého pasy betonu kamenem neprokládaného tř. C 20/25</t>
  </si>
  <si>
    <t>-607467536</t>
  </si>
  <si>
    <t>https://podminky.urs.cz/item/CS_URS_2026_01/274313711</t>
  </si>
  <si>
    <t>Dozděná spára mezi kamennou dlažbou a podezdívkou plotů</t>
  </si>
  <si>
    <t>51,0*0,2</t>
  </si>
  <si>
    <t>32</t>
  </si>
  <si>
    <t>279232513R</t>
  </si>
  <si>
    <t>Oprava stávající podezdívky plotů</t>
  </si>
  <si>
    <t>1245279024</t>
  </si>
  <si>
    <t>Vodorovné konstrukce</t>
  </si>
  <si>
    <t>33</t>
  </si>
  <si>
    <t>451573111</t>
  </si>
  <si>
    <t>Lože pod potrubí, stoky a drobné objekty v otevřeném výkopu z písku a štěrkopísku do 63 mm</t>
  </si>
  <si>
    <t>-1388484932</t>
  </si>
  <si>
    <t>https://podminky.urs.cz/item/CS_URS_2026_01/451573111</t>
  </si>
  <si>
    <t>1,0*8,0*0,1</t>
  </si>
  <si>
    <t>1,0*3,0*0,1</t>
  </si>
  <si>
    <t>Komunikace pozemní</t>
  </si>
  <si>
    <t>34</t>
  </si>
  <si>
    <t>564851111</t>
  </si>
  <si>
    <t>Podklad ze štěrkodrti ŠD s rozprostřením a zhutněním plochy přes 100 m2, po zhutnění tl. 150 mm</t>
  </si>
  <si>
    <t>-1987565919</t>
  </si>
  <si>
    <t>https://podminky.urs.cz/item/CS_URS_2026_01/564851111</t>
  </si>
  <si>
    <t>Asfaltová vozovka - plná konstrukce</t>
  </si>
  <si>
    <t>3179,0</t>
  </si>
  <si>
    <t>35</t>
  </si>
  <si>
    <t>564861011</t>
  </si>
  <si>
    <t>Podklad ze štěrkodrti ŠD s rozprostřením a zhutněním plochy jednotlivě do 100 m2, po zhutnění tl. 200 mm</t>
  </si>
  <si>
    <t>1054970079</t>
  </si>
  <si>
    <t>https://podminky.urs.cz/item/CS_URS_2026_01/564861011</t>
  </si>
  <si>
    <t>štěrkový kryt</t>
  </si>
  <si>
    <t>4,0</t>
  </si>
  <si>
    <t>36</t>
  </si>
  <si>
    <t>564861111</t>
  </si>
  <si>
    <t>Podklad ze štěrkodrti ŠD s rozprostřením a zhutněním plochy přes 100 m2, po zhutnění tl. 200 mm</t>
  </si>
  <si>
    <t>-1252454014</t>
  </si>
  <si>
    <t>https://podminky.urs.cz/item/CS_URS_2026_01/564861111</t>
  </si>
  <si>
    <t xml:space="preserve">Dlážděný proužek </t>
  </si>
  <si>
    <t>574,0</t>
  </si>
  <si>
    <t>37</t>
  </si>
  <si>
    <t>564871111</t>
  </si>
  <si>
    <t>Podklad ze štěrkodrti ŠD s rozprostřením a zhutněním plochy přes 100 m2, po zhutnění tl. 250 mm</t>
  </si>
  <si>
    <t>-1449334017</t>
  </si>
  <si>
    <t>https://podminky.urs.cz/item/CS_URS_2026_01/564871111</t>
  </si>
  <si>
    <t>Sanace podloží v místě vozovky - tl. 500mm</t>
  </si>
  <si>
    <t>3179,0*2</t>
  </si>
  <si>
    <t>38</t>
  </si>
  <si>
    <t>565166102</t>
  </si>
  <si>
    <t>Asfaltový beton vrstva podkladní ACP 22 z nemodifikovaného asfaltu s rozprostřením a zhutněním ACP 22 S v pruhu šířky do 1,5 m, po zhutnění tl. 90 mm</t>
  </si>
  <si>
    <t>-1058264083</t>
  </si>
  <si>
    <t>https://podminky.urs.cz/item/CS_URS_2026_01/565166102</t>
  </si>
  <si>
    <t>Asfaltová vozovka - napojení na stávající vozovku</t>
  </si>
  <si>
    <t>39</t>
  </si>
  <si>
    <t>565166122</t>
  </si>
  <si>
    <t>Asfaltový beton vrstva podkladní ACP 22 z nemodifikovaného asfaltu s rozprostřením a zhutněním ACP 22 S v pruhu šířky přes 3 m, po zhutnění tl. 90 mm</t>
  </si>
  <si>
    <t>1123311460</t>
  </si>
  <si>
    <t>https://podminky.urs.cz/item/CS_URS_2026_01/565166122</t>
  </si>
  <si>
    <t>40</t>
  </si>
  <si>
    <t>573191111</t>
  </si>
  <si>
    <t>Postřik infiltrační kationaktivní emulzí v množství 1,00 kg/m2</t>
  </si>
  <si>
    <t>1114569852</t>
  </si>
  <si>
    <t>https://podminky.urs.cz/item/CS_URS_2026_01/573191111</t>
  </si>
  <si>
    <t>41</t>
  </si>
  <si>
    <t>573231111</t>
  </si>
  <si>
    <t>Postřik spojovací PS bez posypu kamenivem ze silniční emulze, v množství 0,70 kg/m2</t>
  </si>
  <si>
    <t>-1252779537</t>
  </si>
  <si>
    <t>https://podminky.urs.cz/item/CS_URS_2026_01/573231111</t>
  </si>
  <si>
    <t>42</t>
  </si>
  <si>
    <t>577134031</t>
  </si>
  <si>
    <t>Asfaltový beton vrstva obrusná ACO 11 z modifikovaného asfaltu s rozprostřením a se zhutněním ACO 11+ v pruhu šířky do 1,5 m, po zhutnění tl. 40 mm</t>
  </si>
  <si>
    <t>608041524</t>
  </si>
  <si>
    <t>https://podminky.urs.cz/item/CS_URS_2026_01/577134031</t>
  </si>
  <si>
    <t>43</t>
  </si>
  <si>
    <t>577134121</t>
  </si>
  <si>
    <t>Asfaltový beton vrstva obrusná ACO 11 z nemodifikovaného asfaltu s rozprostřením a se zhutněním ACO 11+ v pruhu šířky přes 3 m, po zhutnění tl. 40 mm</t>
  </si>
  <si>
    <t>597233766</t>
  </si>
  <si>
    <t>https://podminky.urs.cz/item/CS_URS_2026_01/577134121</t>
  </si>
  <si>
    <t>44</t>
  </si>
  <si>
    <t>591241111</t>
  </si>
  <si>
    <t>Kladení dlažby z kostek s provedením lože do tl. 50 mm, s vyplněním spár, s dvojím beraněním a se smetením přebytečného materiálu na krajnici drobných z kamene, do lože z cementové malty</t>
  </si>
  <si>
    <t>1677305413</t>
  </si>
  <si>
    <t>https://podminky.urs.cz/item/CS_URS_2026_01/591241111</t>
  </si>
  <si>
    <t>P</t>
  </si>
  <si>
    <t>Poznámka k položce:_x000D_
bez nákupu</t>
  </si>
  <si>
    <t>Trubní vedení</t>
  </si>
  <si>
    <t>45</t>
  </si>
  <si>
    <t>871353122</t>
  </si>
  <si>
    <t>Montáž kanalizačního potrubí z tvrdého PVC-U hladkého plnostěnného tuhost SN 10 DN 200</t>
  </si>
  <si>
    <t>289732867</t>
  </si>
  <si>
    <t>https://podminky.urs.cz/item/CS_URS_2026_01/871353122</t>
  </si>
  <si>
    <t>46</t>
  </si>
  <si>
    <t>28611176</t>
  </si>
  <si>
    <t>trubka kanalizační PVC-U plnostěnná jednovrstvá DN 200x1000mm SN10</t>
  </si>
  <si>
    <t>-848084629</t>
  </si>
  <si>
    <t>11*1,03 "Přepočtené koeficientem množství</t>
  </si>
  <si>
    <t>47</t>
  </si>
  <si>
    <t>871365811</t>
  </si>
  <si>
    <t>Bourání stávajícího potrubí z PVC nebo polypropylenu PP v otevřeném výkopu DN přes 150 do 250</t>
  </si>
  <si>
    <t>-450963168</t>
  </si>
  <si>
    <t>https://podminky.urs.cz/item/CS_URS_2026_01/871365811</t>
  </si>
  <si>
    <t>48</t>
  </si>
  <si>
    <t>879221111R</t>
  </si>
  <si>
    <t>Montáž napojení kanalizační přípojky v otevřeném výkopu</t>
  </si>
  <si>
    <t>kpl</t>
  </si>
  <si>
    <t>-1285201499</t>
  </si>
  <si>
    <t>49</t>
  </si>
  <si>
    <t>89594118R</t>
  </si>
  <si>
    <t>Demontáž vpusti uliční z betonových dílců</t>
  </si>
  <si>
    <t>kus</t>
  </si>
  <si>
    <t>-831608630</t>
  </si>
  <si>
    <t>50</t>
  </si>
  <si>
    <t>895941302</t>
  </si>
  <si>
    <t>Osazení vpusti uliční z betonových dílců DN 450 dno s kalištěm</t>
  </si>
  <si>
    <t>-539871480</t>
  </si>
  <si>
    <t>https://podminky.urs.cz/item/CS_URS_2026_01/895941302</t>
  </si>
  <si>
    <t>51</t>
  </si>
  <si>
    <t>59223332</t>
  </si>
  <si>
    <t>vpusť uliční DN 450 kaliště 450/300x50mm</t>
  </si>
  <si>
    <t>-1867243770</t>
  </si>
  <si>
    <t>52</t>
  </si>
  <si>
    <t>895941314</t>
  </si>
  <si>
    <t>Osazení vpusti uliční z betonových dílců DN 450 skruž horní 570 mm</t>
  </si>
  <si>
    <t>231815664</t>
  </si>
  <si>
    <t>https://podminky.urs.cz/item/CS_URS_2026_01/895941314</t>
  </si>
  <si>
    <t>53</t>
  </si>
  <si>
    <t>59223322</t>
  </si>
  <si>
    <t>vpusť uliční DN 450 skruž horní betonová 450/570x50mm</t>
  </si>
  <si>
    <t>1206460777</t>
  </si>
  <si>
    <t>54</t>
  </si>
  <si>
    <t>895941332</t>
  </si>
  <si>
    <t>Osazení vpusti uliční z betonových dílců DN 450 skruž průběžná se zápachovou uzávěrkou</t>
  </si>
  <si>
    <t>460435708</t>
  </si>
  <si>
    <t>https://podminky.urs.cz/item/CS_URS_2026_01/895941332</t>
  </si>
  <si>
    <t>55</t>
  </si>
  <si>
    <t>59223331</t>
  </si>
  <si>
    <t>vpusť uliční DN 450 skruž průběžná 450/570x50mm betonová se zápachovou uzávěrkou 200mm PVC</t>
  </si>
  <si>
    <t>-1867260411</t>
  </si>
  <si>
    <t>56</t>
  </si>
  <si>
    <t>899132111</t>
  </si>
  <si>
    <t>Výměna (výšková úprava) poklopu kanalizačního s rámem samonivelačním s ošetřením podkladních vrstev hloubky do 25 cm</t>
  </si>
  <si>
    <t>-894802173</t>
  </si>
  <si>
    <t>https://podminky.urs.cz/item/CS_URS_2026_01/899132111</t>
  </si>
  <si>
    <t>57</t>
  </si>
  <si>
    <t>899204112</t>
  </si>
  <si>
    <t>Osazení mříží litinových včetně rámů a košů na bahno pro třídu zatížení D400, E600</t>
  </si>
  <si>
    <t>160358370</t>
  </si>
  <si>
    <t>https://podminky.urs.cz/item/CS_URS_2026_01/899204112</t>
  </si>
  <si>
    <t>58</t>
  </si>
  <si>
    <t>59224481</t>
  </si>
  <si>
    <t>mříž vtoková s rámem pro uliční vpusť 500x500, zatížení 40 tun</t>
  </si>
  <si>
    <t>1236422876</t>
  </si>
  <si>
    <t>59</t>
  </si>
  <si>
    <t>59223875</t>
  </si>
  <si>
    <t>koš nízký pro uliční vpusti žárově Pz plech pro rám 500/500mm</t>
  </si>
  <si>
    <t>-2061028790</t>
  </si>
  <si>
    <t>Ostatní konstrukce a práce, bourání</t>
  </si>
  <si>
    <t>60</t>
  </si>
  <si>
    <t>914111111</t>
  </si>
  <si>
    <t>Montáž svislé dopravní značky základní velikosti do 1 m2 objímkami na sloupky nebo konzoly</t>
  </si>
  <si>
    <t>-173208810</t>
  </si>
  <si>
    <t>https://podminky.urs.cz/item/CS_URS_2026_01/914111111</t>
  </si>
  <si>
    <t>Opětovná montáž stávajících značek na nový stožár VO</t>
  </si>
  <si>
    <t>61</t>
  </si>
  <si>
    <t>915211116</t>
  </si>
  <si>
    <t>Vodorovné dopravní značení stříkaným plastem dělící čára šířky 125 mm souvislá žlutá retroreflexní</t>
  </si>
  <si>
    <t>1480759255</t>
  </si>
  <si>
    <t>https://podminky.urs.cz/item/CS_URS_2026_01/915211116</t>
  </si>
  <si>
    <t>V12c</t>
  </si>
  <si>
    <t>62</t>
  </si>
  <si>
    <t>915611111</t>
  </si>
  <si>
    <t>Předznačení pro vodorovné značení stříkané barvou nebo prováděné z nátěrových hmot liniové dělicí čáry, vodicí proužky</t>
  </si>
  <si>
    <t>1919281704</t>
  </si>
  <si>
    <t>https://podminky.urs.cz/item/CS_URS_2026_01/915611111</t>
  </si>
  <si>
    <t>63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</si>
  <si>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</si>
  <si>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</si>
  <si>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-415435123</t>
  </si>
  <si>
    <t>https://podminky.urs.cz/item/CS_URS_2026_01/916131213</t>
  </si>
  <si>
    <t>41,0+1,0+11,0</t>
  </si>
  <si>
    <t>64</t>
  </si>
  <si>
    <t>59217031</t>
  </si>
  <si>
    <t>obrubník silniční betonový 1000x150x250mm</t>
  </si>
  <si>
    <t>-327560422</t>
  </si>
  <si>
    <t>41*1,02 "Přepočtené koeficientem množství</t>
  </si>
  <si>
    <t>65</t>
  </si>
  <si>
    <t>59217032</t>
  </si>
  <si>
    <t>obrubník silniční betonový nájezdový 1000x150x150mm</t>
  </si>
  <si>
    <t>244060411</t>
  </si>
  <si>
    <t>11*1,02 "Přepočtené koeficientem množství</t>
  </si>
  <si>
    <t>66</t>
  </si>
  <si>
    <t>59217076</t>
  </si>
  <si>
    <t>obrubník silniční betonový přechodový 1000x150x250mm</t>
  </si>
  <si>
    <t>1103910686</t>
  </si>
  <si>
    <t>1,0</t>
  </si>
  <si>
    <t>1*1,02 "Přepočtené koeficientem množství</t>
  </si>
  <si>
    <t>67</t>
  </si>
  <si>
    <t>919726123</t>
  </si>
  <si>
    <t>Geotextilie netkaná pro ochranu, separaci nebo filtraci měrná hmotnost přes 300 do 500 g/m2</t>
  </si>
  <si>
    <t>-1267254508</t>
  </si>
  <si>
    <t>https://podminky.urs.cz/item/CS_URS_2026_01/919726123</t>
  </si>
  <si>
    <t>3497,0</t>
  </si>
  <si>
    <t>68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</si>
  <si>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</si>
  <si>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</si>
  <si>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-300803449</t>
  </si>
  <si>
    <t>https://podminky.urs.cz/item/CS_URS_2026_01/919732211</t>
  </si>
  <si>
    <t>69</t>
  </si>
  <si>
    <t>919732221</t>
  </si>
  <si>
    <t>Styčná pracovní spára při napojení nového živičného povrchu na stávající se zalitím za tepla modifikovanou asfaltovou hmotou s posypem vápenným hydrátem šířky do 15 mm, hloubky do 25 mm bez prořezání spáry</t>
  </si>
  <si>
    <t>-1406793683</t>
  </si>
  <si>
    <t>https://podminky.urs.cz/item/CS_URS_2026_01/919732221</t>
  </si>
  <si>
    <t>podél obrub</t>
  </si>
  <si>
    <t>1157,0</t>
  </si>
  <si>
    <t>70</t>
  </si>
  <si>
    <t>919735112</t>
  </si>
  <si>
    <t>Řezání stávajícího živičného krytu nebo podkladu hloubky přes 50 do 100 mm</t>
  </si>
  <si>
    <t>-592046110</t>
  </si>
  <si>
    <t>https://podminky.urs.cz/item/CS_URS_2026_01/919735112</t>
  </si>
  <si>
    <t>během demoličních prací</t>
  </si>
  <si>
    <t>31,0</t>
  </si>
  <si>
    <t>71</t>
  </si>
  <si>
    <t>966006211</t>
  </si>
  <si>
    <t>Odstranění (demontáž) svislých dopravních značek s odklizením materiálu na skládku na vzdálenost do 20 m nebo s naložením na dopravní prostředek ze sloupů, sloupků nebo konzol</t>
  </si>
  <si>
    <t>1718882050</t>
  </si>
  <si>
    <t>https://podminky.urs.cz/item/CS_URS_2026_01/966006211</t>
  </si>
  <si>
    <t>Demontáž stávajících svislých dopravních značek ze stožáru VO</t>
  </si>
  <si>
    <t>997</t>
  </si>
  <si>
    <t>Přesun sutě</t>
  </si>
  <si>
    <t>72</t>
  </si>
  <si>
    <t>997013813</t>
  </si>
  <si>
    <t>Poplatek za uložení stavebního odpadu na skládce (skládkovné) z plastických hmot zatříděného do Katalogu odpadů pod kódem 17 02 03</t>
  </si>
  <si>
    <t>-135417138</t>
  </si>
  <si>
    <t>https://podminky.urs.cz/item/CS_URS_2026_01/997013813</t>
  </si>
  <si>
    <t>73</t>
  </si>
  <si>
    <t>997221561</t>
  </si>
  <si>
    <t>Vodorovná doprava suti bez naložení, ale se složením a s hrubým urovnáním z kusových materiálů, na vzdálenost do 1 km</t>
  </si>
  <si>
    <t>-591965017</t>
  </si>
  <si>
    <t>https://podminky.urs.cz/item/CS_URS_2026_01/997221561</t>
  </si>
  <si>
    <t>74</t>
  </si>
  <si>
    <t>997221569</t>
  </si>
  <si>
    <t>Vodorovná doprava suti bez naložení, ale se složením a s hrubým urovnáním z kusových materiálů, na vzdálenost Příplatek k ceně za každý další započatý 1 km přes 1 km</t>
  </si>
  <si>
    <t>1346285600</t>
  </si>
  <si>
    <t>https://podminky.urs.cz/item/CS_URS_2026_01/997221569</t>
  </si>
  <si>
    <t>3689,022*6 "Přepočtené koeficientem množství</t>
  </si>
  <si>
    <t>75</t>
  </si>
  <si>
    <t>997221861</t>
  </si>
  <si>
    <t>Poplatek za předání stavebního odpadu recyklačnímu zařízení z prostého betonu zatříděného do Katalogu odpadů pod kódem 17 01 01</t>
  </si>
  <si>
    <t>-2125545625</t>
  </si>
  <si>
    <t>https://podminky.urs.cz/item/CS_URS_2026_01/997221861</t>
  </si>
  <si>
    <t>76</t>
  </si>
  <si>
    <t>997221873</t>
  </si>
  <si>
    <t>Poplatek za předání stavebního odpadu recyklačnímu zařízení zeminy a kamení zatříděného do Katalogu odpadů pod kódem 17 05 04</t>
  </si>
  <si>
    <t>-248017865</t>
  </si>
  <si>
    <t>https://podminky.urs.cz/item/CS_URS_2026_01/997221873</t>
  </si>
  <si>
    <t>77</t>
  </si>
  <si>
    <t>997221875</t>
  </si>
  <si>
    <t>Poplatek za předání stavebního odpadu recyklačnímu zařízení asfaltového bez obsahu dehtu zatříděného do Katalogu odpadů pod kódem 17 03 02</t>
  </si>
  <si>
    <t>1971431762</t>
  </si>
  <si>
    <t>https://podminky.urs.cz/item/CS_URS_2026_01/997221875</t>
  </si>
  <si>
    <t>998</t>
  </si>
  <si>
    <t>Přesun hmot</t>
  </si>
  <si>
    <t>78</t>
  </si>
  <si>
    <t>998225111</t>
  </si>
  <si>
    <t>Přesun hmot pro komunikace s krytem z kameniva, monolitickým betonovým nebo živičným dopravní vzdálenost do 200 m jakékoliv délky objektu</t>
  </si>
  <si>
    <t>1408437722</t>
  </si>
  <si>
    <t>https://podminky.urs.cz/item/CS_URS_2026_01/998225111</t>
  </si>
  <si>
    <t>Práce a dodávky M</t>
  </si>
  <si>
    <t>46-M</t>
  </si>
  <si>
    <t>Zemní práce při extr.mont.pracích</t>
  </si>
  <si>
    <t>79</t>
  </si>
  <si>
    <t>460171862</t>
  </si>
  <si>
    <t>Hloubení kabelových rýh strojně včetně urovnání dna s přemístěním výkopku do vzdálenosti 3 m od okraje jámy nebo s naložením na dopravní prostředek šířky 100 cm hloubky 100 cm v hornině třídy těžitelnosti I skupiny 3</t>
  </si>
  <si>
    <t>-2009524666</t>
  </si>
  <si>
    <t>https://podminky.urs.cz/item/CS_URS_2026_01/460171862</t>
  </si>
  <si>
    <t>Umístění rezervní chráničky</t>
  </si>
  <si>
    <t>532,0*1,0</t>
  </si>
  <si>
    <t>80</t>
  </si>
  <si>
    <t>460281111</t>
  </si>
  <si>
    <t>Pažení výkopů příložné plné rýh kabelových, hloubky do 2 m</t>
  </si>
  <si>
    <t>439269966</t>
  </si>
  <si>
    <t>https://podminky.urs.cz/item/CS_URS_2026_01/460281111</t>
  </si>
  <si>
    <t>532,0*2,0</t>
  </si>
  <si>
    <t>81</t>
  </si>
  <si>
    <t>460281121</t>
  </si>
  <si>
    <t>Pažení výkopů odstranění pažení příložného plného rýh kabelových, hloubky do 2 m</t>
  </si>
  <si>
    <t>1393287575</t>
  </si>
  <si>
    <t>https://podminky.urs.cz/item/CS_URS_2026_01/460281121</t>
  </si>
  <si>
    <t>82</t>
  </si>
  <si>
    <t>460341113</t>
  </si>
  <si>
    <t>Vodorovné přemístění (odvoz) horniny dopravními prostředky včetně složení, bez naložení a rozprostření jakékoliv třídy, na vzdálenost přes 500 do 1000 m</t>
  </si>
  <si>
    <t>-1084463562</t>
  </si>
  <si>
    <t>https://podminky.urs.cz/item/CS_URS_2026_01/460341113</t>
  </si>
  <si>
    <t>532,0*0,4</t>
  </si>
  <si>
    <t>83</t>
  </si>
  <si>
    <t>460341121</t>
  </si>
  <si>
    <t>Vodorovné přemístění (odvoz) horniny dopravními prostředky včetně složení, bez naložení a rozprostření jakékoliv třídy, na vzdálenost Příplatek k ceně -1113 za každých dalších i započatých 1000 m</t>
  </si>
  <si>
    <t>439583703</t>
  </si>
  <si>
    <t>https://podminky.urs.cz/item/CS_URS_2026_01/460341121</t>
  </si>
  <si>
    <t>532,0*0,4*6</t>
  </si>
  <si>
    <t>84</t>
  </si>
  <si>
    <t>460361121</t>
  </si>
  <si>
    <t>-1006338877</t>
  </si>
  <si>
    <t>https://podminky.urs.cz/item/CS_URS_2026_01/460361121</t>
  </si>
  <si>
    <t>212,8*1,8 "Přepočtené koeficientem množství</t>
  </si>
  <si>
    <t>85</t>
  </si>
  <si>
    <t>460451882</t>
  </si>
  <si>
    <t>Zásyp kabelových rýh strojně s přemístěním sypaniny ze vzdálenosti do 10 m, s uložením výkopku ve vrstvách včetně zhutnění a urovnání povrchu šířky 100 cm hloubky 100 cm z horniny třídy těžitelnosti I skupiny 3</t>
  </si>
  <si>
    <t>886228647</t>
  </si>
  <si>
    <t>https://podminky.urs.cz/item/CS_URS_2026_01/460451882</t>
  </si>
  <si>
    <t>532,0</t>
  </si>
  <si>
    <t>86</t>
  </si>
  <si>
    <t>583373020</t>
  </si>
  <si>
    <t>štěrkopísek frakce 0/16</t>
  </si>
  <si>
    <t>256</t>
  </si>
  <si>
    <t>329109949</t>
  </si>
  <si>
    <t>532,0*0,4*1,68 "Přepočtené koeficientem množství</t>
  </si>
  <si>
    <t>87</t>
  </si>
  <si>
    <t>460791114</t>
  </si>
  <si>
    <t>Montáž trubek ochranných uložených volně do rýhy plastových tuhých, vnitřního průměru přes 90 do 110 mm</t>
  </si>
  <si>
    <t>-290249012</t>
  </si>
  <si>
    <t>https://podminky.urs.cz/item/CS_URS_2026_01/460791114</t>
  </si>
  <si>
    <t>89</t>
  </si>
  <si>
    <t>34571355</t>
  </si>
  <si>
    <t>trubka elektroinstalační ohebná dvouplášťová korugovaná HDPE (chránička) D 93/110mm</t>
  </si>
  <si>
    <t>-816534872</t>
  </si>
  <si>
    <t>532*1,05 "Přepočtené koeficientem množství</t>
  </si>
  <si>
    <t>SO-02 - Veřejné osvětlení</t>
  </si>
  <si>
    <t>Richard Hubený</t>
  </si>
  <si>
    <t>741 - Elektroinstalace - silnoproud</t>
  </si>
  <si>
    <t>46-M - Zemní práce při extr.mont.pracích</t>
  </si>
  <si>
    <t>741</t>
  </si>
  <si>
    <t>Elektroinstalace - silnoproud</t>
  </si>
  <si>
    <t>218202016</t>
  </si>
  <si>
    <t>Demontáž svítidel výbojkových s odpojením vodičů průmyslových nebo venkovních ze sloupku parkového</t>
  </si>
  <si>
    <t>-360482279</t>
  </si>
  <si>
    <t>https://podminky.urs.cz/item/CS_URS_2026_01/218202016</t>
  </si>
  <si>
    <t>218204201</t>
  </si>
  <si>
    <t>Demontáž elektrovýzbroje stožárů osvětlení 1 okruh</t>
  </si>
  <si>
    <t>-2012393109</t>
  </si>
  <si>
    <t>https://podminky.urs.cz/item/CS_URS_2026_01/218204201</t>
  </si>
  <si>
    <t>218220300</t>
  </si>
  <si>
    <t>Demontáž hromosvodného vedení svorek s 1 šroubem</t>
  </si>
  <si>
    <t>831113122</t>
  </si>
  <si>
    <t>https://podminky.urs.cz/item/CS_URS_2026_01/218220300</t>
  </si>
  <si>
    <t>218100003</t>
  </si>
  <si>
    <t>Odpojení vodičů izolovaných z rozváděče nebo přístroje průřezu žíly do 16 mm2</t>
  </si>
  <si>
    <t>-812800036</t>
  </si>
  <si>
    <t>https://podminky.urs.cz/item/CS_URS_2026_01/218100003</t>
  </si>
  <si>
    <t>218100001</t>
  </si>
  <si>
    <t>Odpojení vodičů izolovaných z rozváděče nebo přístroje průřezu žíly do 2,5 mm2</t>
  </si>
  <si>
    <t>-1424947911</t>
  </si>
  <si>
    <t>https://podminky.urs.cz/item/CS_URS_2026_01/218100001</t>
  </si>
  <si>
    <t>218204011</t>
  </si>
  <si>
    <t>Demontáž stožárů osvětlení ocelových samostatně stojících, délky do 12 m</t>
  </si>
  <si>
    <t>1986634795</t>
  </si>
  <si>
    <t>https://podminky.urs.cz/item/CS_URS_2026_01/218204011</t>
  </si>
  <si>
    <t>945421110</t>
  </si>
  <si>
    <t>Hydraulická zvedací plošina včetně obsluhy instalovaná na automobilovém podvozku, výšky zdvihu do 18 m</t>
  </si>
  <si>
    <t>hod</t>
  </si>
  <si>
    <t>-1885448683</t>
  </si>
  <si>
    <t>https://podminky.urs.cz/item/CS_URS_2026_01/945421110</t>
  </si>
  <si>
    <t>210204011</t>
  </si>
  <si>
    <t>Montáž stožárů osvětlení samostatně stojících ocelových, délky do 12 m</t>
  </si>
  <si>
    <t>2057762931</t>
  </si>
  <si>
    <t>https://podminky.urs.cz/item/CS_URS_2026_01/210204011</t>
  </si>
  <si>
    <t>31674067</t>
  </si>
  <si>
    <t>stožár osvětlovací sadový Pz 133/89/60 v 6,0m</t>
  </si>
  <si>
    <t>-1165875178</t>
  </si>
  <si>
    <t>31674124</t>
  </si>
  <si>
    <t>manžeta plastová ochranná na stožár d=133mm</t>
  </si>
  <si>
    <t>-953251067</t>
  </si>
  <si>
    <t>210204201</t>
  </si>
  <si>
    <t>Montáž elektrovýzbroje stožárů osvětlení 1 okruh</t>
  </si>
  <si>
    <t>110465820</t>
  </si>
  <si>
    <t>https://podminky.urs.cz/item/CS_URS_2026_01/210204201</t>
  </si>
  <si>
    <t>31674131</t>
  </si>
  <si>
    <t>výzbroj stožárová SV 6.16.4</t>
  </si>
  <si>
    <t>1731338918</t>
  </si>
  <si>
    <t>210203901</t>
  </si>
  <si>
    <t>Montáž svítidel LED se zapojením vodičů průmyslových nebo venkovních na výložník nebo dřík</t>
  </si>
  <si>
    <t>-697597126</t>
  </si>
  <si>
    <t>https://podminky.urs.cz/item/CS_URS_2026_01/210203901</t>
  </si>
  <si>
    <t>M013</t>
  </si>
  <si>
    <t>Svítidlo SITECO Streetlight SL 21 micro ST0.8a 5XE5C63A08CB včetně příruby</t>
  </si>
  <si>
    <t>ks</t>
  </si>
  <si>
    <t>1603789357</t>
  </si>
  <si>
    <t>210100252</t>
  </si>
  <si>
    <t>Ukončení kabelů smršťovací koncovkou nebo páskou se zapojením bez letování počtu a průřezu žil 4 x 25 mm2</t>
  </si>
  <si>
    <t>2049648308</t>
  </si>
  <si>
    <t>https://podminky.urs.cz/item/CS_URS_2026_01/210100252</t>
  </si>
  <si>
    <t>KSCZ4X 6-25</t>
  </si>
  <si>
    <t>Koncovka KSCZ4X 6-25</t>
  </si>
  <si>
    <t>539159846</t>
  </si>
  <si>
    <t>K005</t>
  </si>
  <si>
    <t>Úprava napájecího místa</t>
  </si>
  <si>
    <t>-748787156</t>
  </si>
  <si>
    <t>741410041</t>
  </si>
  <si>
    <t>Montáž uzemňovacího vedení s upevněním, propojením a připojením pomocí svorek v zemi s izolací spojů drátu nebo lana Ø do 10 mm v městské zástavbě</t>
  </si>
  <si>
    <t>1441587987</t>
  </si>
  <si>
    <t>https://podminky.urs.cz/item/CS_URS_2026_01/741410041</t>
  </si>
  <si>
    <t>35441073</t>
  </si>
  <si>
    <t>drát D 10mm FeZn</t>
  </si>
  <si>
    <t>2014409276</t>
  </si>
  <si>
    <t>210220301</t>
  </si>
  <si>
    <t>Montáž hromosvodného vedení svorek se 2 šrouby</t>
  </si>
  <si>
    <t>1036129076</t>
  </si>
  <si>
    <t>https://podminky.urs.cz/item/CS_URS_2026_01/210220301</t>
  </si>
  <si>
    <t>35441996</t>
  </si>
  <si>
    <t>svorka odbočovací a spojovací pro spojování kruhových a páskových vodičů, FeZn</t>
  </si>
  <si>
    <t>2095968162</t>
  </si>
  <si>
    <t>35441895</t>
  </si>
  <si>
    <t>svorka připojovací k připojení kovových částí</t>
  </si>
  <si>
    <t>-1645144247</t>
  </si>
  <si>
    <t>741122142</t>
  </si>
  <si>
    <t>Montáž kabelů měděných bez ukončení uložených v trubkách zatažených plných kulatých nebo bezhalogenových (např. CYKY, CYKFY) počtu a průřezu žil 5x1,5 až 2,5 mm2</t>
  </si>
  <si>
    <t>-798170140</t>
  </si>
  <si>
    <t>https://podminky.urs.cz/item/CS_URS_2026_01/741122142</t>
  </si>
  <si>
    <t>34111090</t>
  </si>
  <si>
    <t>kabel instalační jádro Cu plné izolace PVC plášť PVC 450/750V (CYKY) 5x1,5mm2</t>
  </si>
  <si>
    <t>-1217432314</t>
  </si>
  <si>
    <t>210100096</t>
  </si>
  <si>
    <t>Ukončení vodičů izolovaných s označením a zapojením na svorkovnici s otevřením a uzavřením krytu průřezu žíly do 2,5 mm2</t>
  </si>
  <si>
    <t>-898388633</t>
  </si>
  <si>
    <t>https://podminky.urs.cz/item/CS_URS_2026_01/210100096</t>
  </si>
  <si>
    <t>210100101</t>
  </si>
  <si>
    <t>Ukončení vodičů izolovaných s označením a zapojením na svorkovnici s otevřením a uzavřením krytu průřezu žíly do 16 mm2</t>
  </si>
  <si>
    <t>-2053125694</t>
  </si>
  <si>
    <t>https://podminky.urs.cz/item/CS_URS_2026_01/210100101</t>
  </si>
  <si>
    <t>M031</t>
  </si>
  <si>
    <t>Svorka 2273-202 2x0,5-2,5mm²</t>
  </si>
  <si>
    <t>-516295838</t>
  </si>
  <si>
    <t>741122134</t>
  </si>
  <si>
    <t>Montáž kabelů měděných bez ukončení uložených v trubkách zatažených plných kulatých nebo bezhalogenových (např. CYKY, CYKFY) počtu a průřezu žil 4x16 až 25 mm2</t>
  </si>
  <si>
    <t>-1563249882</t>
  </si>
  <si>
    <t>https://podminky.urs.cz/item/CS_URS_2026_01/741122134</t>
  </si>
  <si>
    <t>34111080</t>
  </si>
  <si>
    <t>kabel instalační jádro Cu plné izolace PVC plášť PVC 450/750V (CYKY) 4x16mm2</t>
  </si>
  <si>
    <t>1922025060</t>
  </si>
  <si>
    <t>210220020</t>
  </si>
  <si>
    <t>Montáž uzemňovacího vedení s upevněním, propojením a připojením pomocí svorek v zemi s izolací spojů vodičů FeZn páskou průřezu do 120 mm2 v městské zástavbě</t>
  </si>
  <si>
    <t>-455466953</t>
  </si>
  <si>
    <t>https://podminky.urs.cz/item/CS_URS_2026_01/210220020</t>
  </si>
  <si>
    <t>35442062</t>
  </si>
  <si>
    <t>pás zemnící 30x4mm FeZn</t>
  </si>
  <si>
    <t>1820702207</t>
  </si>
  <si>
    <t>210220302</t>
  </si>
  <si>
    <t>Montáž hromosvodného vedení svorek se 3 a více šrouby</t>
  </si>
  <si>
    <t>1388946634</t>
  </si>
  <si>
    <t>https://podminky.urs.cz/item/CS_URS_2026_01/210220302</t>
  </si>
  <si>
    <t>35441986</t>
  </si>
  <si>
    <t>svorka odbočovací a spojovací pro pásek 30x4mm, FeZn</t>
  </si>
  <si>
    <t>-995509611</t>
  </si>
  <si>
    <t>011464000</t>
  </si>
  <si>
    <t>Měření (monitoring) úrovně osvětlení</t>
  </si>
  <si>
    <t>-1532313155</t>
  </si>
  <si>
    <t>https://podminky.urs.cz/item/CS_URS_2026_01/011464000</t>
  </si>
  <si>
    <t>210280003</t>
  </si>
  <si>
    <t>Zkoušky a prohlídky elektrických rozvodů a zařízení celková prohlídka, zkoušení, měření a vyhotovení revizní zprávy pro objem montážních prací přes 500 do 1000 tisíc Kč</t>
  </si>
  <si>
    <t>-1908964399</t>
  </si>
  <si>
    <t>https://podminky.urs.cz/item/CS_URS_2026_01/210280003</t>
  </si>
  <si>
    <t>210280010</t>
  </si>
  <si>
    <t>Zkoušky a prohlídky elektrických rozvodů a zařízení celková prohlídka, zkoušení, měření a vyhotovení revizní zprávy pro objem montážních prací Příplatek k ceně -0003 za každých dalších i započatých 500 tisíc Kč přes 1000 tisíc Kč</t>
  </si>
  <si>
    <t>-1588026620</t>
  </si>
  <si>
    <t>https://podminky.urs.cz/item/CS_URS_2026_01/210280010</t>
  </si>
  <si>
    <t>468051121</t>
  </si>
  <si>
    <t>Bourání základu betonového</t>
  </si>
  <si>
    <t>-1095003874</t>
  </si>
  <si>
    <t>https://podminky.urs.cz/item/CS_URS_2026_01/468051121</t>
  </si>
  <si>
    <t>460391123</t>
  </si>
  <si>
    <t>Zásyp jam ručně s uložením výkopku ve vrstvách a úpravou povrchu s přemístění sypaniny ze vzdálenosti do 10 m se zhutněním z horniny třídy těžitelnosti I skupiny 3</t>
  </si>
  <si>
    <t>-1134491462</t>
  </si>
  <si>
    <t>https://podminky.urs.cz/item/CS_URS_2026_01/460391123</t>
  </si>
  <si>
    <t>460141112</t>
  </si>
  <si>
    <t>Hloubení jam strojně včetně urovnáním dna s přemístěním výkopku do vzdálenosti 3 m od okraje jámy nebo s naložením na dopravní prostředek v hornině třídy těžitelnosti I skupiny 3</t>
  </si>
  <si>
    <t>394567711</t>
  </si>
  <si>
    <t>https://podminky.urs.cz/item/CS_URS_2026_01/460141112</t>
  </si>
  <si>
    <t>460641112</t>
  </si>
  <si>
    <t>Základové konstrukce základ bez bednění do rostlé zeminy z monolitického betonu tř. C 12/15</t>
  </si>
  <si>
    <t>-1013432891</t>
  </si>
  <si>
    <t>https://podminky.urs.cz/item/CS_URS_2026_01/460641112</t>
  </si>
  <si>
    <t>871361101</t>
  </si>
  <si>
    <t>Montáž vodovodního potrubí z tvrdého PVC-U v otevřeném výkopu z tvrdého PVC s integrovaným těsněnim SDR 11/PN10 D 280 x 10,8 mm</t>
  </si>
  <si>
    <t>1462205120</t>
  </si>
  <si>
    <t>https://podminky.urs.cz/item/CS_URS_2026_01/871361101</t>
  </si>
  <si>
    <t>28611140</t>
  </si>
  <si>
    <t>trubka kanalizační PVC DN 250x1000mm SN4</t>
  </si>
  <si>
    <t>463800972</t>
  </si>
  <si>
    <t>460791212</t>
  </si>
  <si>
    <t>Montáž trubek ochranných uložených volně do rýhy plastových ohebných, vnitřního průměru přes 32 do 50 mm</t>
  </si>
  <si>
    <t>-13308746</t>
  </si>
  <si>
    <t>https://podminky.urs.cz/item/CS_URS_2026_01/460791212</t>
  </si>
  <si>
    <t>34571350</t>
  </si>
  <si>
    <t>trubka elektroinstalační ohebná dvouplášťová korugovaná HDPE (chránička) D 32/40mm</t>
  </si>
  <si>
    <t>-1204223075</t>
  </si>
  <si>
    <t>460010023</t>
  </si>
  <si>
    <t>Vytyčení trasy vedení kabelového (podzemního) ve volném terénu</t>
  </si>
  <si>
    <t>km</t>
  </si>
  <si>
    <t>2016700159</t>
  </si>
  <si>
    <t>https://podminky.urs.cz/item/CS_URS_2026_01/460010023</t>
  </si>
  <si>
    <t>460171152</t>
  </si>
  <si>
    <t>Hloubení kabelových rýh strojně včetně urovnání dna s přemístěním výkopku do vzdálenosti 3 m od okraje jámy nebo s naložením na dopravní prostředek šířky 35 cm hloubky 60 cm v hornině třídy těžitelnosti I skupiny 3</t>
  </si>
  <si>
    <t>1914625632</t>
  </si>
  <si>
    <t>https://podminky.urs.cz/item/CS_URS_2026_01/460171152</t>
  </si>
  <si>
    <t>460661111</t>
  </si>
  <si>
    <t>Kabelové lože z písku včetně podsypu, zhutnění a urovnání povrchu pro kabely nn bez zakrytí, šířky do 35 cm</t>
  </si>
  <si>
    <t>-465187023</t>
  </si>
  <si>
    <t>https://podminky.urs.cz/item/CS_URS_2026_01/460661111</t>
  </si>
  <si>
    <t>460791213</t>
  </si>
  <si>
    <t>Montáž trubek ochranných uložených volně do rýhy plastových ohebných, vnitřního průměru přes 50 do 90 mm</t>
  </si>
  <si>
    <t>628823654</t>
  </si>
  <si>
    <t>https://podminky.urs.cz/item/CS_URS_2026_01/460791213</t>
  </si>
  <si>
    <t>34571352</t>
  </si>
  <si>
    <t>trubka elektroinstalační ohebná dvouplášťová korugovaná HDPE (chránička) D 52/63mm</t>
  </si>
  <si>
    <t>-1988352312</t>
  </si>
  <si>
    <t>460671124</t>
  </si>
  <si>
    <t>Výstražné prvky pro krytí kabelů včetně vyrovnání povrchu rýhy, rozvinutí a uložení deska, šířky přes 25 do 30 cm</t>
  </si>
  <si>
    <t>-873400472</t>
  </si>
  <si>
    <t>https://podminky.urs.cz/item/CS_URS_2026_01/460671124</t>
  </si>
  <si>
    <t>34575105</t>
  </si>
  <si>
    <t>deska kabelová krycí PVC červená, 300x2mm</t>
  </si>
  <si>
    <t>CS ÚRS 2025 01</t>
  </si>
  <si>
    <t>1190366764</t>
  </si>
  <si>
    <t>460451162</t>
  </si>
  <si>
    <t>Zásyp kabelových rýh strojně s přemístěním sypaniny ze vzdálenosti do 10 m, s uložením výkopku ve vrstvách včetně zhutnění a urovnání povrchu šířky 35 cm hloubky 60 cm z horniny třídy těžitelnosti I skupiny 3</t>
  </si>
  <si>
    <t>930232079</t>
  </si>
  <si>
    <t>https://podminky.urs.cz/item/CS_URS_2026_01/460451162</t>
  </si>
  <si>
    <t>460581121</t>
  </si>
  <si>
    <t>Úprava terénu zatravnění, včetně dodání osiva a zalití vodou na rovině</t>
  </si>
  <si>
    <t>-1420596211</t>
  </si>
  <si>
    <t>https://podminky.urs.cz/item/CS_URS_2026_01/460581121</t>
  </si>
  <si>
    <t>460171322</t>
  </si>
  <si>
    <t>Hloubení kabelových rýh strojně včetně urovnání dna s přemístěním výkopku do vzdálenosti 3 m od okraje jámy nebo s naložením na dopravní prostředek šířky 50 cm hloubky 120 cm v hornině třídy těžitelnosti I skupiny 3</t>
  </si>
  <si>
    <t>-35302928</t>
  </si>
  <si>
    <t>https://podminky.urs.cz/item/CS_URS_2026_01/460171322</t>
  </si>
  <si>
    <t>-864367961</t>
  </si>
  <si>
    <t>460791214</t>
  </si>
  <si>
    <t>Montáž trubek ochranných uložených volně do rýhy plastových ohebných, vnitřního průměru přes 90 do 110 mm</t>
  </si>
  <si>
    <t>1833836588</t>
  </si>
  <si>
    <t>https://podminky.urs.cz/item/CS_URS_2026_01/460791214</t>
  </si>
  <si>
    <t>-1553643384</t>
  </si>
  <si>
    <t>460742131</t>
  </si>
  <si>
    <t>Osazení kabelových prostupů včetně utěsnění a spárování z trub plastových do rýhy, bez výkopových prací s obetonováním, vnitřního průměru do 10 cm</t>
  </si>
  <si>
    <t>-2070184974</t>
  </si>
  <si>
    <t>https://podminky.urs.cz/item/CS_URS_2026_01/460742131</t>
  </si>
  <si>
    <t>-1295015697</t>
  </si>
  <si>
    <t>460451332</t>
  </si>
  <si>
    <t>Zásyp kabelových rýh strojně s přemístěním sypaniny ze vzdálenosti do 10 m, s uložením výkopku ve vrstvách včetně zhutnění a urovnání povrchu šířky 50 cm hloubky 120 cm z horniny třídy těžitelnosti I skupiny 3</t>
  </si>
  <si>
    <t>-2109783658</t>
  </si>
  <si>
    <t>https://podminky.urs.cz/item/CS_URS_2026_01/460451332</t>
  </si>
  <si>
    <t>468041123</t>
  </si>
  <si>
    <t>Řezání spár v podkladu nebo krytu živičném, tloušťky přes 10 do 15 cm</t>
  </si>
  <si>
    <t>541175312</t>
  </si>
  <si>
    <t>https://podminky.urs.cz/item/CS_URS_2026_01/468041123</t>
  </si>
  <si>
    <t>468011143</t>
  </si>
  <si>
    <t>Odstranění podkladů nebo krytů komunikací včetně rozpojení na kusy a zarovnání styčné spáry ze živice, tloušťky přes 10 do 15 cm</t>
  </si>
  <si>
    <t>202091188</t>
  </si>
  <si>
    <t>https://podminky.urs.cz/item/CS_URS_2026_01/468011143</t>
  </si>
  <si>
    <t>468041112</t>
  </si>
  <si>
    <t>Řezání spár v podkladu nebo krytu betonovém, hloubky přes 10 do 15 cm</t>
  </si>
  <si>
    <t>-545242210</t>
  </si>
  <si>
    <t>https://podminky.urs.cz/item/CS_URS_2026_01/468041112</t>
  </si>
  <si>
    <t>468011131</t>
  </si>
  <si>
    <t>Odstranění podkladů nebo krytů komunikací včetně rozpojení na kusy a zarovnání styčné spáry z betonu prostého, tloušťky do 15 cm</t>
  </si>
  <si>
    <t>-1776002390</t>
  </si>
  <si>
    <t>https://podminky.urs.cz/item/CS_URS_2026_01/468011131</t>
  </si>
  <si>
    <t>460871132</t>
  </si>
  <si>
    <t>Podklad vozovek a chodníků včetně rozprostření a úpravy ze štěrkopísku, včetně zhutnění, tloušťky přes 5 do 10 cm</t>
  </si>
  <si>
    <t>1769838797</t>
  </si>
  <si>
    <t>https://podminky.urs.cz/item/CS_URS_2026_01/460871132</t>
  </si>
  <si>
    <t>460871172</t>
  </si>
  <si>
    <t>Podklad vozovek a chodníků včetně rozprostření a úpravy z betonu prostého, včetně rozprostření, tloušťky přes 10 do 15 cm</t>
  </si>
  <si>
    <t>-649207575</t>
  </si>
  <si>
    <t>https://podminky.urs.cz/item/CS_URS_2026_01/460871172</t>
  </si>
  <si>
    <t>576153311</t>
  </si>
  <si>
    <t>Asfaltový koberec mastixový SMA 16 z modifikovaného asfaltu s rozprostřením a se zhutněním SMA 16 S v pruhu šířky do 3 m, po zhutnění tl. 60 mm</t>
  </si>
  <si>
    <t>1627750466</t>
  </si>
  <si>
    <t>https://podminky.urs.cz/item/CS_URS_2026_01/576153311</t>
  </si>
  <si>
    <t>469972212</t>
  </si>
  <si>
    <t>Odvoz suti nebo vybouraných hmot bez naložení, se složením a hrubým urovnáním vybouraných hmot do 1 km</t>
  </si>
  <si>
    <t>1223963122</t>
  </si>
  <si>
    <t>https://podminky.urs.cz/item/CS_URS_2026_01/469972212</t>
  </si>
  <si>
    <t>469972222</t>
  </si>
  <si>
    <t>Odvoz suti nebo vybouraných hmot bez naložení, se složením a hrubým urovnáním vybouraných hmot Příplatek k ceně za každý další i započatý 1 km</t>
  </si>
  <si>
    <t>1758504921</t>
  </si>
  <si>
    <t>https://podminky.urs.cz/item/CS_URS_2026_01/469972222</t>
  </si>
  <si>
    <t>469973120</t>
  </si>
  <si>
    <t>-2068346194</t>
  </si>
  <si>
    <t>https://podminky.urs.cz/item/CS_URS_2026_01/469973120</t>
  </si>
  <si>
    <t>469973125</t>
  </si>
  <si>
    <t>1056907133</t>
  </si>
  <si>
    <t>https://podminky.urs.cz/item/CS_URS_2026_01/469973125</t>
  </si>
  <si>
    <t>-1293902325</t>
  </si>
  <si>
    <t>-550633657</t>
  </si>
  <si>
    <t>1136274959</t>
  </si>
  <si>
    <t>141R00</t>
  </si>
  <si>
    <t>Přirážka za podružný materiál</t>
  </si>
  <si>
    <t>%</t>
  </si>
  <si>
    <t>1409058339</t>
  </si>
  <si>
    <t>201R00</t>
  </si>
  <si>
    <t>Podíl přidružených výkonů</t>
  </si>
  <si>
    <t>432506613</t>
  </si>
  <si>
    <t>202R00</t>
  </si>
  <si>
    <t>Zednické výpomoci</t>
  </si>
  <si>
    <t>347772168</t>
  </si>
  <si>
    <t>VON - Vedlejší a ostatní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</si>
  <si>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</si>
  <si>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</si>
  <si>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</si>
  <si>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</si>
  <si>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</si>
  <si>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</si>
  <si>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VRN</t>
  </si>
  <si>
    <t>Vedlejší rozpočtové náklady</t>
  </si>
  <si>
    <t>VRN1</t>
  </si>
  <si>
    <t>Průzkumné, geodetické a projektové práce</t>
  </si>
  <si>
    <t>010001000</t>
  </si>
  <si>
    <t>Vytyčení stavby a podzemních zařízení + geodetické práce po stavbě</t>
  </si>
  <si>
    <t>1024</t>
  </si>
  <si>
    <t>-516025105</t>
  </si>
  <si>
    <t>013254000</t>
  </si>
  <si>
    <t>Dokumentace skutečného provedení stavby</t>
  </si>
  <si>
    <t>1353515301</t>
  </si>
  <si>
    <t>013274000</t>
  </si>
  <si>
    <t>Pasportizace objektu před započetím prací</t>
  </si>
  <si>
    <t>1656292329</t>
  </si>
  <si>
    <t>012434000</t>
  </si>
  <si>
    <t>Geodetická aktualizační dokumentace (GAD DTM)</t>
  </si>
  <si>
    <t>831936374</t>
  </si>
  <si>
    <t>Poznámka k položce:_x000D_
1)    Součástí je vyhotovení podkladů pro vedení digitální technické mapy podle § 5 vyhlášky č. 393/2020 Sb., o digitální technické mapě kraje, kterými jsou geodetická část dokumentace skutečného provedení stavby._x000D_
_x000D_
2)    a předání podkladu pro vedení digitální technické mapy, do Informačního systému digitální technické mapy Ústeckého kraje (IS DTM), jehož správcem a provozovatelem je Krajský úřad Ústeckého kraje, prostřednictvím Informačního systému Digitální mapy veřejné._x000D_
_x000D_
3)    Předání údajů do IS DTM podle odstavce 2) bude před dokončením díla doloženo protokolem o zapracování dat do digitální technické mapy kraje, který vystaví IS DMVS, popřípadě písemným potvrzením od Krajského úřadu Ústeckého kraje.</t>
  </si>
  <si>
    <t>VRN3</t>
  </si>
  <si>
    <t>Zařízení staveniště</t>
  </si>
  <si>
    <t>030001000</t>
  </si>
  <si>
    <t>-1741725583</t>
  </si>
  <si>
    <t>034002000</t>
  </si>
  <si>
    <t>Zabezpečení staveniště</t>
  </si>
  <si>
    <t>-786766401</t>
  </si>
  <si>
    <t>034303000</t>
  </si>
  <si>
    <t>Dopravně inženýrská opatření</t>
  </si>
  <si>
    <t>1446155907</t>
  </si>
  <si>
    <t>VRN4</t>
  </si>
  <si>
    <t>Inženýrská činnost</t>
  </si>
  <si>
    <t>041424000</t>
  </si>
  <si>
    <t>Koordinátor BOZP</t>
  </si>
  <si>
    <t>272497296</t>
  </si>
  <si>
    <t>043134000</t>
  </si>
  <si>
    <t>Zkoušky zatěžovací</t>
  </si>
  <si>
    <t>-690738105</t>
  </si>
  <si>
    <t>045002000</t>
  </si>
  <si>
    <t>Kompletační a koordinační činnost</t>
  </si>
  <si>
    <t>795055737</t>
  </si>
  <si>
    <t>VRN6</t>
  </si>
  <si>
    <t>Územní vlivy</t>
  </si>
  <si>
    <t>065002000</t>
  </si>
  <si>
    <t>Mimostaveništní doprava materiálů, výrobků a strojů</t>
  </si>
  <si>
    <t>950040164</t>
  </si>
  <si>
    <t>VRN7</t>
  </si>
  <si>
    <t>Provozní vlivy</t>
  </si>
  <si>
    <t>071103000</t>
  </si>
  <si>
    <t>Provoz investora</t>
  </si>
  <si>
    <t>828190805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</si>
</sst>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2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8" xfId="0" applyFont="1" applyFill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2" xfId="0" applyFont="1" applyBorder="1" applyAlignment="1">
      <alignment horizontal="center" vertical="center"/>
    </xf>
    <xf numFmtId="49" fontId="21" fillId="0" borderId="22" xfId="0" applyNumberFormat="1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center" vertical="center" wrapText="1"/>
    </xf>
    <xf numFmtId="167" fontId="21" fillId="0" borderId="22" xfId="0" applyNumberFormat="1" applyFont="1" applyBorder="1" applyAlignment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6" fillId="0" borderId="22" xfId="0" applyFont="1" applyBorder="1" applyAlignment="1">
      <alignment horizontal="center" vertical="center"/>
    </xf>
    <xf numFmtId="49" fontId="36" fillId="0" borderId="22" xfId="0" applyNumberFormat="1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center" vertical="center" wrapText="1"/>
    </xf>
    <xf numFmtId="167" fontId="36" fillId="0" borderId="22" xfId="0" applyNumberFormat="1" applyFont="1" applyBorder="1" applyAlignment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38" fillId="0" borderId="0" xfId="0" applyFont="1" applyAlignment="1">
      <alignment vertical="center" wrapText="1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167" fontId="36" fillId="2" borderId="22" xfId="0" applyNumberFormat="1" applyFont="1" applyFill="1" applyBorder="1" applyAlignment="1" applyProtection="1">
      <alignment vertical="center"/>
      <protection locked="0"/>
    </xf>
    <xf numFmtId="167" fontId="21" fillId="2" borderId="22" xfId="0" applyNumberFormat="1" applyFont="1" applyFill="1" applyBorder="1" applyAlignment="1" applyProtection="1">
      <alignment vertical="center"/>
      <protection locked="0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0" fillId="0" borderId="0" xfId="0"/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right"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6_01/181351003" TargetMode="External"/><Relationship Id="rId21" Type="http://schemas.openxmlformats.org/officeDocument/2006/relationships/hyperlink" Target="https://podminky.urs.cz/item/CS_URS_2026_01/151101111" TargetMode="External"/><Relationship Id="rId42" Type="http://schemas.openxmlformats.org/officeDocument/2006/relationships/hyperlink" Target="https://podminky.urs.cz/item/CS_URS_2026_01/871353122" TargetMode="External"/><Relationship Id="rId47" Type="http://schemas.openxmlformats.org/officeDocument/2006/relationships/hyperlink" Target="https://podminky.urs.cz/item/CS_URS_2026_01/899132111" TargetMode="External"/><Relationship Id="rId63" Type="http://schemas.openxmlformats.org/officeDocument/2006/relationships/hyperlink" Target="https://podminky.urs.cz/item/CS_URS_2026_01/997221875" TargetMode="External"/><Relationship Id="rId68" Type="http://schemas.openxmlformats.org/officeDocument/2006/relationships/hyperlink" Target="https://podminky.urs.cz/item/CS_URS_2026_01/460341113" TargetMode="External"/><Relationship Id="rId2" Type="http://schemas.openxmlformats.org/officeDocument/2006/relationships/hyperlink" Target="https://podminky.urs.cz/item/CS_URS_2026_01/113107222" TargetMode="External"/><Relationship Id="rId16" Type="http://schemas.openxmlformats.org/officeDocument/2006/relationships/hyperlink" Target="https://podminky.urs.cz/item/CS_URS_2026_01/122251101" TargetMode="External"/><Relationship Id="rId29" Type="http://schemas.openxmlformats.org/officeDocument/2006/relationships/hyperlink" Target="https://podminky.urs.cz/item/CS_URS_2026_01/274313711" TargetMode="External"/><Relationship Id="rId11" Type="http://schemas.openxmlformats.org/officeDocument/2006/relationships/hyperlink" Target="https://podminky.urs.cz/item/CS_URS_2026_01/113154552" TargetMode="External"/><Relationship Id="rId24" Type="http://schemas.openxmlformats.org/officeDocument/2006/relationships/hyperlink" Target="https://podminky.urs.cz/item/CS_URS_2026_01/174151101" TargetMode="External"/><Relationship Id="rId32" Type="http://schemas.openxmlformats.org/officeDocument/2006/relationships/hyperlink" Target="https://podminky.urs.cz/item/CS_URS_2026_01/564861011" TargetMode="External"/><Relationship Id="rId37" Type="http://schemas.openxmlformats.org/officeDocument/2006/relationships/hyperlink" Target="https://podminky.urs.cz/item/CS_URS_2026_01/573191111" TargetMode="External"/><Relationship Id="rId40" Type="http://schemas.openxmlformats.org/officeDocument/2006/relationships/hyperlink" Target="https://podminky.urs.cz/item/CS_URS_2026_01/577134121" TargetMode="External"/><Relationship Id="rId45" Type="http://schemas.openxmlformats.org/officeDocument/2006/relationships/hyperlink" Target="https://podminky.urs.cz/item/CS_URS_2026_01/895941314" TargetMode="External"/><Relationship Id="rId53" Type="http://schemas.openxmlformats.org/officeDocument/2006/relationships/hyperlink" Target="https://podminky.urs.cz/item/CS_URS_2026_01/919726123" TargetMode="External"/><Relationship Id="rId58" Type="http://schemas.openxmlformats.org/officeDocument/2006/relationships/hyperlink" Target="https://podminky.urs.cz/item/CS_URS_2026_01/997013813" TargetMode="External"/><Relationship Id="rId66" Type="http://schemas.openxmlformats.org/officeDocument/2006/relationships/hyperlink" Target="https://podminky.urs.cz/item/CS_URS_2026_01/460281111" TargetMode="External"/><Relationship Id="rId5" Type="http://schemas.openxmlformats.org/officeDocument/2006/relationships/hyperlink" Target="https://podminky.urs.cz/item/CS_URS_2026_01/113107322" TargetMode="External"/><Relationship Id="rId61" Type="http://schemas.openxmlformats.org/officeDocument/2006/relationships/hyperlink" Target="https://podminky.urs.cz/item/CS_URS_2026_01/997221861" TargetMode="External"/><Relationship Id="rId19" Type="http://schemas.openxmlformats.org/officeDocument/2006/relationships/hyperlink" Target="https://podminky.urs.cz/item/CS_URS_2026_01/132354201" TargetMode="External"/><Relationship Id="rId14" Type="http://schemas.openxmlformats.org/officeDocument/2006/relationships/hyperlink" Target="https://podminky.urs.cz/item/CS_URS_2026_01/121151113" TargetMode="External"/><Relationship Id="rId22" Type="http://schemas.openxmlformats.org/officeDocument/2006/relationships/hyperlink" Target="https://podminky.urs.cz/item/CS_URS_2026_01/162751114" TargetMode="External"/><Relationship Id="rId27" Type="http://schemas.openxmlformats.org/officeDocument/2006/relationships/hyperlink" Target="https://podminky.urs.cz/item/CS_URS_2026_01/181411131" TargetMode="External"/><Relationship Id="rId30" Type="http://schemas.openxmlformats.org/officeDocument/2006/relationships/hyperlink" Target="https://podminky.urs.cz/item/CS_URS_2026_01/451573111" TargetMode="External"/><Relationship Id="rId35" Type="http://schemas.openxmlformats.org/officeDocument/2006/relationships/hyperlink" Target="https://podminky.urs.cz/item/CS_URS_2026_01/565166102" TargetMode="External"/><Relationship Id="rId43" Type="http://schemas.openxmlformats.org/officeDocument/2006/relationships/hyperlink" Target="https://podminky.urs.cz/item/CS_URS_2026_01/871365811" TargetMode="External"/><Relationship Id="rId48" Type="http://schemas.openxmlformats.org/officeDocument/2006/relationships/hyperlink" Target="https://podminky.urs.cz/item/CS_URS_2026_01/899204112" TargetMode="External"/><Relationship Id="rId56" Type="http://schemas.openxmlformats.org/officeDocument/2006/relationships/hyperlink" Target="https://podminky.urs.cz/item/CS_URS_2026_01/919735112" TargetMode="External"/><Relationship Id="rId64" Type="http://schemas.openxmlformats.org/officeDocument/2006/relationships/hyperlink" Target="https://podminky.urs.cz/item/CS_URS_2026_01/998225111" TargetMode="External"/><Relationship Id="rId69" Type="http://schemas.openxmlformats.org/officeDocument/2006/relationships/hyperlink" Target="https://podminky.urs.cz/item/CS_URS_2026_01/460341121" TargetMode="External"/><Relationship Id="rId8" Type="http://schemas.openxmlformats.org/officeDocument/2006/relationships/hyperlink" Target="https://podminky.urs.cz/item/CS_URS_2026_01/113154522" TargetMode="External"/><Relationship Id="rId51" Type="http://schemas.openxmlformats.org/officeDocument/2006/relationships/hyperlink" Target="https://podminky.urs.cz/item/CS_URS_2026_01/915611111" TargetMode="External"/><Relationship Id="rId72" Type="http://schemas.openxmlformats.org/officeDocument/2006/relationships/hyperlink" Target="https://podminky.urs.cz/item/CS_URS_2026_01/460791114" TargetMode="External"/><Relationship Id="rId3" Type="http://schemas.openxmlformats.org/officeDocument/2006/relationships/hyperlink" Target="https://podminky.urs.cz/item/CS_URS_2026_01/113107224" TargetMode="External"/><Relationship Id="rId12" Type="http://schemas.openxmlformats.org/officeDocument/2006/relationships/hyperlink" Target="https://podminky.urs.cz/item/CS_URS_2026_01/113201112" TargetMode="External"/><Relationship Id="rId17" Type="http://schemas.openxmlformats.org/officeDocument/2006/relationships/hyperlink" Target="https://podminky.urs.cz/item/CS_URS_2026_01/122251106" TargetMode="External"/><Relationship Id="rId25" Type="http://schemas.openxmlformats.org/officeDocument/2006/relationships/hyperlink" Target="https://podminky.urs.cz/item/CS_URS_2026_01/175151101" TargetMode="External"/><Relationship Id="rId33" Type="http://schemas.openxmlformats.org/officeDocument/2006/relationships/hyperlink" Target="https://podminky.urs.cz/item/CS_URS_2026_01/564861111" TargetMode="External"/><Relationship Id="rId38" Type="http://schemas.openxmlformats.org/officeDocument/2006/relationships/hyperlink" Target="https://podminky.urs.cz/item/CS_URS_2026_01/573231111" TargetMode="External"/><Relationship Id="rId46" Type="http://schemas.openxmlformats.org/officeDocument/2006/relationships/hyperlink" Target="https://podminky.urs.cz/item/CS_URS_2026_01/895941332" TargetMode="External"/><Relationship Id="rId59" Type="http://schemas.openxmlformats.org/officeDocument/2006/relationships/hyperlink" Target="https://podminky.urs.cz/item/CS_URS_2026_01/997221561" TargetMode="External"/><Relationship Id="rId67" Type="http://schemas.openxmlformats.org/officeDocument/2006/relationships/hyperlink" Target="https://podminky.urs.cz/item/CS_URS_2026_01/460281121" TargetMode="External"/><Relationship Id="rId20" Type="http://schemas.openxmlformats.org/officeDocument/2006/relationships/hyperlink" Target="https://podminky.urs.cz/item/CS_URS_2026_01/151101101" TargetMode="External"/><Relationship Id="rId41" Type="http://schemas.openxmlformats.org/officeDocument/2006/relationships/hyperlink" Target="https://podminky.urs.cz/item/CS_URS_2026_01/591241111" TargetMode="External"/><Relationship Id="rId54" Type="http://schemas.openxmlformats.org/officeDocument/2006/relationships/hyperlink" Target="https://podminky.urs.cz/item/CS_URS_2026_01/919732211" TargetMode="External"/><Relationship Id="rId62" Type="http://schemas.openxmlformats.org/officeDocument/2006/relationships/hyperlink" Target="https://podminky.urs.cz/item/CS_URS_2026_01/997221873" TargetMode="External"/><Relationship Id="rId70" Type="http://schemas.openxmlformats.org/officeDocument/2006/relationships/hyperlink" Target="https://podminky.urs.cz/item/CS_URS_2026_01/460361121" TargetMode="External"/><Relationship Id="rId1" Type="http://schemas.openxmlformats.org/officeDocument/2006/relationships/hyperlink" Target="https://podminky.urs.cz/item/CS_URS_2026_01/113106123" TargetMode="External"/><Relationship Id="rId6" Type="http://schemas.openxmlformats.org/officeDocument/2006/relationships/hyperlink" Target="https://podminky.urs.cz/item/CS_URS_2026_01/113107323" TargetMode="External"/><Relationship Id="rId15" Type="http://schemas.openxmlformats.org/officeDocument/2006/relationships/hyperlink" Target="https://podminky.urs.cz/item/CS_URS_2026_01/122211101" TargetMode="External"/><Relationship Id="rId23" Type="http://schemas.openxmlformats.org/officeDocument/2006/relationships/hyperlink" Target="https://podminky.urs.cz/item/CS_URS_2026_01/171201231" TargetMode="External"/><Relationship Id="rId28" Type="http://schemas.openxmlformats.org/officeDocument/2006/relationships/hyperlink" Target="https://podminky.urs.cz/item/CS_URS_2026_01/181951112" TargetMode="External"/><Relationship Id="rId36" Type="http://schemas.openxmlformats.org/officeDocument/2006/relationships/hyperlink" Target="https://podminky.urs.cz/item/CS_URS_2026_01/565166122" TargetMode="External"/><Relationship Id="rId49" Type="http://schemas.openxmlformats.org/officeDocument/2006/relationships/hyperlink" Target="https://podminky.urs.cz/item/CS_URS_2026_01/914111111" TargetMode="External"/><Relationship Id="rId57" Type="http://schemas.openxmlformats.org/officeDocument/2006/relationships/hyperlink" Target="https://podminky.urs.cz/item/CS_URS_2026_01/966006211" TargetMode="External"/><Relationship Id="rId10" Type="http://schemas.openxmlformats.org/officeDocument/2006/relationships/hyperlink" Target="https://podminky.urs.cz/item/CS_URS_2026_01/113154532" TargetMode="External"/><Relationship Id="rId31" Type="http://schemas.openxmlformats.org/officeDocument/2006/relationships/hyperlink" Target="https://podminky.urs.cz/item/CS_URS_2026_01/564851111" TargetMode="External"/><Relationship Id="rId44" Type="http://schemas.openxmlformats.org/officeDocument/2006/relationships/hyperlink" Target="https://podminky.urs.cz/item/CS_URS_2026_01/895941302" TargetMode="External"/><Relationship Id="rId52" Type="http://schemas.openxmlformats.org/officeDocument/2006/relationships/hyperlink" Target="https://podminky.urs.cz/item/CS_URS_2026_01/916131213" TargetMode="External"/><Relationship Id="rId60" Type="http://schemas.openxmlformats.org/officeDocument/2006/relationships/hyperlink" Target="https://podminky.urs.cz/item/CS_URS_2026_01/997221569" TargetMode="External"/><Relationship Id="rId65" Type="http://schemas.openxmlformats.org/officeDocument/2006/relationships/hyperlink" Target="https://podminky.urs.cz/item/CS_URS_2026_01/460171862" TargetMode="External"/><Relationship Id="rId73" Type="http://schemas.openxmlformats.org/officeDocument/2006/relationships/drawing" Target="../drawings/drawing2.xml"/><Relationship Id="rId4" Type="http://schemas.openxmlformats.org/officeDocument/2006/relationships/hyperlink" Target="https://podminky.urs.cz/item/CS_URS_2026_01/113107243" TargetMode="External"/><Relationship Id="rId9" Type="http://schemas.openxmlformats.org/officeDocument/2006/relationships/hyperlink" Target="https://podminky.urs.cz/item/CS_URS_2026_01/113154527" TargetMode="External"/><Relationship Id="rId13" Type="http://schemas.openxmlformats.org/officeDocument/2006/relationships/hyperlink" Target="https://podminky.urs.cz/item/CS_URS_2026_01/113202111" TargetMode="External"/><Relationship Id="rId18" Type="http://schemas.openxmlformats.org/officeDocument/2006/relationships/hyperlink" Target="https://podminky.urs.cz/item/CS_URS_2026_01/129001101" TargetMode="External"/><Relationship Id="rId39" Type="http://schemas.openxmlformats.org/officeDocument/2006/relationships/hyperlink" Target="https://podminky.urs.cz/item/CS_URS_2026_01/577134031" TargetMode="External"/><Relationship Id="rId34" Type="http://schemas.openxmlformats.org/officeDocument/2006/relationships/hyperlink" Target="https://podminky.urs.cz/item/CS_URS_2026_01/564871111" TargetMode="External"/><Relationship Id="rId50" Type="http://schemas.openxmlformats.org/officeDocument/2006/relationships/hyperlink" Target="https://podminky.urs.cz/item/CS_URS_2026_01/915211116" TargetMode="External"/><Relationship Id="rId55" Type="http://schemas.openxmlformats.org/officeDocument/2006/relationships/hyperlink" Target="https://podminky.urs.cz/item/CS_URS_2026_01/919732221" TargetMode="External"/><Relationship Id="rId7" Type="http://schemas.openxmlformats.org/officeDocument/2006/relationships/hyperlink" Target="https://podminky.urs.cz/item/CS_URS_2026_01/113107332" TargetMode="External"/><Relationship Id="rId71" Type="http://schemas.openxmlformats.org/officeDocument/2006/relationships/hyperlink" Target="https://podminky.urs.cz/item/CS_URS_2026_01/460451882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6_01/210220301" TargetMode="External"/><Relationship Id="rId18" Type="http://schemas.openxmlformats.org/officeDocument/2006/relationships/hyperlink" Target="https://podminky.urs.cz/item/CS_URS_2026_01/210220020" TargetMode="External"/><Relationship Id="rId26" Type="http://schemas.openxmlformats.org/officeDocument/2006/relationships/hyperlink" Target="https://podminky.urs.cz/item/CS_URS_2026_01/460641112" TargetMode="External"/><Relationship Id="rId39" Type="http://schemas.openxmlformats.org/officeDocument/2006/relationships/hyperlink" Target="https://podminky.urs.cz/item/CS_URS_2026_01/460742131" TargetMode="External"/><Relationship Id="rId21" Type="http://schemas.openxmlformats.org/officeDocument/2006/relationships/hyperlink" Target="https://podminky.urs.cz/item/CS_URS_2026_01/210280003" TargetMode="External"/><Relationship Id="rId34" Type="http://schemas.openxmlformats.org/officeDocument/2006/relationships/hyperlink" Target="https://podminky.urs.cz/item/CS_URS_2026_01/460451162" TargetMode="External"/><Relationship Id="rId42" Type="http://schemas.openxmlformats.org/officeDocument/2006/relationships/hyperlink" Target="https://podminky.urs.cz/item/CS_URS_2026_01/468041123" TargetMode="External"/><Relationship Id="rId47" Type="http://schemas.openxmlformats.org/officeDocument/2006/relationships/hyperlink" Target="https://podminky.urs.cz/item/CS_URS_2026_01/460871172" TargetMode="External"/><Relationship Id="rId50" Type="http://schemas.openxmlformats.org/officeDocument/2006/relationships/hyperlink" Target="https://podminky.urs.cz/item/CS_URS_2026_01/469972222" TargetMode="External"/><Relationship Id="rId55" Type="http://schemas.openxmlformats.org/officeDocument/2006/relationships/hyperlink" Target="https://podminky.urs.cz/item/CS_URS_2026_01/460341121" TargetMode="External"/><Relationship Id="rId7" Type="http://schemas.openxmlformats.org/officeDocument/2006/relationships/hyperlink" Target="https://podminky.urs.cz/item/CS_URS_2026_01/945421110" TargetMode="External"/><Relationship Id="rId2" Type="http://schemas.openxmlformats.org/officeDocument/2006/relationships/hyperlink" Target="https://podminky.urs.cz/item/CS_URS_2026_01/218204201" TargetMode="External"/><Relationship Id="rId16" Type="http://schemas.openxmlformats.org/officeDocument/2006/relationships/hyperlink" Target="https://podminky.urs.cz/item/CS_URS_2026_01/210100101" TargetMode="External"/><Relationship Id="rId29" Type="http://schemas.openxmlformats.org/officeDocument/2006/relationships/hyperlink" Target="https://podminky.urs.cz/item/CS_URS_2026_01/460010023" TargetMode="External"/><Relationship Id="rId11" Type="http://schemas.openxmlformats.org/officeDocument/2006/relationships/hyperlink" Target="https://podminky.urs.cz/item/CS_URS_2026_01/210100252" TargetMode="External"/><Relationship Id="rId24" Type="http://schemas.openxmlformats.org/officeDocument/2006/relationships/hyperlink" Target="https://podminky.urs.cz/item/CS_URS_2026_01/460391123" TargetMode="External"/><Relationship Id="rId32" Type="http://schemas.openxmlformats.org/officeDocument/2006/relationships/hyperlink" Target="https://podminky.urs.cz/item/CS_URS_2026_01/460791213" TargetMode="External"/><Relationship Id="rId37" Type="http://schemas.openxmlformats.org/officeDocument/2006/relationships/hyperlink" Target="https://podminky.urs.cz/item/CS_URS_2026_01/460281111" TargetMode="External"/><Relationship Id="rId40" Type="http://schemas.openxmlformats.org/officeDocument/2006/relationships/hyperlink" Target="https://podminky.urs.cz/item/CS_URS_2026_01/460281121" TargetMode="External"/><Relationship Id="rId45" Type="http://schemas.openxmlformats.org/officeDocument/2006/relationships/hyperlink" Target="https://podminky.urs.cz/item/CS_URS_2026_01/468011131" TargetMode="External"/><Relationship Id="rId53" Type="http://schemas.openxmlformats.org/officeDocument/2006/relationships/hyperlink" Target="https://podminky.urs.cz/item/CS_URS_2026_01/460361121" TargetMode="External"/><Relationship Id="rId5" Type="http://schemas.openxmlformats.org/officeDocument/2006/relationships/hyperlink" Target="https://podminky.urs.cz/item/CS_URS_2026_01/218100001" TargetMode="External"/><Relationship Id="rId10" Type="http://schemas.openxmlformats.org/officeDocument/2006/relationships/hyperlink" Target="https://podminky.urs.cz/item/CS_URS_2026_01/210203901" TargetMode="External"/><Relationship Id="rId19" Type="http://schemas.openxmlformats.org/officeDocument/2006/relationships/hyperlink" Target="https://podminky.urs.cz/item/CS_URS_2026_01/210220302" TargetMode="External"/><Relationship Id="rId31" Type="http://schemas.openxmlformats.org/officeDocument/2006/relationships/hyperlink" Target="https://podminky.urs.cz/item/CS_URS_2026_01/460661111" TargetMode="External"/><Relationship Id="rId44" Type="http://schemas.openxmlformats.org/officeDocument/2006/relationships/hyperlink" Target="https://podminky.urs.cz/item/CS_URS_2026_01/468041112" TargetMode="External"/><Relationship Id="rId52" Type="http://schemas.openxmlformats.org/officeDocument/2006/relationships/hyperlink" Target="https://podminky.urs.cz/item/CS_URS_2026_01/469973125" TargetMode="External"/><Relationship Id="rId4" Type="http://schemas.openxmlformats.org/officeDocument/2006/relationships/hyperlink" Target="https://podminky.urs.cz/item/CS_URS_2026_01/218100003" TargetMode="External"/><Relationship Id="rId9" Type="http://schemas.openxmlformats.org/officeDocument/2006/relationships/hyperlink" Target="https://podminky.urs.cz/item/CS_URS_2026_01/210204201" TargetMode="External"/><Relationship Id="rId14" Type="http://schemas.openxmlformats.org/officeDocument/2006/relationships/hyperlink" Target="https://podminky.urs.cz/item/CS_URS_2026_01/741122142" TargetMode="External"/><Relationship Id="rId22" Type="http://schemas.openxmlformats.org/officeDocument/2006/relationships/hyperlink" Target="https://podminky.urs.cz/item/CS_URS_2026_01/210280010" TargetMode="External"/><Relationship Id="rId27" Type="http://schemas.openxmlformats.org/officeDocument/2006/relationships/hyperlink" Target="https://podminky.urs.cz/item/CS_URS_2026_01/871361101" TargetMode="External"/><Relationship Id="rId30" Type="http://schemas.openxmlformats.org/officeDocument/2006/relationships/hyperlink" Target="https://podminky.urs.cz/item/CS_URS_2026_01/460171152" TargetMode="External"/><Relationship Id="rId35" Type="http://schemas.openxmlformats.org/officeDocument/2006/relationships/hyperlink" Target="https://podminky.urs.cz/item/CS_URS_2026_01/460581121" TargetMode="External"/><Relationship Id="rId43" Type="http://schemas.openxmlformats.org/officeDocument/2006/relationships/hyperlink" Target="https://podminky.urs.cz/item/CS_URS_2026_01/468011143" TargetMode="External"/><Relationship Id="rId48" Type="http://schemas.openxmlformats.org/officeDocument/2006/relationships/hyperlink" Target="https://podminky.urs.cz/item/CS_URS_2026_01/576153311" TargetMode="External"/><Relationship Id="rId56" Type="http://schemas.openxmlformats.org/officeDocument/2006/relationships/drawing" Target="../drawings/drawing3.xml"/><Relationship Id="rId8" Type="http://schemas.openxmlformats.org/officeDocument/2006/relationships/hyperlink" Target="https://podminky.urs.cz/item/CS_URS_2026_01/210204011" TargetMode="External"/><Relationship Id="rId51" Type="http://schemas.openxmlformats.org/officeDocument/2006/relationships/hyperlink" Target="https://podminky.urs.cz/item/CS_URS_2026_01/469973120" TargetMode="External"/><Relationship Id="rId3" Type="http://schemas.openxmlformats.org/officeDocument/2006/relationships/hyperlink" Target="https://podminky.urs.cz/item/CS_URS_2026_01/218220300" TargetMode="External"/><Relationship Id="rId12" Type="http://schemas.openxmlformats.org/officeDocument/2006/relationships/hyperlink" Target="https://podminky.urs.cz/item/CS_URS_2026_01/741410041" TargetMode="External"/><Relationship Id="rId17" Type="http://schemas.openxmlformats.org/officeDocument/2006/relationships/hyperlink" Target="https://podminky.urs.cz/item/CS_URS_2026_01/741122134" TargetMode="External"/><Relationship Id="rId25" Type="http://schemas.openxmlformats.org/officeDocument/2006/relationships/hyperlink" Target="https://podminky.urs.cz/item/CS_URS_2026_01/460141112" TargetMode="External"/><Relationship Id="rId33" Type="http://schemas.openxmlformats.org/officeDocument/2006/relationships/hyperlink" Target="https://podminky.urs.cz/item/CS_URS_2026_01/460671124" TargetMode="External"/><Relationship Id="rId38" Type="http://schemas.openxmlformats.org/officeDocument/2006/relationships/hyperlink" Target="https://podminky.urs.cz/item/CS_URS_2026_01/460791214" TargetMode="External"/><Relationship Id="rId46" Type="http://schemas.openxmlformats.org/officeDocument/2006/relationships/hyperlink" Target="https://podminky.urs.cz/item/CS_URS_2026_01/460871132" TargetMode="External"/><Relationship Id="rId20" Type="http://schemas.openxmlformats.org/officeDocument/2006/relationships/hyperlink" Target="https://podminky.urs.cz/item/CS_URS_2026_01/011464000" TargetMode="External"/><Relationship Id="rId41" Type="http://schemas.openxmlformats.org/officeDocument/2006/relationships/hyperlink" Target="https://podminky.urs.cz/item/CS_URS_2026_01/460451332" TargetMode="External"/><Relationship Id="rId54" Type="http://schemas.openxmlformats.org/officeDocument/2006/relationships/hyperlink" Target="https://podminky.urs.cz/item/CS_URS_2026_01/460341113" TargetMode="External"/><Relationship Id="rId1" Type="http://schemas.openxmlformats.org/officeDocument/2006/relationships/hyperlink" Target="https://podminky.urs.cz/item/CS_URS_2026_01/218202016" TargetMode="External"/><Relationship Id="rId6" Type="http://schemas.openxmlformats.org/officeDocument/2006/relationships/hyperlink" Target="https://podminky.urs.cz/item/CS_URS_2026_01/218204011" TargetMode="External"/><Relationship Id="rId15" Type="http://schemas.openxmlformats.org/officeDocument/2006/relationships/hyperlink" Target="https://podminky.urs.cz/item/CS_URS_2026_01/210100096" TargetMode="External"/><Relationship Id="rId23" Type="http://schemas.openxmlformats.org/officeDocument/2006/relationships/hyperlink" Target="https://podminky.urs.cz/item/CS_URS_2026_01/468051121" TargetMode="External"/><Relationship Id="rId28" Type="http://schemas.openxmlformats.org/officeDocument/2006/relationships/hyperlink" Target="https://podminky.urs.cz/item/CS_URS_2026_01/460791212" TargetMode="External"/><Relationship Id="rId36" Type="http://schemas.openxmlformats.org/officeDocument/2006/relationships/hyperlink" Target="https://podminky.urs.cz/item/CS_URS_2026_01/460171322" TargetMode="External"/><Relationship Id="rId49" Type="http://schemas.openxmlformats.org/officeDocument/2006/relationships/hyperlink" Target="https://podminky.urs.cz/item/CS_URS_2026_01/469972212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9"/>
  <sheetViews>
    <sheetView showGridLines="0" tabSelected="1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185"/>
      <c r="AS2" s="185"/>
      <c r="AT2" s="185"/>
      <c r="AU2" s="185"/>
      <c r="AV2" s="185"/>
      <c r="AW2" s="185"/>
      <c r="AX2" s="185"/>
      <c r="AY2" s="185"/>
      <c r="AZ2" s="185"/>
      <c r="BA2" s="185"/>
      <c r="BB2" s="185"/>
      <c r="BC2" s="185"/>
      <c r="BD2" s="185"/>
      <c r="BE2" s="185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14" t="s">
        <v>14</v>
      </c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K5" s="185"/>
      <c r="AL5" s="185"/>
      <c r="AM5" s="185"/>
      <c r="AN5" s="185"/>
      <c r="AO5" s="185"/>
      <c r="AR5" s="19"/>
      <c r="BE5" s="211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215" t="s">
        <v>17</v>
      </c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R6" s="19"/>
      <c r="BE6" s="212"/>
      <c r="BS6" s="16" t="s">
        <v>6</v>
      </c>
    </row>
    <row r="7" spans="1:74" ht="12" customHeight="1">
      <c r="B7" s="19"/>
      <c r="D7" s="26" t="s">
        <v>18</v>
      </c>
      <c r="K7" s="24" t="s">
        <v>19</v>
      </c>
      <c r="AK7" s="26" t="s">
        <v>20</v>
      </c>
      <c r="AN7" s="24" t="s">
        <v>19</v>
      </c>
      <c r="AR7" s="19"/>
      <c r="BE7" s="212"/>
      <c r="BS7" s="16" t="s">
        <v>6</v>
      </c>
    </row>
    <row r="8" spans="1:74" ht="12" customHeight="1">
      <c r="B8" s="19"/>
      <c r="D8" s="26" t="s">
        <v>21</v>
      </c>
      <c r="K8" s="24" t="s">
        <v>22</v>
      </c>
      <c r="AK8" s="26" t="s">
        <v>23</v>
      </c>
      <c r="AN8" s="27" t="s">
        <v>24</v>
      </c>
      <c r="AR8" s="19"/>
      <c r="BE8" s="212"/>
      <c r="BS8" s="16" t="s">
        <v>6</v>
      </c>
    </row>
    <row r="9" spans="1:74" ht="14.45" customHeight="1">
      <c r="B9" s="19"/>
      <c r="AR9" s="19"/>
      <c r="BE9" s="212"/>
      <c r="BS9" s="16" t="s">
        <v>6</v>
      </c>
    </row>
    <row r="10" spans="1:74" ht="12" customHeight="1">
      <c r="B10" s="19"/>
      <c r="D10" s="26" t="s">
        <v>25</v>
      </c>
      <c r="AK10" s="26" t="s">
        <v>26</v>
      </c>
      <c r="AN10" s="24" t="s">
        <v>19</v>
      </c>
      <c r="AR10" s="19"/>
      <c r="BE10" s="212"/>
      <c r="BS10" s="16" t="s">
        <v>6</v>
      </c>
    </row>
    <row r="11" spans="1:74" ht="18.600000000000001" customHeight="1">
      <c r="B11" s="19"/>
      <c r="E11" s="24" t="s">
        <v>27</v>
      </c>
      <c r="AK11" s="26" t="s">
        <v>28</v>
      </c>
      <c r="AN11" s="24" t="s">
        <v>19</v>
      </c>
      <c r="AR11" s="19"/>
      <c r="BE11" s="212"/>
      <c r="BS11" s="16" t="s">
        <v>6</v>
      </c>
    </row>
    <row r="12" spans="1:74" ht="6.95" customHeight="1">
      <c r="B12" s="19"/>
      <c r="AR12" s="19"/>
      <c r="BE12" s="212"/>
      <c r="BS12" s="16" t="s">
        <v>6</v>
      </c>
    </row>
    <row r="13" spans="1:74" ht="12" customHeight="1">
      <c r="B13" s="19"/>
      <c r="D13" s="26" t="s">
        <v>29</v>
      </c>
      <c r="AK13" s="26" t="s">
        <v>26</v>
      </c>
      <c r="AN13" s="28" t="s">
        <v>30</v>
      </c>
      <c r="AR13" s="19"/>
      <c r="BE13" s="212"/>
      <c r="BS13" s="16" t="s">
        <v>6</v>
      </c>
    </row>
    <row r="14" spans="1:74" ht="12.75">
      <c r="B14" s="19"/>
      <c r="E14" s="216" t="s">
        <v>30</v>
      </c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6" t="s">
        <v>28</v>
      </c>
      <c r="AN14" s="28" t="s">
        <v>30</v>
      </c>
      <c r="AR14" s="19"/>
      <c r="BE14" s="212"/>
      <c r="BS14" s="16" t="s">
        <v>6</v>
      </c>
    </row>
    <row r="15" spans="1:74" ht="6.95" customHeight="1">
      <c r="B15" s="19"/>
      <c r="AR15" s="19"/>
      <c r="BE15" s="212"/>
      <c r="BS15" s="16" t="s">
        <v>4</v>
      </c>
    </row>
    <row r="16" spans="1:74" ht="12" customHeight="1">
      <c r="B16" s="19"/>
      <c r="D16" s="26" t="s">
        <v>31</v>
      </c>
      <c r="AK16" s="26" t="s">
        <v>26</v>
      </c>
      <c r="AN16" s="24" t="s">
        <v>19</v>
      </c>
      <c r="AR16" s="19"/>
      <c r="BE16" s="212"/>
      <c r="BS16" s="16" t="s">
        <v>4</v>
      </c>
    </row>
    <row r="17" spans="2:71" ht="18.600000000000001" customHeight="1">
      <c r="B17" s="19"/>
      <c r="E17" s="24" t="s">
        <v>32</v>
      </c>
      <c r="AK17" s="26" t="s">
        <v>28</v>
      </c>
      <c r="AN17" s="24" t="s">
        <v>19</v>
      </c>
      <c r="AR17" s="19"/>
      <c r="BE17" s="212"/>
      <c r="BS17" s="16" t="s">
        <v>33</v>
      </c>
    </row>
    <row r="18" spans="2:71" ht="6.95" customHeight="1">
      <c r="B18" s="19"/>
      <c r="AR18" s="19"/>
      <c r="BE18" s="212"/>
      <c r="BS18" s="16" t="s">
        <v>6</v>
      </c>
    </row>
    <row r="19" spans="2:71" ht="12" customHeight="1">
      <c r="B19" s="19"/>
      <c r="D19" s="26" t="s">
        <v>34</v>
      </c>
      <c r="AK19" s="26" t="s">
        <v>26</v>
      </c>
      <c r="AN19" s="24" t="s">
        <v>19</v>
      </c>
      <c r="AR19" s="19"/>
      <c r="BE19" s="212"/>
      <c r="BS19" s="16" t="s">
        <v>6</v>
      </c>
    </row>
    <row r="20" spans="2:71" ht="18.600000000000001" customHeight="1">
      <c r="B20" s="19"/>
      <c r="E20" s="24" t="s">
        <v>35</v>
      </c>
      <c r="AK20" s="26" t="s">
        <v>28</v>
      </c>
      <c r="AN20" s="24" t="s">
        <v>19</v>
      </c>
      <c r="AR20" s="19"/>
      <c r="BE20" s="212"/>
      <c r="BS20" s="16" t="s">
        <v>4</v>
      </c>
    </row>
    <row r="21" spans="2:71" ht="6.95" customHeight="1">
      <c r="B21" s="19"/>
      <c r="AR21" s="19"/>
      <c r="BE21" s="212"/>
    </row>
    <row r="22" spans="2:71" ht="12" customHeight="1">
      <c r="B22" s="19"/>
      <c r="D22" s="26" t="s">
        <v>36</v>
      </c>
      <c r="AR22" s="19"/>
      <c r="BE22" s="212"/>
    </row>
    <row r="23" spans="2:71" ht="47.25" customHeight="1">
      <c r="B23" s="19"/>
      <c r="E23" s="218" t="s">
        <v>37</v>
      </c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218"/>
      <c r="AE23" s="218"/>
      <c r="AF23" s="218"/>
      <c r="AG23" s="218"/>
      <c r="AH23" s="218"/>
      <c r="AI23" s="218"/>
      <c r="AJ23" s="218"/>
      <c r="AK23" s="218"/>
      <c r="AL23" s="218"/>
      <c r="AM23" s="218"/>
      <c r="AN23" s="218"/>
      <c r="AR23" s="19"/>
      <c r="BE23" s="212"/>
    </row>
    <row r="24" spans="2:71" ht="6.95" customHeight="1">
      <c r="B24" s="19"/>
      <c r="AR24" s="19"/>
      <c r="BE24" s="212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12"/>
    </row>
    <row r="26" spans="2:71" s="1" customFormat="1" ht="25.9" customHeight="1">
      <c r="B26" s="31"/>
      <c r="D26" s="32" t="s">
        <v>38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19">
        <f>ROUND(AG54,2)</f>
        <v>0</v>
      </c>
      <c r="AL26" s="220"/>
      <c r="AM26" s="220"/>
      <c r="AN26" s="220"/>
      <c r="AO26" s="220"/>
      <c r="AR26" s="31"/>
      <c r="BE26" s="212"/>
    </row>
    <row r="27" spans="2:71" s="1" customFormat="1" ht="6.95" customHeight="1">
      <c r="B27" s="31"/>
      <c r="AR27" s="31"/>
      <c r="BE27" s="212"/>
    </row>
    <row r="28" spans="2:71" s="1" customFormat="1" ht="12.75">
      <c r="B28" s="31"/>
      <c r="L28" s="221" t="s">
        <v>39</v>
      </c>
      <c r="M28" s="221"/>
      <c r="N28" s="221"/>
      <c r="O28" s="221"/>
      <c r="P28" s="221"/>
      <c r="W28" s="221" t="s">
        <v>40</v>
      </c>
      <c r="X28" s="221"/>
      <c r="Y28" s="221"/>
      <c r="Z28" s="221"/>
      <c r="AA28" s="221"/>
      <c r="AB28" s="221"/>
      <c r="AC28" s="221"/>
      <c r="AD28" s="221"/>
      <c r="AE28" s="221"/>
      <c r="AK28" s="221" t="s">
        <v>41</v>
      </c>
      <c r="AL28" s="221"/>
      <c r="AM28" s="221"/>
      <c r="AN28" s="221"/>
      <c r="AO28" s="221"/>
      <c r="AR28" s="31"/>
      <c r="BE28" s="212"/>
    </row>
    <row r="29" spans="2:71" s="2" customFormat="1" ht="14.45" customHeight="1">
      <c r="B29" s="35"/>
      <c r="D29" s="26" t="s">
        <v>42</v>
      </c>
      <c r="F29" s="26" t="s">
        <v>43</v>
      </c>
      <c r="L29" s="206">
        <v>0.21</v>
      </c>
      <c r="M29" s="205"/>
      <c r="N29" s="205"/>
      <c r="O29" s="205"/>
      <c r="P29" s="205"/>
      <c r="W29" s="204">
        <f>ROUND(AZ54, 2)</f>
        <v>0</v>
      </c>
      <c r="X29" s="205"/>
      <c r="Y29" s="205"/>
      <c r="Z29" s="205"/>
      <c r="AA29" s="205"/>
      <c r="AB29" s="205"/>
      <c r="AC29" s="205"/>
      <c r="AD29" s="205"/>
      <c r="AE29" s="205"/>
      <c r="AK29" s="204">
        <f>ROUND(AV54, 2)</f>
        <v>0</v>
      </c>
      <c r="AL29" s="205"/>
      <c r="AM29" s="205"/>
      <c r="AN29" s="205"/>
      <c r="AO29" s="205"/>
      <c r="AR29" s="35"/>
      <c r="BE29" s="213"/>
    </row>
    <row r="30" spans="2:71" s="2" customFormat="1" ht="14.45" customHeight="1">
      <c r="B30" s="35"/>
      <c r="F30" s="26" t="s">
        <v>44</v>
      </c>
      <c r="L30" s="206">
        <v>0.12</v>
      </c>
      <c r="M30" s="205"/>
      <c r="N30" s="205"/>
      <c r="O30" s="205"/>
      <c r="P30" s="205"/>
      <c r="W30" s="204">
        <f>ROUND(BA54, 2)</f>
        <v>0</v>
      </c>
      <c r="X30" s="205"/>
      <c r="Y30" s="205"/>
      <c r="Z30" s="205"/>
      <c r="AA30" s="205"/>
      <c r="AB30" s="205"/>
      <c r="AC30" s="205"/>
      <c r="AD30" s="205"/>
      <c r="AE30" s="205"/>
      <c r="AK30" s="204">
        <f>ROUND(AW54, 2)</f>
        <v>0</v>
      </c>
      <c r="AL30" s="205"/>
      <c r="AM30" s="205"/>
      <c r="AN30" s="205"/>
      <c r="AO30" s="205"/>
      <c r="AR30" s="35"/>
      <c r="BE30" s="213"/>
    </row>
    <row r="31" spans="2:71" s="2" customFormat="1" ht="14.45" hidden="1" customHeight="1">
      <c r="B31" s="35"/>
      <c r="F31" s="26" t="s">
        <v>45</v>
      </c>
      <c r="L31" s="206">
        <v>0.21</v>
      </c>
      <c r="M31" s="205"/>
      <c r="N31" s="205"/>
      <c r="O31" s="205"/>
      <c r="P31" s="205"/>
      <c r="W31" s="204">
        <f>ROUND(BB54, 2)</f>
        <v>0</v>
      </c>
      <c r="X31" s="205"/>
      <c r="Y31" s="205"/>
      <c r="Z31" s="205"/>
      <c r="AA31" s="205"/>
      <c r="AB31" s="205"/>
      <c r="AC31" s="205"/>
      <c r="AD31" s="205"/>
      <c r="AE31" s="205"/>
      <c r="AK31" s="204">
        <v>0</v>
      </c>
      <c r="AL31" s="205"/>
      <c r="AM31" s="205"/>
      <c r="AN31" s="205"/>
      <c r="AO31" s="205"/>
      <c r="AR31" s="35"/>
      <c r="BE31" s="213"/>
    </row>
    <row r="32" spans="2:71" s="2" customFormat="1" ht="14.45" hidden="1" customHeight="1">
      <c r="B32" s="35"/>
      <c r="F32" s="26" t="s">
        <v>46</v>
      </c>
      <c r="L32" s="206">
        <v>0.12</v>
      </c>
      <c r="M32" s="205"/>
      <c r="N32" s="205"/>
      <c r="O32" s="205"/>
      <c r="P32" s="205"/>
      <c r="W32" s="204">
        <f>ROUND(BC54, 2)</f>
        <v>0</v>
      </c>
      <c r="X32" s="205"/>
      <c r="Y32" s="205"/>
      <c r="Z32" s="205"/>
      <c r="AA32" s="205"/>
      <c r="AB32" s="205"/>
      <c r="AC32" s="205"/>
      <c r="AD32" s="205"/>
      <c r="AE32" s="205"/>
      <c r="AK32" s="204">
        <v>0</v>
      </c>
      <c r="AL32" s="205"/>
      <c r="AM32" s="205"/>
      <c r="AN32" s="205"/>
      <c r="AO32" s="205"/>
      <c r="AR32" s="35"/>
      <c r="BE32" s="213"/>
    </row>
    <row r="33" spans="2:44" s="2" customFormat="1" ht="14.45" hidden="1" customHeight="1">
      <c r="B33" s="35"/>
      <c r="F33" s="26" t="s">
        <v>47</v>
      </c>
      <c r="L33" s="206">
        <v>0</v>
      </c>
      <c r="M33" s="205"/>
      <c r="N33" s="205"/>
      <c r="O33" s="205"/>
      <c r="P33" s="205"/>
      <c r="W33" s="204">
        <f>ROUND(BD54, 2)</f>
        <v>0</v>
      </c>
      <c r="X33" s="205"/>
      <c r="Y33" s="205"/>
      <c r="Z33" s="205"/>
      <c r="AA33" s="205"/>
      <c r="AB33" s="205"/>
      <c r="AC33" s="205"/>
      <c r="AD33" s="205"/>
      <c r="AE33" s="205"/>
      <c r="AK33" s="204">
        <v>0</v>
      </c>
      <c r="AL33" s="205"/>
      <c r="AM33" s="205"/>
      <c r="AN33" s="205"/>
      <c r="AO33" s="205"/>
      <c r="AR33" s="35"/>
    </row>
    <row r="34" spans="2:44" s="1" customFormat="1" ht="6.95" customHeight="1">
      <c r="B34" s="31"/>
      <c r="AR34" s="31"/>
    </row>
    <row r="35" spans="2:44" s="1" customFormat="1" ht="25.9" customHeight="1">
      <c r="B35" s="31"/>
      <c r="C35" s="36"/>
      <c r="D35" s="37" t="s">
        <v>48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49</v>
      </c>
      <c r="U35" s="38"/>
      <c r="V35" s="38"/>
      <c r="W35" s="38"/>
      <c r="X35" s="207" t="s">
        <v>50</v>
      </c>
      <c r="Y35" s="208"/>
      <c r="Z35" s="208"/>
      <c r="AA35" s="208"/>
      <c r="AB35" s="208"/>
      <c r="AC35" s="38"/>
      <c r="AD35" s="38"/>
      <c r="AE35" s="38"/>
      <c r="AF35" s="38"/>
      <c r="AG35" s="38"/>
      <c r="AH35" s="38"/>
      <c r="AI35" s="38"/>
      <c r="AJ35" s="38"/>
      <c r="AK35" s="209">
        <f>SUM(AK26:AK33)</f>
        <v>0</v>
      </c>
      <c r="AL35" s="208"/>
      <c r="AM35" s="208"/>
      <c r="AN35" s="208"/>
      <c r="AO35" s="210"/>
      <c r="AP35" s="36"/>
      <c r="AQ35" s="36"/>
      <c r="AR35" s="31"/>
    </row>
    <row r="36" spans="2:44" s="1" customFormat="1" ht="6.95" customHeight="1">
      <c r="B36" s="31"/>
      <c r="AR36" s="31"/>
    </row>
    <row r="37" spans="2:44" s="1" customFormat="1" ht="6.95" customHeight="1"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31"/>
    </row>
    <row r="41" spans="2:44" s="1" customFormat="1" ht="6.95" customHeight="1">
      <c r="B41" s="42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31"/>
    </row>
    <row r="42" spans="2:44" s="1" customFormat="1" ht="24.95" customHeight="1">
      <c r="B42" s="31"/>
      <c r="C42" s="20" t="s">
        <v>51</v>
      </c>
      <c r="AR42" s="31"/>
    </row>
    <row r="43" spans="2:44" s="1" customFormat="1" ht="6.95" customHeight="1">
      <c r="B43" s="31"/>
      <c r="AR43" s="31"/>
    </row>
    <row r="44" spans="2:44" s="3" customFormat="1" ht="12" customHeight="1">
      <c r="B44" s="44"/>
      <c r="C44" s="26" t="s">
        <v>13</v>
      </c>
      <c r="L44" s="3" t="str">
        <f>K5</f>
        <v>06</v>
      </c>
      <c r="AR44" s="44"/>
    </row>
    <row r="45" spans="2:44" s="4" customFormat="1" ht="36.950000000000003" customHeight="1">
      <c r="B45" s="45"/>
      <c r="C45" s="46" t="s">
        <v>16</v>
      </c>
      <c r="L45" s="195" t="str">
        <f>K6</f>
        <v>Rekonstrukce ul. Moravská včetně VO_R1</v>
      </c>
      <c r="M45" s="196"/>
      <c r="N45" s="196"/>
      <c r="O45" s="196"/>
      <c r="P45" s="196"/>
      <c r="Q45" s="196"/>
      <c r="R45" s="196"/>
      <c r="S45" s="196"/>
      <c r="T45" s="196"/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6"/>
      <c r="AK45" s="196"/>
      <c r="AL45" s="196"/>
      <c r="AM45" s="196"/>
      <c r="AN45" s="196"/>
      <c r="AO45" s="196"/>
      <c r="AR45" s="45"/>
    </row>
    <row r="46" spans="2:44" s="1" customFormat="1" ht="6.95" customHeight="1">
      <c r="B46" s="31"/>
      <c r="AR46" s="31"/>
    </row>
    <row r="47" spans="2:44" s="1" customFormat="1" ht="12" customHeight="1">
      <c r="B47" s="31"/>
      <c r="C47" s="26" t="s">
        <v>21</v>
      </c>
      <c r="L47" s="47" t="str">
        <f>IF(K8="","",K8)</f>
        <v xml:space="preserve"> </v>
      </c>
      <c r="AI47" s="26" t="s">
        <v>23</v>
      </c>
      <c r="AM47" s="197" t="str">
        <f>IF(AN8= "","",AN8)</f>
        <v>29. 1. 2026</v>
      </c>
      <c r="AN47" s="197"/>
      <c r="AR47" s="31"/>
    </row>
    <row r="48" spans="2:44" s="1" customFormat="1" ht="6.95" customHeight="1">
      <c r="B48" s="31"/>
      <c r="AR48" s="31"/>
    </row>
    <row r="49" spans="1:91" s="1" customFormat="1" ht="25.7" customHeight="1">
      <c r="B49" s="31"/>
      <c r="C49" s="26" t="s">
        <v>25</v>
      </c>
      <c r="L49" s="3" t="str">
        <f>IF(E11= "","",E11)</f>
        <v>Statutární město Teplice</v>
      </c>
      <c r="AI49" s="26" t="s">
        <v>31</v>
      </c>
      <c r="AM49" s="198" t="str">
        <f>IF(E17="","",E17)</f>
        <v>PROJEKTY CHLADNÝ s.r.o.</v>
      </c>
      <c r="AN49" s="199"/>
      <c r="AO49" s="199"/>
      <c r="AP49" s="199"/>
      <c r="AR49" s="31"/>
      <c r="AS49" s="200" t="s">
        <v>52</v>
      </c>
      <c r="AT49" s="201"/>
      <c r="AU49" s="49"/>
      <c r="AV49" s="49"/>
      <c r="AW49" s="49"/>
      <c r="AX49" s="49"/>
      <c r="AY49" s="49"/>
      <c r="AZ49" s="49"/>
      <c r="BA49" s="49"/>
      <c r="BB49" s="49"/>
      <c r="BC49" s="49"/>
      <c r="BD49" s="50"/>
    </row>
    <row r="50" spans="1:91" s="1" customFormat="1" ht="15.2" customHeight="1">
      <c r="B50" s="31"/>
      <c r="C50" s="26" t="s">
        <v>29</v>
      </c>
      <c r="L50" s="3" t="str">
        <f>IF(E14= "Vyplň údaj","",E14)</f>
        <v/>
      </c>
      <c r="AI50" s="26" t="s">
        <v>34</v>
      </c>
      <c r="AM50" s="198" t="str">
        <f>IF(E20="","",E20)</f>
        <v>Ladislav Marek</v>
      </c>
      <c r="AN50" s="199"/>
      <c r="AO50" s="199"/>
      <c r="AP50" s="199"/>
      <c r="AR50" s="31"/>
      <c r="AS50" s="202"/>
      <c r="AT50" s="203"/>
      <c r="BD50" s="52"/>
    </row>
    <row r="51" spans="1:91" s="1" customFormat="1" ht="10.7" customHeight="1">
      <c r="B51" s="31"/>
      <c r="AR51" s="31"/>
      <c r="AS51" s="202"/>
      <c r="AT51" s="203"/>
      <c r="BD51" s="52"/>
    </row>
    <row r="52" spans="1:91" s="1" customFormat="1" ht="29.25" customHeight="1">
      <c r="B52" s="31"/>
      <c r="C52" s="189" t="s">
        <v>53</v>
      </c>
      <c r="D52" s="190"/>
      <c r="E52" s="190"/>
      <c r="F52" s="190"/>
      <c r="G52" s="190"/>
      <c r="H52" s="53"/>
      <c r="I52" s="191" t="s">
        <v>54</v>
      </c>
      <c r="J52" s="190"/>
      <c r="K52" s="190"/>
      <c r="L52" s="190"/>
      <c r="M52" s="190"/>
      <c r="N52" s="190"/>
      <c r="O52" s="190"/>
      <c r="P52" s="190"/>
      <c r="Q52" s="190"/>
      <c r="R52" s="190"/>
      <c r="S52" s="190"/>
      <c r="T52" s="190"/>
      <c r="U52" s="190"/>
      <c r="V52" s="190"/>
      <c r="W52" s="190"/>
      <c r="X52" s="190"/>
      <c r="Y52" s="190"/>
      <c r="Z52" s="190"/>
      <c r="AA52" s="190"/>
      <c r="AB52" s="190"/>
      <c r="AC52" s="190"/>
      <c r="AD52" s="190"/>
      <c r="AE52" s="190"/>
      <c r="AF52" s="190"/>
      <c r="AG52" s="192" t="s">
        <v>55</v>
      </c>
      <c r="AH52" s="190"/>
      <c r="AI52" s="190"/>
      <c r="AJ52" s="190"/>
      <c r="AK52" s="190"/>
      <c r="AL52" s="190"/>
      <c r="AM52" s="190"/>
      <c r="AN52" s="191" t="s">
        <v>56</v>
      </c>
      <c r="AO52" s="190"/>
      <c r="AP52" s="190"/>
      <c r="AQ52" s="54" t="s">
        <v>57</v>
      </c>
      <c r="AR52" s="31"/>
      <c r="AS52" s="55" t="s">
        <v>58</v>
      </c>
      <c r="AT52" s="56" t="s">
        <v>59</v>
      </c>
      <c r="AU52" s="56" t="s">
        <v>60</v>
      </c>
      <c r="AV52" s="56" t="s">
        <v>61</v>
      </c>
      <c r="AW52" s="56" t="s">
        <v>62</v>
      </c>
      <c r="AX52" s="56" t="s">
        <v>63</v>
      </c>
      <c r="AY52" s="56" t="s">
        <v>64</v>
      </c>
      <c r="AZ52" s="56" t="s">
        <v>65</v>
      </c>
      <c r="BA52" s="56" t="s">
        <v>66</v>
      </c>
      <c r="BB52" s="56" t="s">
        <v>67</v>
      </c>
      <c r="BC52" s="56" t="s">
        <v>68</v>
      </c>
      <c r="BD52" s="57" t="s">
        <v>69</v>
      </c>
    </row>
    <row r="53" spans="1:91" s="1" customFormat="1" ht="10.7" customHeight="1">
      <c r="B53" s="31"/>
      <c r="AR53" s="31"/>
      <c r="AS53" s="58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50"/>
    </row>
    <row r="54" spans="1:91" s="5" customFormat="1" ht="32.450000000000003" customHeight="1">
      <c r="B54" s="59"/>
      <c r="C54" s="60" t="s">
        <v>70</v>
      </c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193">
        <f>ROUND(SUM(AG55:AG57),2)</f>
        <v>0</v>
      </c>
      <c r="AH54" s="193"/>
      <c r="AI54" s="193"/>
      <c r="AJ54" s="193"/>
      <c r="AK54" s="193"/>
      <c r="AL54" s="193"/>
      <c r="AM54" s="193"/>
      <c r="AN54" s="194">
        <f>SUM(AG54,AT54)</f>
        <v>0</v>
      </c>
      <c r="AO54" s="194"/>
      <c r="AP54" s="194"/>
      <c r="AQ54" s="63" t="s">
        <v>19</v>
      </c>
      <c r="AR54" s="59"/>
      <c r="AS54" s="64">
        <f>ROUND(SUM(AS55:AS57),2)</f>
        <v>0</v>
      </c>
      <c r="AT54" s="65">
        <f>ROUND(SUM(AV54:AW54),2)</f>
        <v>0</v>
      </c>
      <c r="AU54" s="66">
        <f>ROUND(SUM(AU55:AU57),5)</f>
        <v>0</v>
      </c>
      <c r="AV54" s="65">
        <f>ROUND(AZ54*L29,2)</f>
        <v>0</v>
      </c>
      <c r="AW54" s="65">
        <f>ROUND(BA54*L30,2)</f>
        <v>0</v>
      </c>
      <c r="AX54" s="65">
        <f>ROUND(BB54*L29,2)</f>
        <v>0</v>
      </c>
      <c r="AY54" s="65">
        <f>ROUND(BC54*L30,2)</f>
        <v>0</v>
      </c>
      <c r="AZ54" s="65">
        <f>ROUND(SUM(AZ55:AZ57),2)</f>
        <v>0</v>
      </c>
      <c r="BA54" s="65">
        <f>ROUND(SUM(BA55:BA57),2)</f>
        <v>0</v>
      </c>
      <c r="BB54" s="65">
        <f>ROUND(SUM(BB55:BB57),2)</f>
        <v>0</v>
      </c>
      <c r="BC54" s="65">
        <f>ROUND(SUM(BC55:BC57),2)</f>
        <v>0</v>
      </c>
      <c r="BD54" s="67">
        <f>ROUND(SUM(BD55:BD57),2)</f>
        <v>0</v>
      </c>
      <c r="BS54" s="68" t="s">
        <v>71</v>
      </c>
      <c r="BT54" s="68" t="s">
        <v>72</v>
      </c>
      <c r="BU54" s="69" t="s">
        <v>73</v>
      </c>
      <c r="BV54" s="68" t="s">
        <v>74</v>
      </c>
      <c r="BW54" s="68" t="s">
        <v>5</v>
      </c>
      <c r="BX54" s="68" t="s">
        <v>75</v>
      </c>
      <c r="CL54" s="68" t="s">
        <v>19</v>
      </c>
    </row>
    <row r="55" spans="1:91" s="6" customFormat="1" ht="16.5" customHeight="1">
      <c r="A55" s="70" t="s">
        <v>76</v>
      </c>
      <c r="B55" s="71"/>
      <c r="C55" s="72"/>
      <c r="D55" s="188" t="s">
        <v>77</v>
      </c>
      <c r="E55" s="188"/>
      <c r="F55" s="188"/>
      <c r="G55" s="188"/>
      <c r="H55" s="188"/>
      <c r="I55" s="73"/>
      <c r="J55" s="188" t="s">
        <v>78</v>
      </c>
      <c r="K55" s="188"/>
      <c r="L55" s="188"/>
      <c r="M55" s="188"/>
      <c r="N55" s="188"/>
      <c r="O55" s="188"/>
      <c r="P55" s="188"/>
      <c r="Q55" s="188"/>
      <c r="R55" s="188"/>
      <c r="S55" s="188"/>
      <c r="T55" s="188"/>
      <c r="U55" s="188"/>
      <c r="V55" s="188"/>
      <c r="W55" s="188"/>
      <c r="X55" s="188"/>
      <c r="Y55" s="188"/>
      <c r="Z55" s="188"/>
      <c r="AA55" s="188"/>
      <c r="AB55" s="188"/>
      <c r="AC55" s="188"/>
      <c r="AD55" s="188"/>
      <c r="AE55" s="188"/>
      <c r="AF55" s="188"/>
      <c r="AG55" s="186">
        <f>'SO-01 - Rekonstrukce ulice'!J30</f>
        <v>0</v>
      </c>
      <c r="AH55" s="187"/>
      <c r="AI55" s="187"/>
      <c r="AJ55" s="187"/>
      <c r="AK55" s="187"/>
      <c r="AL55" s="187"/>
      <c r="AM55" s="187"/>
      <c r="AN55" s="186">
        <f>SUM(AG55,AT55)</f>
        <v>0</v>
      </c>
      <c r="AO55" s="187"/>
      <c r="AP55" s="187"/>
      <c r="AQ55" s="74" t="s">
        <v>79</v>
      </c>
      <c r="AR55" s="71"/>
      <c r="AS55" s="75">
        <v>0</v>
      </c>
      <c r="AT55" s="76">
        <f>ROUND(SUM(AV55:AW55),2)</f>
        <v>0</v>
      </c>
      <c r="AU55" s="77">
        <f>'SO-01 - Rekonstrukce ulice'!P90</f>
        <v>0</v>
      </c>
      <c r="AV55" s="76">
        <f>'SO-01 - Rekonstrukce ulice'!J33</f>
        <v>0</v>
      </c>
      <c r="AW55" s="76">
        <f>'SO-01 - Rekonstrukce ulice'!J34</f>
        <v>0</v>
      </c>
      <c r="AX55" s="76">
        <f>'SO-01 - Rekonstrukce ulice'!J35</f>
        <v>0</v>
      </c>
      <c r="AY55" s="76">
        <f>'SO-01 - Rekonstrukce ulice'!J36</f>
        <v>0</v>
      </c>
      <c r="AZ55" s="76">
        <f>'SO-01 - Rekonstrukce ulice'!F33</f>
        <v>0</v>
      </c>
      <c r="BA55" s="76">
        <f>'SO-01 - Rekonstrukce ulice'!F34</f>
        <v>0</v>
      </c>
      <c r="BB55" s="76">
        <f>'SO-01 - Rekonstrukce ulice'!F35</f>
        <v>0</v>
      </c>
      <c r="BC55" s="76">
        <f>'SO-01 - Rekonstrukce ulice'!F36</f>
        <v>0</v>
      </c>
      <c r="BD55" s="78">
        <f>'SO-01 - Rekonstrukce ulice'!F37</f>
        <v>0</v>
      </c>
      <c r="BT55" s="79" t="s">
        <v>80</v>
      </c>
      <c r="BV55" s="79" t="s">
        <v>74</v>
      </c>
      <c r="BW55" s="79" t="s">
        <v>81</v>
      </c>
      <c r="BX55" s="79" t="s">
        <v>5</v>
      </c>
      <c r="CL55" s="79" t="s">
        <v>19</v>
      </c>
      <c r="CM55" s="79" t="s">
        <v>82</v>
      </c>
    </row>
    <row r="56" spans="1:91" s="6" customFormat="1" ht="16.5" customHeight="1">
      <c r="A56" s="70" t="s">
        <v>76</v>
      </c>
      <c r="B56" s="71"/>
      <c r="C56" s="72"/>
      <c r="D56" s="188" t="s">
        <v>83</v>
      </c>
      <c r="E56" s="188"/>
      <c r="F56" s="188"/>
      <c r="G56" s="188"/>
      <c r="H56" s="188"/>
      <c r="I56" s="73"/>
      <c r="J56" s="188" t="s">
        <v>84</v>
      </c>
      <c r="K56" s="188"/>
      <c r="L56" s="188"/>
      <c r="M56" s="188"/>
      <c r="N56" s="188"/>
      <c r="O56" s="188"/>
      <c r="P56" s="188"/>
      <c r="Q56" s="188"/>
      <c r="R56" s="188"/>
      <c r="S56" s="188"/>
      <c r="T56" s="188"/>
      <c r="U56" s="188"/>
      <c r="V56" s="188"/>
      <c r="W56" s="188"/>
      <c r="X56" s="188"/>
      <c r="Y56" s="188"/>
      <c r="Z56" s="188"/>
      <c r="AA56" s="188"/>
      <c r="AB56" s="188"/>
      <c r="AC56" s="188"/>
      <c r="AD56" s="188"/>
      <c r="AE56" s="188"/>
      <c r="AF56" s="188"/>
      <c r="AG56" s="186">
        <f>'SO-02 - Veřejné osvětlení'!J30</f>
        <v>0</v>
      </c>
      <c r="AH56" s="187"/>
      <c r="AI56" s="187"/>
      <c r="AJ56" s="187"/>
      <c r="AK56" s="187"/>
      <c r="AL56" s="187"/>
      <c r="AM56" s="187"/>
      <c r="AN56" s="186">
        <f>SUM(AG56,AT56)</f>
        <v>0</v>
      </c>
      <c r="AO56" s="187"/>
      <c r="AP56" s="187"/>
      <c r="AQ56" s="74" t="s">
        <v>79</v>
      </c>
      <c r="AR56" s="71"/>
      <c r="AS56" s="75">
        <v>0</v>
      </c>
      <c r="AT56" s="76">
        <f>ROUND(SUM(AV56:AW56),2)</f>
        <v>0</v>
      </c>
      <c r="AU56" s="77">
        <f>'SO-02 - Veřejné osvětlení'!P81</f>
        <v>0</v>
      </c>
      <c r="AV56" s="76">
        <f>'SO-02 - Veřejné osvětlení'!J33</f>
        <v>0</v>
      </c>
      <c r="AW56" s="76">
        <f>'SO-02 - Veřejné osvětlení'!J34</f>
        <v>0</v>
      </c>
      <c r="AX56" s="76">
        <f>'SO-02 - Veřejné osvětlení'!J35</f>
        <v>0</v>
      </c>
      <c r="AY56" s="76">
        <f>'SO-02 - Veřejné osvětlení'!J36</f>
        <v>0</v>
      </c>
      <c r="AZ56" s="76">
        <f>'SO-02 - Veřejné osvětlení'!F33</f>
        <v>0</v>
      </c>
      <c r="BA56" s="76">
        <f>'SO-02 - Veřejné osvětlení'!F34</f>
        <v>0</v>
      </c>
      <c r="BB56" s="76">
        <f>'SO-02 - Veřejné osvětlení'!F35</f>
        <v>0</v>
      </c>
      <c r="BC56" s="76">
        <f>'SO-02 - Veřejné osvětlení'!F36</f>
        <v>0</v>
      </c>
      <c r="BD56" s="78">
        <f>'SO-02 - Veřejné osvětlení'!F37</f>
        <v>0</v>
      </c>
      <c r="BT56" s="79" t="s">
        <v>80</v>
      </c>
      <c r="BV56" s="79" t="s">
        <v>74</v>
      </c>
      <c r="BW56" s="79" t="s">
        <v>85</v>
      </c>
      <c r="BX56" s="79" t="s">
        <v>5</v>
      </c>
      <c r="CL56" s="79" t="s">
        <v>19</v>
      </c>
      <c r="CM56" s="79" t="s">
        <v>82</v>
      </c>
    </row>
    <row r="57" spans="1:91" s="6" customFormat="1" ht="16.5" customHeight="1">
      <c r="A57" s="70" t="s">
        <v>76</v>
      </c>
      <c r="B57" s="71"/>
      <c r="C57" s="72"/>
      <c r="D57" s="188" t="s">
        <v>86</v>
      </c>
      <c r="E57" s="188"/>
      <c r="F57" s="188"/>
      <c r="G57" s="188"/>
      <c r="H57" s="188"/>
      <c r="I57" s="73"/>
      <c r="J57" s="188" t="s">
        <v>87</v>
      </c>
      <c r="K57" s="188"/>
      <c r="L57" s="188"/>
      <c r="M57" s="188"/>
      <c r="N57" s="188"/>
      <c r="O57" s="188"/>
      <c r="P57" s="188"/>
      <c r="Q57" s="188"/>
      <c r="R57" s="188"/>
      <c r="S57" s="188"/>
      <c r="T57" s="188"/>
      <c r="U57" s="188"/>
      <c r="V57" s="188"/>
      <c r="W57" s="188"/>
      <c r="X57" s="188"/>
      <c r="Y57" s="188"/>
      <c r="Z57" s="188"/>
      <c r="AA57" s="188"/>
      <c r="AB57" s="188"/>
      <c r="AC57" s="188"/>
      <c r="AD57" s="188"/>
      <c r="AE57" s="188"/>
      <c r="AF57" s="188"/>
      <c r="AG57" s="186">
        <f>'VON - Vedlejší a ostatní ...'!J30</f>
        <v>0</v>
      </c>
      <c r="AH57" s="187"/>
      <c r="AI57" s="187"/>
      <c r="AJ57" s="187"/>
      <c r="AK57" s="187"/>
      <c r="AL57" s="187"/>
      <c r="AM57" s="187"/>
      <c r="AN57" s="186">
        <f>SUM(AG57,AT57)</f>
        <v>0</v>
      </c>
      <c r="AO57" s="187"/>
      <c r="AP57" s="187"/>
      <c r="AQ57" s="74" t="s">
        <v>86</v>
      </c>
      <c r="AR57" s="71"/>
      <c r="AS57" s="80">
        <v>0</v>
      </c>
      <c r="AT57" s="81">
        <f>ROUND(SUM(AV57:AW57),2)</f>
        <v>0</v>
      </c>
      <c r="AU57" s="82">
        <f>'VON - Vedlejší a ostatní ...'!P85</f>
        <v>0</v>
      </c>
      <c r="AV57" s="81">
        <f>'VON - Vedlejší a ostatní ...'!J33</f>
        <v>0</v>
      </c>
      <c r="AW57" s="81">
        <f>'VON - Vedlejší a ostatní ...'!J34</f>
        <v>0</v>
      </c>
      <c r="AX57" s="81">
        <f>'VON - Vedlejší a ostatní ...'!J35</f>
        <v>0</v>
      </c>
      <c r="AY57" s="81">
        <f>'VON - Vedlejší a ostatní ...'!J36</f>
        <v>0</v>
      </c>
      <c r="AZ57" s="81">
        <f>'VON - Vedlejší a ostatní ...'!F33</f>
        <v>0</v>
      </c>
      <c r="BA57" s="81">
        <f>'VON - Vedlejší a ostatní ...'!F34</f>
        <v>0</v>
      </c>
      <c r="BB57" s="81">
        <f>'VON - Vedlejší a ostatní ...'!F35</f>
        <v>0</v>
      </c>
      <c r="BC57" s="81">
        <f>'VON - Vedlejší a ostatní ...'!F36</f>
        <v>0</v>
      </c>
      <c r="BD57" s="83">
        <f>'VON - Vedlejší a ostatní ...'!F37</f>
        <v>0</v>
      </c>
      <c r="BT57" s="79" t="s">
        <v>80</v>
      </c>
      <c r="BV57" s="79" t="s">
        <v>74</v>
      </c>
      <c r="BW57" s="79" t="s">
        <v>88</v>
      </c>
      <c r="BX57" s="79" t="s">
        <v>5</v>
      </c>
      <c r="CL57" s="79" t="s">
        <v>19</v>
      </c>
      <c r="CM57" s="79" t="s">
        <v>82</v>
      </c>
    </row>
    <row r="58" spans="1:91" s="1" customFormat="1" ht="30" customHeight="1">
      <c r="B58" s="31"/>
      <c r="AR58" s="31"/>
    </row>
    <row r="59" spans="1:91" s="1" customFormat="1" ht="6.95" customHeight="1"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31"/>
    </row>
  </sheetData>
  <sheetProtection algorithmName="SHA-512" hashValue="FYmTf7tZBGSbqjPmDRopzEEQocI4vSjrJKRnOPVYk6986HhSR9GOwAYoXk6hYP56Mnx7IDIdjSBQun1o9nnO+Q==" saltValue="FYF+D4sDT59acVZaW83IGRlFuChNmwmu+1JDON606Ar+Mcd8+638zdcXeUgxwHMPqkb4anG/j2LORBLXzoLxyg==" spinCount="100000" sheet="1" objects="1" scenarios="1" formatColumns="0" formatRows="0"/>
  <mergeCells count="50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57:AP57"/>
    <mergeCell ref="AG57:AM57"/>
    <mergeCell ref="D57:H57"/>
    <mergeCell ref="J57:AF57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  <mergeCell ref="AN56:AP56"/>
    <mergeCell ref="AG56:AM56"/>
    <mergeCell ref="D56:H56"/>
    <mergeCell ref="J56:AF56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</mergeCells>
  <hyperlinks>
    <hyperlink ref="A55" location="'SO-01 - Rekonstrukce ulice'!C2" display="/" xr:uid="{00000000-0004-0000-0000-000000000000}"/>
    <hyperlink ref="A56" location="'SO-02 - Veřejné osvětlení'!C2" display="/" xr:uid="{00000000-0004-0000-0000-000001000000}"/>
    <hyperlink ref="A57" location="'VON - Vedlejší a ostatní ...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11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AT2" s="16" t="s">
        <v>81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82</v>
      </c>
    </row>
    <row r="4" spans="2:46" ht="24.95" customHeight="1">
      <c r="B4" s="19"/>
      <c r="D4" s="20" t="s">
        <v>89</v>
      </c>
      <c r="L4" s="19"/>
      <c r="M4" s="84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3" t="str">
        <f>'Rekapitulace stavby'!K6</f>
        <v>Rekonstrukce ul. Moravská včetně VO_R1</v>
      </c>
      <c r="F7" s="224"/>
      <c r="G7" s="224"/>
      <c r="H7" s="224"/>
      <c r="L7" s="19"/>
    </row>
    <row r="8" spans="2:46" s="1" customFormat="1" ht="12" customHeight="1">
      <c r="B8" s="31"/>
      <c r="D8" s="26" t="s">
        <v>90</v>
      </c>
      <c r="L8" s="31"/>
    </row>
    <row r="9" spans="2:46" s="1" customFormat="1" ht="16.5" customHeight="1">
      <c r="B9" s="31"/>
      <c r="E9" s="195" t="s">
        <v>91</v>
      </c>
      <c r="F9" s="222"/>
      <c r="G9" s="222"/>
      <c r="H9" s="222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19</v>
      </c>
      <c r="I11" s="26" t="s">
        <v>20</v>
      </c>
      <c r="J11" s="24" t="s">
        <v>19</v>
      </c>
      <c r="L11" s="31"/>
    </row>
    <row r="12" spans="2:46" s="1" customFormat="1" ht="12" customHeight="1">
      <c r="B12" s="31"/>
      <c r="D12" s="26" t="s">
        <v>21</v>
      </c>
      <c r="F12" s="24" t="s">
        <v>22</v>
      </c>
      <c r="I12" s="26" t="s">
        <v>23</v>
      </c>
      <c r="J12" s="48" t="str">
        <f>'Rekapitulace stavby'!AN8</f>
        <v>29. 1. 2026</v>
      </c>
      <c r="L12" s="31"/>
    </row>
    <row r="13" spans="2:46" s="1" customFormat="1" ht="10.7" customHeight="1">
      <c r="B13" s="31"/>
      <c r="L13" s="31"/>
    </row>
    <row r="14" spans="2:46" s="1" customFormat="1" ht="12" customHeight="1">
      <c r="B14" s="31"/>
      <c r="D14" s="26" t="s">
        <v>25</v>
      </c>
      <c r="I14" s="26" t="s">
        <v>26</v>
      </c>
      <c r="J14" s="24" t="s">
        <v>19</v>
      </c>
      <c r="L14" s="31"/>
    </row>
    <row r="15" spans="2:46" s="1" customFormat="1" ht="18" customHeight="1">
      <c r="B15" s="31"/>
      <c r="E15" s="24" t="s">
        <v>27</v>
      </c>
      <c r="I15" s="26" t="s">
        <v>28</v>
      </c>
      <c r="J15" s="24" t="s">
        <v>19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29</v>
      </c>
      <c r="I17" s="26" t="s">
        <v>26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5" t="str">
        <f>'Rekapitulace stavby'!E14</f>
        <v>Vyplň údaj</v>
      </c>
      <c r="F18" s="214"/>
      <c r="G18" s="214"/>
      <c r="H18" s="214"/>
      <c r="I18" s="26" t="s">
        <v>28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31</v>
      </c>
      <c r="I20" s="26" t="s">
        <v>26</v>
      </c>
      <c r="J20" s="24" t="s">
        <v>19</v>
      </c>
      <c r="L20" s="31"/>
    </row>
    <row r="21" spans="2:12" s="1" customFormat="1" ht="18" customHeight="1">
      <c r="B21" s="31"/>
      <c r="E21" s="24" t="s">
        <v>32</v>
      </c>
      <c r="I21" s="26" t="s">
        <v>28</v>
      </c>
      <c r="J21" s="24" t="s">
        <v>19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34</v>
      </c>
      <c r="I23" s="26" t="s">
        <v>26</v>
      </c>
      <c r="J23" s="24" t="s">
        <v>19</v>
      </c>
      <c r="L23" s="31"/>
    </row>
    <row r="24" spans="2:12" s="1" customFormat="1" ht="18" customHeight="1">
      <c r="B24" s="31"/>
      <c r="E24" s="24" t="s">
        <v>35</v>
      </c>
      <c r="I24" s="26" t="s">
        <v>28</v>
      </c>
      <c r="J24" s="24" t="s">
        <v>19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36</v>
      </c>
      <c r="L26" s="31"/>
    </row>
    <row r="27" spans="2:12" s="7" customFormat="1" ht="16.5" customHeight="1">
      <c r="B27" s="85"/>
      <c r="E27" s="218" t="s">
        <v>19</v>
      </c>
      <c r="F27" s="218"/>
      <c r="G27" s="218"/>
      <c r="H27" s="218"/>
      <c r="L27" s="85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49"/>
      <c r="E29" s="49"/>
      <c r="F29" s="49"/>
      <c r="G29" s="49"/>
      <c r="H29" s="49"/>
      <c r="I29" s="49"/>
      <c r="J29" s="49"/>
      <c r="K29" s="49"/>
      <c r="L29" s="31"/>
    </row>
    <row r="30" spans="2:12" s="1" customFormat="1" ht="25.35" customHeight="1">
      <c r="B30" s="31"/>
      <c r="D30" s="86" t="s">
        <v>38</v>
      </c>
      <c r="J30" s="62">
        <f>ROUND(J90, 2)</f>
        <v>0</v>
      </c>
      <c r="L30" s="31"/>
    </row>
    <row r="31" spans="2:12" s="1" customFormat="1" ht="6.95" customHeight="1">
      <c r="B31" s="31"/>
      <c r="D31" s="49"/>
      <c r="E31" s="49"/>
      <c r="F31" s="49"/>
      <c r="G31" s="49"/>
      <c r="H31" s="49"/>
      <c r="I31" s="49"/>
      <c r="J31" s="49"/>
      <c r="K31" s="49"/>
      <c r="L31" s="31"/>
    </row>
    <row r="32" spans="2:12" s="1" customFormat="1" ht="14.45" customHeight="1">
      <c r="B32" s="31"/>
      <c r="F32" s="34" t="s">
        <v>40</v>
      </c>
      <c r="I32" s="34" t="s">
        <v>39</v>
      </c>
      <c r="J32" s="34" t="s">
        <v>41</v>
      </c>
      <c r="L32" s="31"/>
    </row>
    <row r="33" spans="2:12" s="1" customFormat="1" ht="14.45" customHeight="1">
      <c r="B33" s="31"/>
      <c r="D33" s="51" t="s">
        <v>42</v>
      </c>
      <c r="E33" s="26" t="s">
        <v>43</v>
      </c>
      <c r="F33" s="87">
        <f>ROUND((SUM(BE90:BE410)),  2)</f>
        <v>0</v>
      </c>
      <c r="I33" s="88">
        <v>0.21</v>
      </c>
      <c r="J33" s="87">
        <f>ROUND(((SUM(BE90:BE410))*I33),  2)</f>
        <v>0</v>
      </c>
      <c r="L33" s="31"/>
    </row>
    <row r="34" spans="2:12" s="1" customFormat="1" ht="14.45" customHeight="1">
      <c r="B34" s="31"/>
      <c r="E34" s="26" t="s">
        <v>44</v>
      </c>
      <c r="F34" s="87">
        <f>ROUND((SUM(BF90:BF410)),  2)</f>
        <v>0</v>
      </c>
      <c r="I34" s="88">
        <v>0.12</v>
      </c>
      <c r="J34" s="87">
        <f>ROUND(((SUM(BF90:BF410))*I34),  2)</f>
        <v>0</v>
      </c>
      <c r="L34" s="31"/>
    </row>
    <row r="35" spans="2:12" s="1" customFormat="1" ht="14.45" hidden="1" customHeight="1">
      <c r="B35" s="31"/>
      <c r="E35" s="26" t="s">
        <v>45</v>
      </c>
      <c r="F35" s="87">
        <f>ROUND((SUM(BG90:BG410)),  2)</f>
        <v>0</v>
      </c>
      <c r="I35" s="88">
        <v>0.21</v>
      </c>
      <c r="J35" s="87">
        <f>0</f>
        <v>0</v>
      </c>
      <c r="L35" s="31"/>
    </row>
    <row r="36" spans="2:12" s="1" customFormat="1" ht="14.45" hidden="1" customHeight="1">
      <c r="B36" s="31"/>
      <c r="E36" s="26" t="s">
        <v>46</v>
      </c>
      <c r="F36" s="87">
        <f>ROUND((SUM(BH90:BH410)),  2)</f>
        <v>0</v>
      </c>
      <c r="I36" s="88">
        <v>0.12</v>
      </c>
      <c r="J36" s="87">
        <f>0</f>
        <v>0</v>
      </c>
      <c r="L36" s="31"/>
    </row>
    <row r="37" spans="2:12" s="1" customFormat="1" ht="14.45" hidden="1" customHeight="1">
      <c r="B37" s="31"/>
      <c r="E37" s="26" t="s">
        <v>47</v>
      </c>
      <c r="F37" s="87">
        <f>ROUND((SUM(BI90:BI410)),  2)</f>
        <v>0</v>
      </c>
      <c r="I37" s="88">
        <v>0</v>
      </c>
      <c r="J37" s="87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89"/>
      <c r="D39" s="90" t="s">
        <v>48</v>
      </c>
      <c r="E39" s="53"/>
      <c r="F39" s="53"/>
      <c r="G39" s="91" t="s">
        <v>49</v>
      </c>
      <c r="H39" s="92" t="s">
        <v>50</v>
      </c>
      <c r="I39" s="53"/>
      <c r="J39" s="93">
        <f>SUM(J30:J37)</f>
        <v>0</v>
      </c>
      <c r="K39" s="94"/>
      <c r="L39" s="31"/>
    </row>
    <row r="40" spans="2:12" s="1" customFormat="1" ht="14.45" customHeight="1">
      <c r="B40" s="40"/>
      <c r="C40" s="41"/>
      <c r="D40" s="41"/>
      <c r="E40" s="41"/>
      <c r="F40" s="41"/>
      <c r="G40" s="41"/>
      <c r="H40" s="41"/>
      <c r="I40" s="41"/>
      <c r="J40" s="41"/>
      <c r="K40" s="41"/>
      <c r="L40" s="31"/>
    </row>
    <row r="44" spans="2:12" s="1" customFormat="1" ht="6.95" customHeight="1"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31"/>
    </row>
    <row r="45" spans="2:12" s="1" customFormat="1" ht="24.95" customHeight="1">
      <c r="B45" s="31"/>
      <c r="C45" s="20" t="s">
        <v>92</v>
      </c>
      <c r="L45" s="31"/>
    </row>
    <row r="46" spans="2:12" s="1" customFormat="1" ht="6.95" customHeight="1">
      <c r="B46" s="31"/>
      <c r="L46" s="31"/>
    </row>
    <row r="47" spans="2:12" s="1" customFormat="1" ht="12" customHeight="1">
      <c r="B47" s="31"/>
      <c r="C47" s="26" t="s">
        <v>16</v>
      </c>
      <c r="L47" s="31"/>
    </row>
    <row r="48" spans="2:12" s="1" customFormat="1" ht="16.5" customHeight="1">
      <c r="B48" s="31"/>
      <c r="E48" s="223" t="str">
        <f>E7</f>
        <v>Rekonstrukce ul. Moravská včetně VO_R1</v>
      </c>
      <c r="F48" s="224"/>
      <c r="G48" s="224"/>
      <c r="H48" s="224"/>
      <c r="L48" s="31"/>
    </row>
    <row r="49" spans="2:47" s="1" customFormat="1" ht="12" customHeight="1">
      <c r="B49" s="31"/>
      <c r="C49" s="26" t="s">
        <v>90</v>
      </c>
      <c r="L49" s="31"/>
    </row>
    <row r="50" spans="2:47" s="1" customFormat="1" ht="16.5" customHeight="1">
      <c r="B50" s="31"/>
      <c r="E50" s="195" t="str">
        <f>E9</f>
        <v>SO-01 - Rekonstrukce ulice</v>
      </c>
      <c r="F50" s="222"/>
      <c r="G50" s="222"/>
      <c r="H50" s="222"/>
      <c r="L50" s="31"/>
    </row>
    <row r="51" spans="2:47" s="1" customFormat="1" ht="6.95" customHeight="1">
      <c r="B51" s="31"/>
      <c r="L51" s="31"/>
    </row>
    <row r="52" spans="2:47" s="1" customFormat="1" ht="12" customHeight="1">
      <c r="B52" s="31"/>
      <c r="C52" s="26" t="s">
        <v>21</v>
      </c>
      <c r="F52" s="24" t="str">
        <f>F12</f>
        <v xml:space="preserve"> </v>
      </c>
      <c r="I52" s="26" t="s">
        <v>23</v>
      </c>
      <c r="J52" s="48" t="str">
        <f>IF(J12="","",J12)</f>
        <v>29. 1. 2026</v>
      </c>
      <c r="L52" s="31"/>
    </row>
    <row r="53" spans="2:47" s="1" customFormat="1" ht="6.95" customHeight="1">
      <c r="B53" s="31"/>
      <c r="L53" s="31"/>
    </row>
    <row r="54" spans="2:47" s="1" customFormat="1" ht="25.7" customHeight="1">
      <c r="B54" s="31"/>
      <c r="C54" s="26" t="s">
        <v>25</v>
      </c>
      <c r="F54" s="24" t="str">
        <f>E15</f>
        <v>Statutární město Teplice</v>
      </c>
      <c r="I54" s="26" t="s">
        <v>31</v>
      </c>
      <c r="J54" s="29" t="str">
        <f>E21</f>
        <v>PROJEKTY CHLADNÝ s.r.o.</v>
      </c>
      <c r="L54" s="31"/>
    </row>
    <row r="55" spans="2:47" s="1" customFormat="1" ht="15.2" customHeight="1">
      <c r="B55" s="31"/>
      <c r="C55" s="26" t="s">
        <v>29</v>
      </c>
      <c r="F55" s="24" t="str">
        <f>IF(E18="","",E18)</f>
        <v>Vyplň údaj</v>
      </c>
      <c r="I55" s="26" t="s">
        <v>34</v>
      </c>
      <c r="J55" s="29" t="str">
        <f>E24</f>
        <v>Ladislav Marek</v>
      </c>
      <c r="L55" s="31"/>
    </row>
    <row r="56" spans="2:47" s="1" customFormat="1" ht="10.35" customHeight="1">
      <c r="B56" s="31"/>
      <c r="L56" s="31"/>
    </row>
    <row r="57" spans="2:47" s="1" customFormat="1" ht="29.25" customHeight="1">
      <c r="B57" s="31"/>
      <c r="C57" s="95" t="s">
        <v>93</v>
      </c>
      <c r="D57" s="89"/>
      <c r="E57" s="89"/>
      <c r="F57" s="89"/>
      <c r="G57" s="89"/>
      <c r="H57" s="89"/>
      <c r="I57" s="89"/>
      <c r="J57" s="96" t="s">
        <v>94</v>
      </c>
      <c r="K57" s="89"/>
      <c r="L57" s="31"/>
    </row>
    <row r="58" spans="2:47" s="1" customFormat="1" ht="10.35" customHeight="1">
      <c r="B58" s="31"/>
      <c r="L58" s="31"/>
    </row>
    <row r="59" spans="2:47" s="1" customFormat="1" ht="22.7" customHeight="1">
      <c r="B59" s="31"/>
      <c r="C59" s="97" t="s">
        <v>70</v>
      </c>
      <c r="J59" s="62">
        <f>J90</f>
        <v>0</v>
      </c>
      <c r="L59" s="31"/>
      <c r="AU59" s="16" t="s">
        <v>95</v>
      </c>
    </row>
    <row r="60" spans="2:47" s="8" customFormat="1" ht="24.95" customHeight="1">
      <c r="B60" s="98"/>
      <c r="D60" s="99" t="s">
        <v>96</v>
      </c>
      <c r="E60" s="100"/>
      <c r="F60" s="100"/>
      <c r="G60" s="100"/>
      <c r="H60" s="100"/>
      <c r="I60" s="100"/>
      <c r="J60" s="101">
        <f>J91</f>
        <v>0</v>
      </c>
      <c r="L60" s="98"/>
    </row>
    <row r="61" spans="2:47" s="9" customFormat="1" ht="19.899999999999999" customHeight="1">
      <c r="B61" s="102"/>
      <c r="D61" s="103" t="s">
        <v>97</v>
      </c>
      <c r="E61" s="104"/>
      <c r="F61" s="104"/>
      <c r="G61" s="104"/>
      <c r="H61" s="104"/>
      <c r="I61" s="104"/>
      <c r="J61" s="105">
        <f>J92</f>
        <v>0</v>
      </c>
      <c r="L61" s="102"/>
    </row>
    <row r="62" spans="2:47" s="9" customFormat="1" ht="19.899999999999999" customHeight="1">
      <c r="B62" s="102"/>
      <c r="D62" s="103" t="s">
        <v>98</v>
      </c>
      <c r="E62" s="104"/>
      <c r="F62" s="104"/>
      <c r="G62" s="104"/>
      <c r="H62" s="104"/>
      <c r="I62" s="104"/>
      <c r="J62" s="105">
        <f>J218</f>
        <v>0</v>
      </c>
      <c r="L62" s="102"/>
    </row>
    <row r="63" spans="2:47" s="9" customFormat="1" ht="19.899999999999999" customHeight="1">
      <c r="B63" s="102"/>
      <c r="D63" s="103" t="s">
        <v>99</v>
      </c>
      <c r="E63" s="104"/>
      <c r="F63" s="104"/>
      <c r="G63" s="104"/>
      <c r="H63" s="104"/>
      <c r="I63" s="104"/>
      <c r="J63" s="105">
        <f>J224</f>
        <v>0</v>
      </c>
      <c r="L63" s="102"/>
    </row>
    <row r="64" spans="2:47" s="9" customFormat="1" ht="19.899999999999999" customHeight="1">
      <c r="B64" s="102"/>
      <c r="D64" s="103" t="s">
        <v>100</v>
      </c>
      <c r="E64" s="104"/>
      <c r="F64" s="104"/>
      <c r="G64" s="104"/>
      <c r="H64" s="104"/>
      <c r="I64" s="104"/>
      <c r="J64" s="105">
        <f>J232</f>
        <v>0</v>
      </c>
      <c r="L64" s="102"/>
    </row>
    <row r="65" spans="2:12" s="9" customFormat="1" ht="19.899999999999999" customHeight="1">
      <c r="B65" s="102"/>
      <c r="D65" s="103" t="s">
        <v>101</v>
      </c>
      <c r="E65" s="104"/>
      <c r="F65" s="104"/>
      <c r="G65" s="104"/>
      <c r="H65" s="104"/>
      <c r="I65" s="104"/>
      <c r="J65" s="105">
        <f>J287</f>
        <v>0</v>
      </c>
      <c r="L65" s="102"/>
    </row>
    <row r="66" spans="2:12" s="9" customFormat="1" ht="19.899999999999999" customHeight="1">
      <c r="B66" s="102"/>
      <c r="D66" s="103" t="s">
        <v>102</v>
      </c>
      <c r="E66" s="104"/>
      <c r="F66" s="104"/>
      <c r="G66" s="104"/>
      <c r="H66" s="104"/>
      <c r="I66" s="104"/>
      <c r="J66" s="105">
        <f>J318</f>
        <v>0</v>
      </c>
      <c r="L66" s="102"/>
    </row>
    <row r="67" spans="2:12" s="9" customFormat="1" ht="19.899999999999999" customHeight="1">
      <c r="B67" s="102"/>
      <c r="D67" s="103" t="s">
        <v>103</v>
      </c>
      <c r="E67" s="104"/>
      <c r="F67" s="104"/>
      <c r="G67" s="104"/>
      <c r="H67" s="104"/>
      <c r="I67" s="104"/>
      <c r="J67" s="105">
        <f>J357</f>
        <v>0</v>
      </c>
      <c r="L67" s="102"/>
    </row>
    <row r="68" spans="2:12" s="9" customFormat="1" ht="19.899999999999999" customHeight="1">
      <c r="B68" s="102"/>
      <c r="D68" s="103" t="s">
        <v>104</v>
      </c>
      <c r="E68" s="104"/>
      <c r="F68" s="104"/>
      <c r="G68" s="104"/>
      <c r="H68" s="104"/>
      <c r="I68" s="104"/>
      <c r="J68" s="105">
        <f>J371</f>
        <v>0</v>
      </c>
      <c r="L68" s="102"/>
    </row>
    <row r="69" spans="2:12" s="8" customFormat="1" ht="24.95" customHeight="1">
      <c r="B69" s="98"/>
      <c r="D69" s="99" t="s">
        <v>105</v>
      </c>
      <c r="E69" s="100"/>
      <c r="F69" s="100"/>
      <c r="G69" s="100"/>
      <c r="H69" s="100"/>
      <c r="I69" s="100"/>
      <c r="J69" s="101">
        <f>J374</f>
        <v>0</v>
      </c>
      <c r="L69" s="98"/>
    </row>
    <row r="70" spans="2:12" s="9" customFormat="1" ht="19.899999999999999" customHeight="1">
      <c r="B70" s="102"/>
      <c r="D70" s="103" t="s">
        <v>106</v>
      </c>
      <c r="E70" s="104"/>
      <c r="F70" s="104"/>
      <c r="G70" s="104"/>
      <c r="H70" s="104"/>
      <c r="I70" s="104"/>
      <c r="J70" s="105">
        <f>J375</f>
        <v>0</v>
      </c>
      <c r="L70" s="102"/>
    </row>
    <row r="71" spans="2:12" s="1" customFormat="1" ht="21.75" customHeight="1">
      <c r="B71" s="31"/>
      <c r="L71" s="31"/>
    </row>
    <row r="72" spans="2:12" s="1" customFormat="1" ht="6.95" customHeight="1"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31"/>
    </row>
    <row r="76" spans="2:12" s="1" customFormat="1" ht="6.95" customHeight="1"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31"/>
    </row>
    <row r="77" spans="2:12" s="1" customFormat="1" ht="24.95" customHeight="1">
      <c r="B77" s="31"/>
      <c r="C77" s="20" t="s">
        <v>107</v>
      </c>
      <c r="L77" s="31"/>
    </row>
    <row r="78" spans="2:12" s="1" customFormat="1" ht="6.95" customHeight="1">
      <c r="B78" s="31"/>
      <c r="L78" s="31"/>
    </row>
    <row r="79" spans="2:12" s="1" customFormat="1" ht="12" customHeight="1">
      <c r="B79" s="31"/>
      <c r="C79" s="26" t="s">
        <v>16</v>
      </c>
      <c r="L79" s="31"/>
    </row>
    <row r="80" spans="2:12" s="1" customFormat="1" ht="16.5" customHeight="1">
      <c r="B80" s="31"/>
      <c r="E80" s="223" t="str">
        <f>E7</f>
        <v>Rekonstrukce ul. Moravská včetně VO_R1</v>
      </c>
      <c r="F80" s="224"/>
      <c r="G80" s="224"/>
      <c r="H80" s="224"/>
      <c r="L80" s="31"/>
    </row>
    <row r="81" spans="2:65" s="1" customFormat="1" ht="12" customHeight="1">
      <c r="B81" s="31"/>
      <c r="C81" s="26" t="s">
        <v>90</v>
      </c>
      <c r="L81" s="31"/>
    </row>
    <row r="82" spans="2:65" s="1" customFormat="1" ht="16.5" customHeight="1">
      <c r="B82" s="31"/>
      <c r="E82" s="195" t="str">
        <f>E9</f>
        <v>SO-01 - Rekonstrukce ulice</v>
      </c>
      <c r="F82" s="222"/>
      <c r="G82" s="222"/>
      <c r="H82" s="222"/>
      <c r="L82" s="31"/>
    </row>
    <row r="83" spans="2:65" s="1" customFormat="1" ht="6.95" customHeight="1">
      <c r="B83" s="31"/>
      <c r="L83" s="31"/>
    </row>
    <row r="84" spans="2:65" s="1" customFormat="1" ht="12" customHeight="1">
      <c r="B84" s="31"/>
      <c r="C84" s="26" t="s">
        <v>21</v>
      </c>
      <c r="F84" s="24" t="str">
        <f>F12</f>
        <v xml:space="preserve"> </v>
      </c>
      <c r="I84" s="26" t="s">
        <v>23</v>
      </c>
      <c r="J84" s="48" t="str">
        <f>IF(J12="","",J12)</f>
        <v>29. 1. 2026</v>
      </c>
      <c r="L84" s="31"/>
    </row>
    <row r="85" spans="2:65" s="1" customFormat="1" ht="6.95" customHeight="1">
      <c r="B85" s="31"/>
      <c r="L85" s="31"/>
    </row>
    <row r="86" spans="2:65" s="1" customFormat="1" ht="25.7" customHeight="1">
      <c r="B86" s="31"/>
      <c r="C86" s="26" t="s">
        <v>25</v>
      </c>
      <c r="F86" s="24" t="str">
        <f>E15</f>
        <v>Statutární město Teplice</v>
      </c>
      <c r="I86" s="26" t="s">
        <v>31</v>
      </c>
      <c r="J86" s="29" t="str">
        <f>E21</f>
        <v>PROJEKTY CHLADNÝ s.r.o.</v>
      </c>
      <c r="L86" s="31"/>
    </row>
    <row r="87" spans="2:65" s="1" customFormat="1" ht="15.2" customHeight="1">
      <c r="B87" s="31"/>
      <c r="C87" s="26" t="s">
        <v>29</v>
      </c>
      <c r="F87" s="24" t="str">
        <f>IF(E18="","",E18)</f>
        <v>Vyplň údaj</v>
      </c>
      <c r="I87" s="26" t="s">
        <v>34</v>
      </c>
      <c r="J87" s="29" t="str">
        <f>E24</f>
        <v>Ladislav Marek</v>
      </c>
      <c r="L87" s="31"/>
    </row>
    <row r="88" spans="2:65" s="1" customFormat="1" ht="10.35" customHeight="1">
      <c r="B88" s="31"/>
      <c r="L88" s="31"/>
    </row>
    <row r="89" spans="2:65" s="10" customFormat="1" ht="29.25" customHeight="1">
      <c r="B89" s="106"/>
      <c r="C89" s="107" t="s">
        <v>108</v>
      </c>
      <c r="D89" s="108" t="s">
        <v>57</v>
      </c>
      <c r="E89" s="108" t="s">
        <v>53</v>
      </c>
      <c r="F89" s="108" t="s">
        <v>54</v>
      </c>
      <c r="G89" s="108" t="s">
        <v>109</v>
      </c>
      <c r="H89" s="108" t="s">
        <v>110</v>
      </c>
      <c r="I89" s="108" t="s">
        <v>111</v>
      </c>
      <c r="J89" s="108" t="s">
        <v>94</v>
      </c>
      <c r="K89" s="109" t="s">
        <v>112</v>
      </c>
      <c r="L89" s="106"/>
      <c r="M89" s="55" t="s">
        <v>19</v>
      </c>
      <c r="N89" s="56" t="s">
        <v>42</v>
      </c>
      <c r="O89" s="56" t="s">
        <v>113</v>
      </c>
      <c r="P89" s="56" t="s">
        <v>114</v>
      </c>
      <c r="Q89" s="56" t="s">
        <v>115</v>
      </c>
      <c r="R89" s="56" t="s">
        <v>116</v>
      </c>
      <c r="S89" s="56" t="s">
        <v>117</v>
      </c>
      <c r="T89" s="57" t="s">
        <v>118</v>
      </c>
    </row>
    <row r="90" spans="2:65" s="1" customFormat="1" ht="22.7" customHeight="1">
      <c r="B90" s="31"/>
      <c r="C90" s="60" t="s">
        <v>119</v>
      </c>
      <c r="J90" s="110">
        <f>BK90</f>
        <v>0</v>
      </c>
      <c r="L90" s="31"/>
      <c r="M90" s="58"/>
      <c r="N90" s="49"/>
      <c r="O90" s="49"/>
      <c r="P90" s="111">
        <f>P91+P374</f>
        <v>0</v>
      </c>
      <c r="Q90" s="49"/>
      <c r="R90" s="111">
        <f>R91+R374</f>
        <v>591.10552459999997</v>
      </c>
      <c r="S90" s="49"/>
      <c r="T90" s="112">
        <f>T91+T374</f>
        <v>3689.0219999999999</v>
      </c>
      <c r="AT90" s="16" t="s">
        <v>71</v>
      </c>
      <c r="AU90" s="16" t="s">
        <v>95</v>
      </c>
      <c r="BK90" s="113">
        <f>BK91+BK374</f>
        <v>0</v>
      </c>
    </row>
    <row r="91" spans="2:65" s="11" customFormat="1" ht="25.9" customHeight="1">
      <c r="B91" s="114"/>
      <c r="D91" s="115" t="s">
        <v>71</v>
      </c>
      <c r="E91" s="116" t="s">
        <v>120</v>
      </c>
      <c r="F91" s="116" t="s">
        <v>121</v>
      </c>
      <c r="I91" s="117"/>
      <c r="J91" s="118">
        <f>BK91</f>
        <v>0</v>
      </c>
      <c r="L91" s="114"/>
      <c r="M91" s="119"/>
      <c r="P91" s="120">
        <f>P92+P218+P224+P232+P287+P318+P357+P371</f>
        <v>0</v>
      </c>
      <c r="R91" s="120">
        <f>R92+R218+R224+R232+R287+R318+R357+R371</f>
        <v>232.32233059999999</v>
      </c>
      <c r="T91" s="121">
        <f>T92+T218+T224+T232+T287+T318+T357+T371</f>
        <v>3689.0219999999999</v>
      </c>
      <c r="AR91" s="115" t="s">
        <v>80</v>
      </c>
      <c r="AT91" s="122" t="s">
        <v>71</v>
      </c>
      <c r="AU91" s="122" t="s">
        <v>72</v>
      </c>
      <c r="AY91" s="115" t="s">
        <v>122</v>
      </c>
      <c r="BK91" s="123">
        <f>BK92+BK218+BK224+BK232+BK287+BK318+BK357+BK371</f>
        <v>0</v>
      </c>
    </row>
    <row r="92" spans="2:65" s="11" customFormat="1" ht="22.7" customHeight="1">
      <c r="B92" s="114"/>
      <c r="D92" s="115" t="s">
        <v>71</v>
      </c>
      <c r="E92" s="124" t="s">
        <v>80</v>
      </c>
      <c r="F92" s="124" t="s">
        <v>123</v>
      </c>
      <c r="I92" s="117"/>
      <c r="J92" s="125">
        <f>BK92</f>
        <v>0</v>
      </c>
      <c r="L92" s="114"/>
      <c r="M92" s="119"/>
      <c r="P92" s="120">
        <f>SUM(P93:P217)</f>
        <v>0</v>
      </c>
      <c r="R92" s="120">
        <f>SUM(R93:R217)</f>
        <v>9.9727499999999996</v>
      </c>
      <c r="T92" s="121">
        <f>SUM(T93:T217)</f>
        <v>3647.694</v>
      </c>
      <c r="AR92" s="115" t="s">
        <v>80</v>
      </c>
      <c r="AT92" s="122" t="s">
        <v>71</v>
      </c>
      <c r="AU92" s="122" t="s">
        <v>80</v>
      </c>
      <c r="AY92" s="115" t="s">
        <v>122</v>
      </c>
      <c r="BK92" s="123">
        <f>SUM(BK93:BK217)</f>
        <v>0</v>
      </c>
    </row>
    <row r="93" spans="2:65" s="1" customFormat="1" ht="37.700000000000003" customHeight="1">
      <c r="B93" s="31"/>
      <c r="C93" s="126" t="s">
        <v>80</v>
      </c>
      <c r="D93" s="126" t="s">
        <v>124</v>
      </c>
      <c r="E93" s="127" t="s">
        <v>125</v>
      </c>
      <c r="F93" s="128" t="s">
        <v>126</v>
      </c>
      <c r="G93" s="129" t="s">
        <v>127</v>
      </c>
      <c r="H93" s="130">
        <v>6</v>
      </c>
      <c r="I93" s="131"/>
      <c r="J93" s="132">
        <f>ROUND(I93*H93,2)</f>
        <v>0</v>
      </c>
      <c r="K93" s="128" t="s">
        <v>128</v>
      </c>
      <c r="L93" s="31"/>
      <c r="M93" s="133" t="s">
        <v>19</v>
      </c>
      <c r="N93" s="134" t="s">
        <v>43</v>
      </c>
      <c r="P93" s="135">
        <f>O93*H93</f>
        <v>0</v>
      </c>
      <c r="Q93" s="135">
        <v>0</v>
      </c>
      <c r="R93" s="135">
        <f>Q93*H93</f>
        <v>0</v>
      </c>
      <c r="S93" s="135">
        <v>0.26</v>
      </c>
      <c r="T93" s="136">
        <f>S93*H93</f>
        <v>1.56</v>
      </c>
      <c r="AR93" s="137" t="s">
        <v>129</v>
      </c>
      <c r="AT93" s="137" t="s">
        <v>124</v>
      </c>
      <c r="AU93" s="137" t="s">
        <v>82</v>
      </c>
      <c r="AY93" s="16" t="s">
        <v>122</v>
      </c>
      <c r="BE93" s="138">
        <f>IF(N93="základní",J93,0)</f>
        <v>0</v>
      </c>
      <c r="BF93" s="138">
        <f>IF(N93="snížená",J93,0)</f>
        <v>0</v>
      </c>
      <c r="BG93" s="138">
        <f>IF(N93="zákl. přenesená",J93,0)</f>
        <v>0</v>
      </c>
      <c r="BH93" s="138">
        <f>IF(N93="sníž. přenesená",J93,0)</f>
        <v>0</v>
      </c>
      <c r="BI93" s="138">
        <f>IF(N93="nulová",J93,0)</f>
        <v>0</v>
      </c>
      <c r="BJ93" s="16" t="s">
        <v>80</v>
      </c>
      <c r="BK93" s="138">
        <f>ROUND(I93*H93,2)</f>
        <v>0</v>
      </c>
      <c r="BL93" s="16" t="s">
        <v>129</v>
      </c>
      <c r="BM93" s="137" t="s">
        <v>130</v>
      </c>
    </row>
    <row r="94" spans="2:65" s="1" customFormat="1">
      <c r="B94" s="31"/>
      <c r="D94" s="139" t="s">
        <v>131</v>
      </c>
      <c r="F94" s="140" t="s">
        <v>132</v>
      </c>
      <c r="I94" s="141"/>
      <c r="L94" s="31"/>
      <c r="M94" s="142"/>
      <c r="T94" s="52"/>
      <c r="AT94" s="16" t="s">
        <v>131</v>
      </c>
      <c r="AU94" s="16" t="s">
        <v>82</v>
      </c>
    </row>
    <row r="95" spans="2:65" s="12" customFormat="1">
      <c r="B95" s="143"/>
      <c r="D95" s="144" t="s">
        <v>133</v>
      </c>
      <c r="E95" s="145" t="s">
        <v>19</v>
      </c>
      <c r="F95" s="146" t="s">
        <v>134</v>
      </c>
      <c r="H95" s="145" t="s">
        <v>19</v>
      </c>
      <c r="I95" s="147"/>
      <c r="L95" s="143"/>
      <c r="M95" s="148"/>
      <c r="T95" s="149"/>
      <c r="AT95" s="145" t="s">
        <v>133</v>
      </c>
      <c r="AU95" s="145" t="s">
        <v>82</v>
      </c>
      <c r="AV95" s="12" t="s">
        <v>80</v>
      </c>
      <c r="AW95" s="12" t="s">
        <v>33</v>
      </c>
      <c r="AX95" s="12" t="s">
        <v>72</v>
      </c>
      <c r="AY95" s="145" t="s">
        <v>122</v>
      </c>
    </row>
    <row r="96" spans="2:65" s="13" customFormat="1">
      <c r="B96" s="150"/>
      <c r="D96" s="144" t="s">
        <v>133</v>
      </c>
      <c r="E96" s="151" t="s">
        <v>19</v>
      </c>
      <c r="F96" s="152" t="s">
        <v>135</v>
      </c>
      <c r="H96" s="153">
        <v>6</v>
      </c>
      <c r="I96" s="154"/>
      <c r="L96" s="150"/>
      <c r="M96" s="155"/>
      <c r="T96" s="156"/>
      <c r="AT96" s="151" t="s">
        <v>133</v>
      </c>
      <c r="AU96" s="151" t="s">
        <v>82</v>
      </c>
      <c r="AV96" s="13" t="s">
        <v>82</v>
      </c>
      <c r="AW96" s="13" t="s">
        <v>33</v>
      </c>
      <c r="AX96" s="13" t="s">
        <v>80</v>
      </c>
      <c r="AY96" s="151" t="s">
        <v>122</v>
      </c>
    </row>
    <row r="97" spans="2:65" s="1" customFormat="1" ht="37.700000000000003" customHeight="1">
      <c r="B97" s="31"/>
      <c r="C97" s="126" t="s">
        <v>82</v>
      </c>
      <c r="D97" s="126" t="s">
        <v>124</v>
      </c>
      <c r="E97" s="127" t="s">
        <v>136</v>
      </c>
      <c r="F97" s="128" t="s">
        <v>137</v>
      </c>
      <c r="G97" s="129" t="s">
        <v>127</v>
      </c>
      <c r="H97" s="130">
        <v>600</v>
      </c>
      <c r="I97" s="131"/>
      <c r="J97" s="132">
        <f>ROUND(I97*H97,2)</f>
        <v>0</v>
      </c>
      <c r="K97" s="128" t="s">
        <v>128</v>
      </c>
      <c r="L97" s="31"/>
      <c r="M97" s="133" t="s">
        <v>19</v>
      </c>
      <c r="N97" s="134" t="s">
        <v>43</v>
      </c>
      <c r="P97" s="135">
        <f>O97*H97</f>
        <v>0</v>
      </c>
      <c r="Q97" s="135">
        <v>0</v>
      </c>
      <c r="R97" s="135">
        <f>Q97*H97</f>
        <v>0</v>
      </c>
      <c r="S97" s="135">
        <v>0.28999999999999998</v>
      </c>
      <c r="T97" s="136">
        <f>S97*H97</f>
        <v>174</v>
      </c>
      <c r="AR97" s="137" t="s">
        <v>129</v>
      </c>
      <c r="AT97" s="137" t="s">
        <v>124</v>
      </c>
      <c r="AU97" s="137" t="s">
        <v>82</v>
      </c>
      <c r="AY97" s="16" t="s">
        <v>122</v>
      </c>
      <c r="BE97" s="138">
        <f>IF(N97="základní",J97,0)</f>
        <v>0</v>
      </c>
      <c r="BF97" s="138">
        <f>IF(N97="snížená",J97,0)</f>
        <v>0</v>
      </c>
      <c r="BG97" s="138">
        <f>IF(N97="zákl. přenesená",J97,0)</f>
        <v>0</v>
      </c>
      <c r="BH97" s="138">
        <f>IF(N97="sníž. přenesená",J97,0)</f>
        <v>0</v>
      </c>
      <c r="BI97" s="138">
        <f>IF(N97="nulová",J97,0)</f>
        <v>0</v>
      </c>
      <c r="BJ97" s="16" t="s">
        <v>80</v>
      </c>
      <c r="BK97" s="138">
        <f>ROUND(I97*H97,2)</f>
        <v>0</v>
      </c>
      <c r="BL97" s="16" t="s">
        <v>129</v>
      </c>
      <c r="BM97" s="137" t="s">
        <v>138</v>
      </c>
    </row>
    <row r="98" spans="2:65" s="1" customFormat="1">
      <c r="B98" s="31"/>
      <c r="D98" s="139" t="s">
        <v>131</v>
      </c>
      <c r="F98" s="140" t="s">
        <v>139</v>
      </c>
      <c r="I98" s="141"/>
      <c r="L98" s="31"/>
      <c r="M98" s="142"/>
      <c r="T98" s="52"/>
      <c r="AT98" s="16" t="s">
        <v>131</v>
      </c>
      <c r="AU98" s="16" t="s">
        <v>82</v>
      </c>
    </row>
    <row r="99" spans="2:65" s="12" customFormat="1">
      <c r="B99" s="143"/>
      <c r="D99" s="144" t="s">
        <v>133</v>
      </c>
      <c r="E99" s="145" t="s">
        <v>19</v>
      </c>
      <c r="F99" s="146" t="s">
        <v>140</v>
      </c>
      <c r="H99" s="145" t="s">
        <v>19</v>
      </c>
      <c r="I99" s="147"/>
      <c r="L99" s="143"/>
      <c r="M99" s="148"/>
      <c r="T99" s="149"/>
      <c r="AT99" s="145" t="s">
        <v>133</v>
      </c>
      <c r="AU99" s="145" t="s">
        <v>82</v>
      </c>
      <c r="AV99" s="12" t="s">
        <v>80</v>
      </c>
      <c r="AW99" s="12" t="s">
        <v>33</v>
      </c>
      <c r="AX99" s="12" t="s">
        <v>72</v>
      </c>
      <c r="AY99" s="145" t="s">
        <v>122</v>
      </c>
    </row>
    <row r="100" spans="2:65" s="13" customFormat="1">
      <c r="B100" s="150"/>
      <c r="D100" s="144" t="s">
        <v>133</v>
      </c>
      <c r="E100" s="151" t="s">
        <v>19</v>
      </c>
      <c r="F100" s="152" t="s">
        <v>141</v>
      </c>
      <c r="H100" s="153">
        <v>600</v>
      </c>
      <c r="I100" s="154"/>
      <c r="L100" s="150"/>
      <c r="M100" s="155"/>
      <c r="T100" s="156"/>
      <c r="AT100" s="151" t="s">
        <v>133</v>
      </c>
      <c r="AU100" s="151" t="s">
        <v>82</v>
      </c>
      <c r="AV100" s="13" t="s">
        <v>82</v>
      </c>
      <c r="AW100" s="13" t="s">
        <v>33</v>
      </c>
      <c r="AX100" s="13" t="s">
        <v>80</v>
      </c>
      <c r="AY100" s="151" t="s">
        <v>122</v>
      </c>
    </row>
    <row r="101" spans="2:65" s="1" customFormat="1" ht="37.700000000000003" customHeight="1">
      <c r="B101" s="31"/>
      <c r="C101" s="126" t="s">
        <v>142</v>
      </c>
      <c r="D101" s="126" t="s">
        <v>124</v>
      </c>
      <c r="E101" s="127" t="s">
        <v>143</v>
      </c>
      <c r="F101" s="128" t="s">
        <v>144</v>
      </c>
      <c r="G101" s="129" t="s">
        <v>127</v>
      </c>
      <c r="H101" s="130">
        <v>3183</v>
      </c>
      <c r="I101" s="131"/>
      <c r="J101" s="132">
        <f>ROUND(I101*H101,2)</f>
        <v>0</v>
      </c>
      <c r="K101" s="128" t="s">
        <v>128</v>
      </c>
      <c r="L101" s="31"/>
      <c r="M101" s="133" t="s">
        <v>19</v>
      </c>
      <c r="N101" s="134" t="s">
        <v>43</v>
      </c>
      <c r="P101" s="135">
        <f>O101*H101</f>
        <v>0</v>
      </c>
      <c r="Q101" s="135">
        <v>0</v>
      </c>
      <c r="R101" s="135">
        <f>Q101*H101</f>
        <v>0</v>
      </c>
      <c r="S101" s="135">
        <v>0.57999999999999996</v>
      </c>
      <c r="T101" s="136">
        <f>S101*H101</f>
        <v>1846.1399999999999</v>
      </c>
      <c r="AR101" s="137" t="s">
        <v>129</v>
      </c>
      <c r="AT101" s="137" t="s">
        <v>124</v>
      </c>
      <c r="AU101" s="137" t="s">
        <v>82</v>
      </c>
      <c r="AY101" s="16" t="s">
        <v>122</v>
      </c>
      <c r="BE101" s="138">
        <f>IF(N101="základní",J101,0)</f>
        <v>0</v>
      </c>
      <c r="BF101" s="138">
        <f>IF(N101="snížená",J101,0)</f>
        <v>0</v>
      </c>
      <c r="BG101" s="138">
        <f>IF(N101="zákl. přenesená",J101,0)</f>
        <v>0</v>
      </c>
      <c r="BH101" s="138">
        <f>IF(N101="sníž. přenesená",J101,0)</f>
        <v>0</v>
      </c>
      <c r="BI101" s="138">
        <f>IF(N101="nulová",J101,0)</f>
        <v>0</v>
      </c>
      <c r="BJ101" s="16" t="s">
        <v>80</v>
      </c>
      <c r="BK101" s="138">
        <f>ROUND(I101*H101,2)</f>
        <v>0</v>
      </c>
      <c r="BL101" s="16" t="s">
        <v>129</v>
      </c>
      <c r="BM101" s="137" t="s">
        <v>145</v>
      </c>
    </row>
    <row r="102" spans="2:65" s="1" customFormat="1">
      <c r="B102" s="31"/>
      <c r="D102" s="139" t="s">
        <v>131</v>
      </c>
      <c r="F102" s="140" t="s">
        <v>146</v>
      </c>
      <c r="I102" s="141"/>
      <c r="L102" s="31"/>
      <c r="M102" s="142"/>
      <c r="T102" s="52"/>
      <c r="AT102" s="16" t="s">
        <v>131</v>
      </c>
      <c r="AU102" s="16" t="s">
        <v>82</v>
      </c>
    </row>
    <row r="103" spans="2:65" s="12" customFormat="1">
      <c r="B103" s="143"/>
      <c r="D103" s="144" t="s">
        <v>133</v>
      </c>
      <c r="E103" s="145" t="s">
        <v>19</v>
      </c>
      <c r="F103" s="146" t="s">
        <v>147</v>
      </c>
      <c r="H103" s="145" t="s">
        <v>19</v>
      </c>
      <c r="I103" s="147"/>
      <c r="L103" s="143"/>
      <c r="M103" s="148"/>
      <c r="T103" s="149"/>
      <c r="AT103" s="145" t="s">
        <v>133</v>
      </c>
      <c r="AU103" s="145" t="s">
        <v>82</v>
      </c>
      <c r="AV103" s="12" t="s">
        <v>80</v>
      </c>
      <c r="AW103" s="12" t="s">
        <v>33</v>
      </c>
      <c r="AX103" s="12" t="s">
        <v>72</v>
      </c>
      <c r="AY103" s="145" t="s">
        <v>122</v>
      </c>
    </row>
    <row r="104" spans="2:65" s="13" customFormat="1">
      <c r="B104" s="150"/>
      <c r="D104" s="144" t="s">
        <v>133</v>
      </c>
      <c r="E104" s="151" t="s">
        <v>19</v>
      </c>
      <c r="F104" s="152" t="s">
        <v>148</v>
      </c>
      <c r="H104" s="153">
        <v>3183</v>
      </c>
      <c r="I104" s="154"/>
      <c r="L104" s="150"/>
      <c r="M104" s="155"/>
      <c r="T104" s="156"/>
      <c r="AT104" s="151" t="s">
        <v>133</v>
      </c>
      <c r="AU104" s="151" t="s">
        <v>82</v>
      </c>
      <c r="AV104" s="13" t="s">
        <v>82</v>
      </c>
      <c r="AW104" s="13" t="s">
        <v>33</v>
      </c>
      <c r="AX104" s="13" t="s">
        <v>80</v>
      </c>
      <c r="AY104" s="151" t="s">
        <v>122</v>
      </c>
    </row>
    <row r="105" spans="2:65" s="1" customFormat="1" ht="33" customHeight="1">
      <c r="B105" s="31"/>
      <c r="C105" s="126" t="s">
        <v>129</v>
      </c>
      <c r="D105" s="126" t="s">
        <v>124</v>
      </c>
      <c r="E105" s="127" t="s">
        <v>149</v>
      </c>
      <c r="F105" s="128" t="s">
        <v>150</v>
      </c>
      <c r="G105" s="129" t="s">
        <v>127</v>
      </c>
      <c r="H105" s="130">
        <v>3783</v>
      </c>
      <c r="I105" s="131"/>
      <c r="J105" s="132">
        <f>ROUND(I105*H105,2)</f>
        <v>0</v>
      </c>
      <c r="K105" s="128" t="s">
        <v>128</v>
      </c>
      <c r="L105" s="31"/>
      <c r="M105" s="133" t="s">
        <v>19</v>
      </c>
      <c r="N105" s="134" t="s">
        <v>43</v>
      </c>
      <c r="P105" s="135">
        <f>O105*H105</f>
        <v>0</v>
      </c>
      <c r="Q105" s="135">
        <v>0</v>
      </c>
      <c r="R105" s="135">
        <f>Q105*H105</f>
        <v>0</v>
      </c>
      <c r="S105" s="135">
        <v>0.316</v>
      </c>
      <c r="T105" s="136">
        <f>S105*H105</f>
        <v>1195.4280000000001</v>
      </c>
      <c r="AR105" s="137" t="s">
        <v>129</v>
      </c>
      <c r="AT105" s="137" t="s">
        <v>124</v>
      </c>
      <c r="AU105" s="137" t="s">
        <v>82</v>
      </c>
      <c r="AY105" s="16" t="s">
        <v>122</v>
      </c>
      <c r="BE105" s="138">
        <f>IF(N105="základní",J105,0)</f>
        <v>0</v>
      </c>
      <c r="BF105" s="138">
        <f>IF(N105="snížená",J105,0)</f>
        <v>0</v>
      </c>
      <c r="BG105" s="138">
        <f>IF(N105="zákl. přenesená",J105,0)</f>
        <v>0</v>
      </c>
      <c r="BH105" s="138">
        <f>IF(N105="sníž. přenesená",J105,0)</f>
        <v>0</v>
      </c>
      <c r="BI105" s="138">
        <f>IF(N105="nulová",J105,0)</f>
        <v>0</v>
      </c>
      <c r="BJ105" s="16" t="s">
        <v>80</v>
      </c>
      <c r="BK105" s="138">
        <f>ROUND(I105*H105,2)</f>
        <v>0</v>
      </c>
      <c r="BL105" s="16" t="s">
        <v>129</v>
      </c>
      <c r="BM105" s="137" t="s">
        <v>151</v>
      </c>
    </row>
    <row r="106" spans="2:65" s="1" customFormat="1">
      <c r="B106" s="31"/>
      <c r="D106" s="139" t="s">
        <v>131</v>
      </c>
      <c r="F106" s="140" t="s">
        <v>152</v>
      </c>
      <c r="I106" s="141"/>
      <c r="L106" s="31"/>
      <c r="M106" s="142"/>
      <c r="T106" s="52"/>
      <c r="AT106" s="16" t="s">
        <v>131</v>
      </c>
      <c r="AU106" s="16" t="s">
        <v>82</v>
      </c>
    </row>
    <row r="107" spans="2:65" s="12" customFormat="1">
      <c r="B107" s="143"/>
      <c r="D107" s="144" t="s">
        <v>133</v>
      </c>
      <c r="E107" s="145" t="s">
        <v>19</v>
      </c>
      <c r="F107" s="146" t="s">
        <v>147</v>
      </c>
      <c r="H107" s="145" t="s">
        <v>19</v>
      </c>
      <c r="I107" s="147"/>
      <c r="L107" s="143"/>
      <c r="M107" s="148"/>
      <c r="T107" s="149"/>
      <c r="AT107" s="145" t="s">
        <v>133</v>
      </c>
      <c r="AU107" s="145" t="s">
        <v>82</v>
      </c>
      <c r="AV107" s="12" t="s">
        <v>80</v>
      </c>
      <c r="AW107" s="12" t="s">
        <v>33</v>
      </c>
      <c r="AX107" s="12" t="s">
        <v>72</v>
      </c>
      <c r="AY107" s="145" t="s">
        <v>122</v>
      </c>
    </row>
    <row r="108" spans="2:65" s="13" customFormat="1">
      <c r="B108" s="150"/>
      <c r="D108" s="144" t="s">
        <v>133</v>
      </c>
      <c r="E108" s="151" t="s">
        <v>19</v>
      </c>
      <c r="F108" s="152" t="s">
        <v>148</v>
      </c>
      <c r="H108" s="153">
        <v>3183</v>
      </c>
      <c r="I108" s="154"/>
      <c r="L108" s="150"/>
      <c r="M108" s="155"/>
      <c r="T108" s="156"/>
      <c r="AT108" s="151" t="s">
        <v>133</v>
      </c>
      <c r="AU108" s="151" t="s">
        <v>82</v>
      </c>
      <c r="AV108" s="13" t="s">
        <v>82</v>
      </c>
      <c r="AW108" s="13" t="s">
        <v>33</v>
      </c>
      <c r="AX108" s="13" t="s">
        <v>72</v>
      </c>
      <c r="AY108" s="151" t="s">
        <v>122</v>
      </c>
    </row>
    <row r="109" spans="2:65" s="12" customFormat="1">
      <c r="B109" s="143"/>
      <c r="D109" s="144" t="s">
        <v>133</v>
      </c>
      <c r="E109" s="145" t="s">
        <v>19</v>
      </c>
      <c r="F109" s="146" t="s">
        <v>140</v>
      </c>
      <c r="H109" s="145" t="s">
        <v>19</v>
      </c>
      <c r="I109" s="147"/>
      <c r="L109" s="143"/>
      <c r="M109" s="148"/>
      <c r="T109" s="149"/>
      <c r="AT109" s="145" t="s">
        <v>133</v>
      </c>
      <c r="AU109" s="145" t="s">
        <v>82</v>
      </c>
      <c r="AV109" s="12" t="s">
        <v>80</v>
      </c>
      <c r="AW109" s="12" t="s">
        <v>33</v>
      </c>
      <c r="AX109" s="12" t="s">
        <v>72</v>
      </c>
      <c r="AY109" s="145" t="s">
        <v>122</v>
      </c>
    </row>
    <row r="110" spans="2:65" s="13" customFormat="1">
      <c r="B110" s="150"/>
      <c r="D110" s="144" t="s">
        <v>133</v>
      </c>
      <c r="E110" s="151" t="s">
        <v>19</v>
      </c>
      <c r="F110" s="152" t="s">
        <v>141</v>
      </c>
      <c r="H110" s="153">
        <v>600</v>
      </c>
      <c r="I110" s="154"/>
      <c r="L110" s="150"/>
      <c r="M110" s="155"/>
      <c r="T110" s="156"/>
      <c r="AT110" s="151" t="s">
        <v>133</v>
      </c>
      <c r="AU110" s="151" t="s">
        <v>82</v>
      </c>
      <c r="AV110" s="13" t="s">
        <v>82</v>
      </c>
      <c r="AW110" s="13" t="s">
        <v>33</v>
      </c>
      <c r="AX110" s="13" t="s">
        <v>72</v>
      </c>
      <c r="AY110" s="151" t="s">
        <v>122</v>
      </c>
    </row>
    <row r="111" spans="2:65" s="14" customFormat="1">
      <c r="B111" s="157"/>
      <c r="D111" s="144" t="s">
        <v>133</v>
      </c>
      <c r="E111" s="158" t="s">
        <v>19</v>
      </c>
      <c r="F111" s="159" t="s">
        <v>153</v>
      </c>
      <c r="H111" s="160">
        <v>3783</v>
      </c>
      <c r="I111" s="161"/>
      <c r="L111" s="157"/>
      <c r="M111" s="162"/>
      <c r="T111" s="163"/>
      <c r="AT111" s="158" t="s">
        <v>133</v>
      </c>
      <c r="AU111" s="158" t="s">
        <v>82</v>
      </c>
      <c r="AV111" s="14" t="s">
        <v>129</v>
      </c>
      <c r="AW111" s="14" t="s">
        <v>33</v>
      </c>
      <c r="AX111" s="14" t="s">
        <v>80</v>
      </c>
      <c r="AY111" s="158" t="s">
        <v>122</v>
      </c>
    </row>
    <row r="112" spans="2:65" s="1" customFormat="1" ht="37.700000000000003" customHeight="1">
      <c r="B112" s="31"/>
      <c r="C112" s="126" t="s">
        <v>154</v>
      </c>
      <c r="D112" s="126" t="s">
        <v>124</v>
      </c>
      <c r="E112" s="127" t="s">
        <v>155</v>
      </c>
      <c r="F112" s="128" t="s">
        <v>156</v>
      </c>
      <c r="G112" s="129" t="s">
        <v>127</v>
      </c>
      <c r="H112" s="130">
        <v>31</v>
      </c>
      <c r="I112" s="131"/>
      <c r="J112" s="132">
        <f>ROUND(I112*H112,2)</f>
        <v>0</v>
      </c>
      <c r="K112" s="128" t="s">
        <v>128</v>
      </c>
      <c r="L112" s="31"/>
      <c r="M112" s="133" t="s">
        <v>19</v>
      </c>
      <c r="N112" s="134" t="s">
        <v>43</v>
      </c>
      <c r="P112" s="135">
        <f>O112*H112</f>
        <v>0</v>
      </c>
      <c r="Q112" s="135">
        <v>0</v>
      </c>
      <c r="R112" s="135">
        <f>Q112*H112</f>
        <v>0</v>
      </c>
      <c r="S112" s="135">
        <v>0.28999999999999998</v>
      </c>
      <c r="T112" s="136">
        <f>S112*H112</f>
        <v>8.99</v>
      </c>
      <c r="AR112" s="137" t="s">
        <v>129</v>
      </c>
      <c r="AT112" s="137" t="s">
        <v>124</v>
      </c>
      <c r="AU112" s="137" t="s">
        <v>82</v>
      </c>
      <c r="AY112" s="16" t="s">
        <v>122</v>
      </c>
      <c r="BE112" s="138">
        <f>IF(N112="základní",J112,0)</f>
        <v>0</v>
      </c>
      <c r="BF112" s="138">
        <f>IF(N112="snížená",J112,0)</f>
        <v>0</v>
      </c>
      <c r="BG112" s="138">
        <f>IF(N112="zákl. přenesená",J112,0)</f>
        <v>0</v>
      </c>
      <c r="BH112" s="138">
        <f>IF(N112="sníž. přenesená",J112,0)</f>
        <v>0</v>
      </c>
      <c r="BI112" s="138">
        <f>IF(N112="nulová",J112,0)</f>
        <v>0</v>
      </c>
      <c r="BJ112" s="16" t="s">
        <v>80</v>
      </c>
      <c r="BK112" s="138">
        <f>ROUND(I112*H112,2)</f>
        <v>0</v>
      </c>
      <c r="BL112" s="16" t="s">
        <v>129</v>
      </c>
      <c r="BM112" s="137" t="s">
        <v>157</v>
      </c>
    </row>
    <row r="113" spans="2:65" s="1" customFormat="1">
      <c r="B113" s="31"/>
      <c r="D113" s="139" t="s">
        <v>131</v>
      </c>
      <c r="F113" s="140" t="s">
        <v>158</v>
      </c>
      <c r="I113" s="141"/>
      <c r="L113" s="31"/>
      <c r="M113" s="142"/>
      <c r="T113" s="52"/>
      <c r="AT113" s="16" t="s">
        <v>131</v>
      </c>
      <c r="AU113" s="16" t="s">
        <v>82</v>
      </c>
    </row>
    <row r="114" spans="2:65" s="12" customFormat="1">
      <c r="B114" s="143"/>
      <c r="D114" s="144" t="s">
        <v>133</v>
      </c>
      <c r="E114" s="145" t="s">
        <v>19</v>
      </c>
      <c r="F114" s="146" t="s">
        <v>159</v>
      </c>
      <c r="H114" s="145" t="s">
        <v>19</v>
      </c>
      <c r="I114" s="147"/>
      <c r="L114" s="143"/>
      <c r="M114" s="148"/>
      <c r="T114" s="149"/>
      <c r="AT114" s="145" t="s">
        <v>133</v>
      </c>
      <c r="AU114" s="145" t="s">
        <v>82</v>
      </c>
      <c r="AV114" s="12" t="s">
        <v>80</v>
      </c>
      <c r="AW114" s="12" t="s">
        <v>33</v>
      </c>
      <c r="AX114" s="12" t="s">
        <v>72</v>
      </c>
      <c r="AY114" s="145" t="s">
        <v>122</v>
      </c>
    </row>
    <row r="115" spans="2:65" s="13" customFormat="1">
      <c r="B115" s="150"/>
      <c r="D115" s="144" t="s">
        <v>133</v>
      </c>
      <c r="E115" s="151" t="s">
        <v>19</v>
      </c>
      <c r="F115" s="152" t="s">
        <v>160</v>
      </c>
      <c r="H115" s="153">
        <v>17</v>
      </c>
      <c r="I115" s="154"/>
      <c r="L115" s="150"/>
      <c r="M115" s="155"/>
      <c r="T115" s="156"/>
      <c r="AT115" s="151" t="s">
        <v>133</v>
      </c>
      <c r="AU115" s="151" t="s">
        <v>82</v>
      </c>
      <c r="AV115" s="13" t="s">
        <v>82</v>
      </c>
      <c r="AW115" s="13" t="s">
        <v>33</v>
      </c>
      <c r="AX115" s="13" t="s">
        <v>72</v>
      </c>
      <c r="AY115" s="151" t="s">
        <v>122</v>
      </c>
    </row>
    <row r="116" spans="2:65" s="12" customFormat="1">
      <c r="B116" s="143"/>
      <c r="D116" s="144" t="s">
        <v>133</v>
      </c>
      <c r="E116" s="145" t="s">
        <v>19</v>
      </c>
      <c r="F116" s="146" t="s">
        <v>134</v>
      </c>
      <c r="H116" s="145" t="s">
        <v>19</v>
      </c>
      <c r="I116" s="147"/>
      <c r="L116" s="143"/>
      <c r="M116" s="148"/>
      <c r="T116" s="149"/>
      <c r="AT116" s="145" t="s">
        <v>133</v>
      </c>
      <c r="AU116" s="145" t="s">
        <v>82</v>
      </c>
      <c r="AV116" s="12" t="s">
        <v>80</v>
      </c>
      <c r="AW116" s="12" t="s">
        <v>33</v>
      </c>
      <c r="AX116" s="12" t="s">
        <v>72</v>
      </c>
      <c r="AY116" s="145" t="s">
        <v>122</v>
      </c>
    </row>
    <row r="117" spans="2:65" s="13" customFormat="1">
      <c r="B117" s="150"/>
      <c r="D117" s="144" t="s">
        <v>133</v>
      </c>
      <c r="E117" s="151" t="s">
        <v>19</v>
      </c>
      <c r="F117" s="152" t="s">
        <v>135</v>
      </c>
      <c r="H117" s="153">
        <v>6</v>
      </c>
      <c r="I117" s="154"/>
      <c r="L117" s="150"/>
      <c r="M117" s="155"/>
      <c r="T117" s="156"/>
      <c r="AT117" s="151" t="s">
        <v>133</v>
      </c>
      <c r="AU117" s="151" t="s">
        <v>82</v>
      </c>
      <c r="AV117" s="13" t="s">
        <v>82</v>
      </c>
      <c r="AW117" s="13" t="s">
        <v>33</v>
      </c>
      <c r="AX117" s="13" t="s">
        <v>72</v>
      </c>
      <c r="AY117" s="151" t="s">
        <v>122</v>
      </c>
    </row>
    <row r="118" spans="2:65" s="12" customFormat="1">
      <c r="B118" s="143"/>
      <c r="D118" s="144" t="s">
        <v>133</v>
      </c>
      <c r="E118" s="145" t="s">
        <v>19</v>
      </c>
      <c r="F118" s="146" t="s">
        <v>161</v>
      </c>
      <c r="H118" s="145" t="s">
        <v>19</v>
      </c>
      <c r="I118" s="147"/>
      <c r="L118" s="143"/>
      <c r="M118" s="148"/>
      <c r="T118" s="149"/>
      <c r="AT118" s="145" t="s">
        <v>133</v>
      </c>
      <c r="AU118" s="145" t="s">
        <v>82</v>
      </c>
      <c r="AV118" s="12" t="s">
        <v>80</v>
      </c>
      <c r="AW118" s="12" t="s">
        <v>33</v>
      </c>
      <c r="AX118" s="12" t="s">
        <v>72</v>
      </c>
      <c r="AY118" s="145" t="s">
        <v>122</v>
      </c>
    </row>
    <row r="119" spans="2:65" s="13" customFormat="1">
      <c r="B119" s="150"/>
      <c r="D119" s="144" t="s">
        <v>133</v>
      </c>
      <c r="E119" s="151" t="s">
        <v>19</v>
      </c>
      <c r="F119" s="152" t="s">
        <v>162</v>
      </c>
      <c r="H119" s="153">
        <v>8</v>
      </c>
      <c r="I119" s="154"/>
      <c r="L119" s="150"/>
      <c r="M119" s="155"/>
      <c r="T119" s="156"/>
      <c r="AT119" s="151" t="s">
        <v>133</v>
      </c>
      <c r="AU119" s="151" t="s">
        <v>82</v>
      </c>
      <c r="AV119" s="13" t="s">
        <v>82</v>
      </c>
      <c r="AW119" s="13" t="s">
        <v>33</v>
      </c>
      <c r="AX119" s="13" t="s">
        <v>72</v>
      </c>
      <c r="AY119" s="151" t="s">
        <v>122</v>
      </c>
    </row>
    <row r="120" spans="2:65" s="14" customFormat="1">
      <c r="B120" s="157"/>
      <c r="D120" s="144" t="s">
        <v>133</v>
      </c>
      <c r="E120" s="158" t="s">
        <v>19</v>
      </c>
      <c r="F120" s="159" t="s">
        <v>153</v>
      </c>
      <c r="H120" s="160">
        <v>31</v>
      </c>
      <c r="I120" s="161"/>
      <c r="L120" s="157"/>
      <c r="M120" s="162"/>
      <c r="T120" s="163"/>
      <c r="AT120" s="158" t="s">
        <v>133</v>
      </c>
      <c r="AU120" s="158" t="s">
        <v>82</v>
      </c>
      <c r="AV120" s="14" t="s">
        <v>129</v>
      </c>
      <c r="AW120" s="14" t="s">
        <v>33</v>
      </c>
      <c r="AX120" s="14" t="s">
        <v>80</v>
      </c>
      <c r="AY120" s="158" t="s">
        <v>122</v>
      </c>
    </row>
    <row r="121" spans="2:65" s="1" customFormat="1" ht="37.700000000000003" customHeight="1">
      <c r="B121" s="31"/>
      <c r="C121" s="126" t="s">
        <v>163</v>
      </c>
      <c r="D121" s="126" t="s">
        <v>124</v>
      </c>
      <c r="E121" s="127" t="s">
        <v>164</v>
      </c>
      <c r="F121" s="128" t="s">
        <v>165</v>
      </c>
      <c r="G121" s="129" t="s">
        <v>127</v>
      </c>
      <c r="H121" s="130">
        <v>3</v>
      </c>
      <c r="I121" s="131"/>
      <c r="J121" s="132">
        <f>ROUND(I121*H121,2)</f>
        <v>0</v>
      </c>
      <c r="K121" s="128" t="s">
        <v>128</v>
      </c>
      <c r="L121" s="31"/>
      <c r="M121" s="133" t="s">
        <v>19</v>
      </c>
      <c r="N121" s="134" t="s">
        <v>43</v>
      </c>
      <c r="P121" s="135">
        <f>O121*H121</f>
        <v>0</v>
      </c>
      <c r="Q121" s="135">
        <v>0</v>
      </c>
      <c r="R121" s="135">
        <f>Q121*H121</f>
        <v>0</v>
      </c>
      <c r="S121" s="135">
        <v>0.44</v>
      </c>
      <c r="T121" s="136">
        <f>S121*H121</f>
        <v>1.32</v>
      </c>
      <c r="AR121" s="137" t="s">
        <v>129</v>
      </c>
      <c r="AT121" s="137" t="s">
        <v>124</v>
      </c>
      <c r="AU121" s="137" t="s">
        <v>82</v>
      </c>
      <c r="AY121" s="16" t="s">
        <v>122</v>
      </c>
      <c r="BE121" s="138">
        <f>IF(N121="základní",J121,0)</f>
        <v>0</v>
      </c>
      <c r="BF121" s="138">
        <f>IF(N121="snížená",J121,0)</f>
        <v>0</v>
      </c>
      <c r="BG121" s="138">
        <f>IF(N121="zákl. přenesená",J121,0)</f>
        <v>0</v>
      </c>
      <c r="BH121" s="138">
        <f>IF(N121="sníž. přenesená",J121,0)</f>
        <v>0</v>
      </c>
      <c r="BI121" s="138">
        <f>IF(N121="nulová",J121,0)</f>
        <v>0</v>
      </c>
      <c r="BJ121" s="16" t="s">
        <v>80</v>
      </c>
      <c r="BK121" s="138">
        <f>ROUND(I121*H121,2)</f>
        <v>0</v>
      </c>
      <c r="BL121" s="16" t="s">
        <v>129</v>
      </c>
      <c r="BM121" s="137" t="s">
        <v>166</v>
      </c>
    </row>
    <row r="122" spans="2:65" s="1" customFormat="1">
      <c r="B122" s="31"/>
      <c r="D122" s="139" t="s">
        <v>131</v>
      </c>
      <c r="F122" s="140" t="s">
        <v>167</v>
      </c>
      <c r="I122" s="141"/>
      <c r="L122" s="31"/>
      <c r="M122" s="142"/>
      <c r="T122" s="52"/>
      <c r="AT122" s="16" t="s">
        <v>131</v>
      </c>
      <c r="AU122" s="16" t="s">
        <v>82</v>
      </c>
    </row>
    <row r="123" spans="2:65" s="12" customFormat="1">
      <c r="B123" s="143"/>
      <c r="D123" s="144" t="s">
        <v>133</v>
      </c>
      <c r="E123" s="145" t="s">
        <v>19</v>
      </c>
      <c r="F123" s="146" t="s">
        <v>168</v>
      </c>
      <c r="H123" s="145" t="s">
        <v>19</v>
      </c>
      <c r="I123" s="147"/>
      <c r="L123" s="143"/>
      <c r="M123" s="148"/>
      <c r="T123" s="149"/>
      <c r="AT123" s="145" t="s">
        <v>133</v>
      </c>
      <c r="AU123" s="145" t="s">
        <v>82</v>
      </c>
      <c r="AV123" s="12" t="s">
        <v>80</v>
      </c>
      <c r="AW123" s="12" t="s">
        <v>33</v>
      </c>
      <c r="AX123" s="12" t="s">
        <v>72</v>
      </c>
      <c r="AY123" s="145" t="s">
        <v>122</v>
      </c>
    </row>
    <row r="124" spans="2:65" s="13" customFormat="1">
      <c r="B124" s="150"/>
      <c r="D124" s="144" t="s">
        <v>133</v>
      </c>
      <c r="E124" s="151" t="s">
        <v>19</v>
      </c>
      <c r="F124" s="152" t="s">
        <v>169</v>
      </c>
      <c r="H124" s="153">
        <v>3</v>
      </c>
      <c r="I124" s="154"/>
      <c r="L124" s="150"/>
      <c r="M124" s="155"/>
      <c r="T124" s="156"/>
      <c r="AT124" s="151" t="s">
        <v>133</v>
      </c>
      <c r="AU124" s="151" t="s">
        <v>82</v>
      </c>
      <c r="AV124" s="13" t="s">
        <v>82</v>
      </c>
      <c r="AW124" s="13" t="s">
        <v>33</v>
      </c>
      <c r="AX124" s="13" t="s">
        <v>80</v>
      </c>
      <c r="AY124" s="151" t="s">
        <v>122</v>
      </c>
    </row>
    <row r="125" spans="2:65" s="1" customFormat="1" ht="33" customHeight="1">
      <c r="B125" s="31"/>
      <c r="C125" s="126" t="s">
        <v>170</v>
      </c>
      <c r="D125" s="126" t="s">
        <v>124</v>
      </c>
      <c r="E125" s="127" t="s">
        <v>171</v>
      </c>
      <c r="F125" s="128" t="s">
        <v>172</v>
      </c>
      <c r="G125" s="129" t="s">
        <v>127</v>
      </c>
      <c r="H125" s="130">
        <v>20</v>
      </c>
      <c r="I125" s="131"/>
      <c r="J125" s="132">
        <f>ROUND(I125*H125,2)</f>
        <v>0</v>
      </c>
      <c r="K125" s="128" t="s">
        <v>128</v>
      </c>
      <c r="L125" s="31"/>
      <c r="M125" s="133" t="s">
        <v>19</v>
      </c>
      <c r="N125" s="134" t="s">
        <v>43</v>
      </c>
      <c r="P125" s="135">
        <f>O125*H125</f>
        <v>0</v>
      </c>
      <c r="Q125" s="135">
        <v>0</v>
      </c>
      <c r="R125" s="135">
        <f>Q125*H125</f>
        <v>0</v>
      </c>
      <c r="S125" s="135">
        <v>0.625</v>
      </c>
      <c r="T125" s="136">
        <f>S125*H125</f>
        <v>12.5</v>
      </c>
      <c r="AR125" s="137" t="s">
        <v>129</v>
      </c>
      <c r="AT125" s="137" t="s">
        <v>124</v>
      </c>
      <c r="AU125" s="137" t="s">
        <v>82</v>
      </c>
      <c r="AY125" s="16" t="s">
        <v>122</v>
      </c>
      <c r="BE125" s="138">
        <f>IF(N125="základní",J125,0)</f>
        <v>0</v>
      </c>
      <c r="BF125" s="138">
        <f>IF(N125="snížená",J125,0)</f>
        <v>0</v>
      </c>
      <c r="BG125" s="138">
        <f>IF(N125="zákl. přenesená",J125,0)</f>
        <v>0</v>
      </c>
      <c r="BH125" s="138">
        <f>IF(N125="sníž. přenesená",J125,0)</f>
        <v>0</v>
      </c>
      <c r="BI125" s="138">
        <f>IF(N125="nulová",J125,0)</f>
        <v>0</v>
      </c>
      <c r="BJ125" s="16" t="s">
        <v>80</v>
      </c>
      <c r="BK125" s="138">
        <f>ROUND(I125*H125,2)</f>
        <v>0</v>
      </c>
      <c r="BL125" s="16" t="s">
        <v>129</v>
      </c>
      <c r="BM125" s="137" t="s">
        <v>173</v>
      </c>
    </row>
    <row r="126" spans="2:65" s="1" customFormat="1">
      <c r="B126" s="31"/>
      <c r="D126" s="139" t="s">
        <v>131</v>
      </c>
      <c r="F126" s="140" t="s">
        <v>174</v>
      </c>
      <c r="I126" s="141"/>
      <c r="L126" s="31"/>
      <c r="M126" s="142"/>
      <c r="T126" s="52"/>
      <c r="AT126" s="16" t="s">
        <v>131</v>
      </c>
      <c r="AU126" s="16" t="s">
        <v>82</v>
      </c>
    </row>
    <row r="127" spans="2:65" s="12" customFormat="1">
      <c r="B127" s="143"/>
      <c r="D127" s="144" t="s">
        <v>133</v>
      </c>
      <c r="E127" s="145" t="s">
        <v>19</v>
      </c>
      <c r="F127" s="146" t="s">
        <v>168</v>
      </c>
      <c r="H127" s="145" t="s">
        <v>19</v>
      </c>
      <c r="I127" s="147"/>
      <c r="L127" s="143"/>
      <c r="M127" s="148"/>
      <c r="T127" s="149"/>
      <c r="AT127" s="145" t="s">
        <v>133</v>
      </c>
      <c r="AU127" s="145" t="s">
        <v>82</v>
      </c>
      <c r="AV127" s="12" t="s">
        <v>80</v>
      </c>
      <c r="AW127" s="12" t="s">
        <v>33</v>
      </c>
      <c r="AX127" s="12" t="s">
        <v>72</v>
      </c>
      <c r="AY127" s="145" t="s">
        <v>122</v>
      </c>
    </row>
    <row r="128" spans="2:65" s="13" customFormat="1">
      <c r="B128" s="150"/>
      <c r="D128" s="144" t="s">
        <v>133</v>
      </c>
      <c r="E128" s="151" t="s">
        <v>19</v>
      </c>
      <c r="F128" s="152" t="s">
        <v>169</v>
      </c>
      <c r="H128" s="153">
        <v>3</v>
      </c>
      <c r="I128" s="154"/>
      <c r="L128" s="150"/>
      <c r="M128" s="155"/>
      <c r="T128" s="156"/>
      <c r="AT128" s="151" t="s">
        <v>133</v>
      </c>
      <c r="AU128" s="151" t="s">
        <v>82</v>
      </c>
      <c r="AV128" s="13" t="s">
        <v>82</v>
      </c>
      <c r="AW128" s="13" t="s">
        <v>33</v>
      </c>
      <c r="AX128" s="13" t="s">
        <v>72</v>
      </c>
      <c r="AY128" s="151" t="s">
        <v>122</v>
      </c>
    </row>
    <row r="129" spans="2:65" s="12" customFormat="1">
      <c r="B129" s="143"/>
      <c r="D129" s="144" t="s">
        <v>133</v>
      </c>
      <c r="E129" s="145" t="s">
        <v>19</v>
      </c>
      <c r="F129" s="146" t="s">
        <v>159</v>
      </c>
      <c r="H129" s="145" t="s">
        <v>19</v>
      </c>
      <c r="I129" s="147"/>
      <c r="L129" s="143"/>
      <c r="M129" s="148"/>
      <c r="T129" s="149"/>
      <c r="AT129" s="145" t="s">
        <v>133</v>
      </c>
      <c r="AU129" s="145" t="s">
        <v>82</v>
      </c>
      <c r="AV129" s="12" t="s">
        <v>80</v>
      </c>
      <c r="AW129" s="12" t="s">
        <v>33</v>
      </c>
      <c r="AX129" s="12" t="s">
        <v>72</v>
      </c>
      <c r="AY129" s="145" t="s">
        <v>122</v>
      </c>
    </row>
    <row r="130" spans="2:65" s="13" customFormat="1">
      <c r="B130" s="150"/>
      <c r="D130" s="144" t="s">
        <v>133</v>
      </c>
      <c r="E130" s="151" t="s">
        <v>19</v>
      </c>
      <c r="F130" s="152" t="s">
        <v>160</v>
      </c>
      <c r="H130" s="153">
        <v>17</v>
      </c>
      <c r="I130" s="154"/>
      <c r="L130" s="150"/>
      <c r="M130" s="155"/>
      <c r="T130" s="156"/>
      <c r="AT130" s="151" t="s">
        <v>133</v>
      </c>
      <c r="AU130" s="151" t="s">
        <v>82</v>
      </c>
      <c r="AV130" s="13" t="s">
        <v>82</v>
      </c>
      <c r="AW130" s="13" t="s">
        <v>33</v>
      </c>
      <c r="AX130" s="13" t="s">
        <v>72</v>
      </c>
      <c r="AY130" s="151" t="s">
        <v>122</v>
      </c>
    </row>
    <row r="131" spans="2:65" s="14" customFormat="1">
      <c r="B131" s="157"/>
      <c r="D131" s="144" t="s">
        <v>133</v>
      </c>
      <c r="E131" s="158" t="s">
        <v>19</v>
      </c>
      <c r="F131" s="159" t="s">
        <v>153</v>
      </c>
      <c r="H131" s="160">
        <v>20</v>
      </c>
      <c r="I131" s="161"/>
      <c r="L131" s="157"/>
      <c r="M131" s="162"/>
      <c r="T131" s="163"/>
      <c r="AT131" s="158" t="s">
        <v>133</v>
      </c>
      <c r="AU131" s="158" t="s">
        <v>82</v>
      </c>
      <c r="AV131" s="14" t="s">
        <v>129</v>
      </c>
      <c r="AW131" s="14" t="s">
        <v>33</v>
      </c>
      <c r="AX131" s="14" t="s">
        <v>80</v>
      </c>
      <c r="AY131" s="158" t="s">
        <v>122</v>
      </c>
    </row>
    <row r="132" spans="2:65" s="1" customFormat="1" ht="24.2" customHeight="1">
      <c r="B132" s="31"/>
      <c r="C132" s="126" t="s">
        <v>175</v>
      </c>
      <c r="D132" s="126" t="s">
        <v>124</v>
      </c>
      <c r="E132" s="127" t="s">
        <v>176</v>
      </c>
      <c r="F132" s="128" t="s">
        <v>177</v>
      </c>
      <c r="G132" s="129" t="s">
        <v>127</v>
      </c>
      <c r="H132" s="130">
        <v>135</v>
      </c>
      <c r="I132" s="131"/>
      <c r="J132" s="132">
        <f>ROUND(I132*H132,2)</f>
        <v>0</v>
      </c>
      <c r="K132" s="128" t="s">
        <v>128</v>
      </c>
      <c r="L132" s="31"/>
      <c r="M132" s="133" t="s">
        <v>19</v>
      </c>
      <c r="N132" s="134" t="s">
        <v>43</v>
      </c>
      <c r="P132" s="135">
        <f>O132*H132</f>
        <v>0</v>
      </c>
      <c r="Q132" s="135">
        <v>1.0000000000000001E-5</v>
      </c>
      <c r="R132" s="135">
        <f>Q132*H132</f>
        <v>1.3500000000000001E-3</v>
      </c>
      <c r="S132" s="135">
        <v>9.1999999999999998E-2</v>
      </c>
      <c r="T132" s="136">
        <f>S132*H132</f>
        <v>12.42</v>
      </c>
      <c r="AR132" s="137" t="s">
        <v>129</v>
      </c>
      <c r="AT132" s="137" t="s">
        <v>124</v>
      </c>
      <c r="AU132" s="137" t="s">
        <v>82</v>
      </c>
      <c r="AY132" s="16" t="s">
        <v>122</v>
      </c>
      <c r="BE132" s="138">
        <f>IF(N132="základní",J132,0)</f>
        <v>0</v>
      </c>
      <c r="BF132" s="138">
        <f>IF(N132="snížená",J132,0)</f>
        <v>0</v>
      </c>
      <c r="BG132" s="138">
        <f>IF(N132="zákl. přenesená",J132,0)</f>
        <v>0</v>
      </c>
      <c r="BH132" s="138">
        <f>IF(N132="sníž. přenesená",J132,0)</f>
        <v>0</v>
      </c>
      <c r="BI132" s="138">
        <f>IF(N132="nulová",J132,0)</f>
        <v>0</v>
      </c>
      <c r="BJ132" s="16" t="s">
        <v>80</v>
      </c>
      <c r="BK132" s="138">
        <f>ROUND(I132*H132,2)</f>
        <v>0</v>
      </c>
      <c r="BL132" s="16" t="s">
        <v>129</v>
      </c>
      <c r="BM132" s="137" t="s">
        <v>178</v>
      </c>
    </row>
    <row r="133" spans="2:65" s="1" customFormat="1">
      <c r="B133" s="31"/>
      <c r="D133" s="139" t="s">
        <v>131</v>
      </c>
      <c r="F133" s="140" t="s">
        <v>179</v>
      </c>
      <c r="I133" s="141"/>
      <c r="L133" s="31"/>
      <c r="M133" s="142"/>
      <c r="T133" s="52"/>
      <c r="AT133" s="16" t="s">
        <v>131</v>
      </c>
      <c r="AU133" s="16" t="s">
        <v>82</v>
      </c>
    </row>
    <row r="134" spans="2:65" s="12" customFormat="1">
      <c r="B134" s="143"/>
      <c r="D134" s="144" t="s">
        <v>133</v>
      </c>
      <c r="E134" s="145" t="s">
        <v>19</v>
      </c>
      <c r="F134" s="146" t="s">
        <v>180</v>
      </c>
      <c r="H134" s="145" t="s">
        <v>19</v>
      </c>
      <c r="I134" s="147"/>
      <c r="L134" s="143"/>
      <c r="M134" s="148"/>
      <c r="T134" s="149"/>
      <c r="AT134" s="145" t="s">
        <v>133</v>
      </c>
      <c r="AU134" s="145" t="s">
        <v>82</v>
      </c>
      <c r="AV134" s="12" t="s">
        <v>80</v>
      </c>
      <c r="AW134" s="12" t="s">
        <v>33</v>
      </c>
      <c r="AX134" s="12" t="s">
        <v>72</v>
      </c>
      <c r="AY134" s="145" t="s">
        <v>122</v>
      </c>
    </row>
    <row r="135" spans="2:65" s="13" customFormat="1">
      <c r="B135" s="150"/>
      <c r="D135" s="144" t="s">
        <v>133</v>
      </c>
      <c r="E135" s="151" t="s">
        <v>19</v>
      </c>
      <c r="F135" s="152" t="s">
        <v>181</v>
      </c>
      <c r="H135" s="153">
        <v>135</v>
      </c>
      <c r="I135" s="154"/>
      <c r="L135" s="150"/>
      <c r="M135" s="155"/>
      <c r="T135" s="156"/>
      <c r="AT135" s="151" t="s">
        <v>133</v>
      </c>
      <c r="AU135" s="151" t="s">
        <v>82</v>
      </c>
      <c r="AV135" s="13" t="s">
        <v>82</v>
      </c>
      <c r="AW135" s="13" t="s">
        <v>33</v>
      </c>
      <c r="AX135" s="13" t="s">
        <v>80</v>
      </c>
      <c r="AY135" s="151" t="s">
        <v>122</v>
      </c>
    </row>
    <row r="136" spans="2:65" s="1" customFormat="1" ht="24.2" customHeight="1">
      <c r="B136" s="31"/>
      <c r="C136" s="126" t="s">
        <v>182</v>
      </c>
      <c r="D136" s="126" t="s">
        <v>124</v>
      </c>
      <c r="E136" s="127" t="s">
        <v>183</v>
      </c>
      <c r="F136" s="128" t="s">
        <v>184</v>
      </c>
      <c r="G136" s="129" t="s">
        <v>127</v>
      </c>
      <c r="H136" s="130">
        <v>135</v>
      </c>
      <c r="I136" s="131"/>
      <c r="J136" s="132">
        <f>ROUND(I136*H136,2)</f>
        <v>0</v>
      </c>
      <c r="K136" s="128" t="s">
        <v>128</v>
      </c>
      <c r="L136" s="31"/>
      <c r="M136" s="133" t="s">
        <v>19</v>
      </c>
      <c r="N136" s="134" t="s">
        <v>43</v>
      </c>
      <c r="P136" s="135">
        <f>O136*H136</f>
        <v>0</v>
      </c>
      <c r="Q136" s="135">
        <v>3.0000000000000001E-5</v>
      </c>
      <c r="R136" s="135">
        <f>Q136*H136</f>
        <v>4.0499999999999998E-3</v>
      </c>
      <c r="S136" s="135">
        <v>0.20699999999999999</v>
      </c>
      <c r="T136" s="136">
        <f>S136*H136</f>
        <v>27.945</v>
      </c>
      <c r="AR136" s="137" t="s">
        <v>129</v>
      </c>
      <c r="AT136" s="137" t="s">
        <v>124</v>
      </c>
      <c r="AU136" s="137" t="s">
        <v>82</v>
      </c>
      <c r="AY136" s="16" t="s">
        <v>122</v>
      </c>
      <c r="BE136" s="138">
        <f>IF(N136="základní",J136,0)</f>
        <v>0</v>
      </c>
      <c r="BF136" s="138">
        <f>IF(N136="snížená",J136,0)</f>
        <v>0</v>
      </c>
      <c r="BG136" s="138">
        <f>IF(N136="zákl. přenesená",J136,0)</f>
        <v>0</v>
      </c>
      <c r="BH136" s="138">
        <f>IF(N136="sníž. přenesená",J136,0)</f>
        <v>0</v>
      </c>
      <c r="BI136" s="138">
        <f>IF(N136="nulová",J136,0)</f>
        <v>0</v>
      </c>
      <c r="BJ136" s="16" t="s">
        <v>80</v>
      </c>
      <c r="BK136" s="138">
        <f>ROUND(I136*H136,2)</f>
        <v>0</v>
      </c>
      <c r="BL136" s="16" t="s">
        <v>129</v>
      </c>
      <c r="BM136" s="137" t="s">
        <v>185</v>
      </c>
    </row>
    <row r="137" spans="2:65" s="1" customFormat="1">
      <c r="B137" s="31"/>
      <c r="D137" s="139" t="s">
        <v>131</v>
      </c>
      <c r="F137" s="140" t="s">
        <v>186</v>
      </c>
      <c r="I137" s="141"/>
      <c r="L137" s="31"/>
      <c r="M137" s="142"/>
      <c r="T137" s="52"/>
      <c r="AT137" s="16" t="s">
        <v>131</v>
      </c>
      <c r="AU137" s="16" t="s">
        <v>82</v>
      </c>
    </row>
    <row r="138" spans="2:65" s="12" customFormat="1">
      <c r="B138" s="143"/>
      <c r="D138" s="144" t="s">
        <v>133</v>
      </c>
      <c r="E138" s="145" t="s">
        <v>19</v>
      </c>
      <c r="F138" s="146" t="s">
        <v>180</v>
      </c>
      <c r="H138" s="145" t="s">
        <v>19</v>
      </c>
      <c r="I138" s="147"/>
      <c r="L138" s="143"/>
      <c r="M138" s="148"/>
      <c r="T138" s="149"/>
      <c r="AT138" s="145" t="s">
        <v>133</v>
      </c>
      <c r="AU138" s="145" t="s">
        <v>82</v>
      </c>
      <c r="AV138" s="12" t="s">
        <v>80</v>
      </c>
      <c r="AW138" s="12" t="s">
        <v>33</v>
      </c>
      <c r="AX138" s="12" t="s">
        <v>72</v>
      </c>
      <c r="AY138" s="145" t="s">
        <v>122</v>
      </c>
    </row>
    <row r="139" spans="2:65" s="13" customFormat="1">
      <c r="B139" s="150"/>
      <c r="D139" s="144" t="s">
        <v>133</v>
      </c>
      <c r="E139" s="151" t="s">
        <v>19</v>
      </c>
      <c r="F139" s="152" t="s">
        <v>181</v>
      </c>
      <c r="H139" s="153">
        <v>135</v>
      </c>
      <c r="I139" s="154"/>
      <c r="L139" s="150"/>
      <c r="M139" s="155"/>
      <c r="T139" s="156"/>
      <c r="AT139" s="151" t="s">
        <v>133</v>
      </c>
      <c r="AU139" s="151" t="s">
        <v>82</v>
      </c>
      <c r="AV139" s="13" t="s">
        <v>82</v>
      </c>
      <c r="AW139" s="13" t="s">
        <v>33</v>
      </c>
      <c r="AX139" s="13" t="s">
        <v>80</v>
      </c>
      <c r="AY139" s="151" t="s">
        <v>122</v>
      </c>
    </row>
    <row r="140" spans="2:65" s="1" customFormat="1" ht="24.2" customHeight="1">
      <c r="B140" s="31"/>
      <c r="C140" s="126" t="s">
        <v>187</v>
      </c>
      <c r="D140" s="126" t="s">
        <v>124</v>
      </c>
      <c r="E140" s="127" t="s">
        <v>188</v>
      </c>
      <c r="F140" s="128" t="s">
        <v>189</v>
      </c>
      <c r="G140" s="129" t="s">
        <v>127</v>
      </c>
      <c r="H140" s="130">
        <v>600</v>
      </c>
      <c r="I140" s="131"/>
      <c r="J140" s="132">
        <f>ROUND(I140*H140,2)</f>
        <v>0</v>
      </c>
      <c r="K140" s="128" t="s">
        <v>128</v>
      </c>
      <c r="L140" s="31"/>
      <c r="M140" s="133" t="s">
        <v>19</v>
      </c>
      <c r="N140" s="134" t="s">
        <v>43</v>
      </c>
      <c r="P140" s="135">
        <f>O140*H140</f>
        <v>0</v>
      </c>
      <c r="Q140" s="135">
        <v>1.0000000000000001E-5</v>
      </c>
      <c r="R140" s="135">
        <f>Q140*H140</f>
        <v>6.0000000000000001E-3</v>
      </c>
      <c r="S140" s="135">
        <v>9.1999999999999998E-2</v>
      </c>
      <c r="T140" s="136">
        <f>S140*H140</f>
        <v>55.199999999999996</v>
      </c>
      <c r="AR140" s="137" t="s">
        <v>129</v>
      </c>
      <c r="AT140" s="137" t="s">
        <v>124</v>
      </c>
      <c r="AU140" s="137" t="s">
        <v>82</v>
      </c>
      <c r="AY140" s="16" t="s">
        <v>122</v>
      </c>
      <c r="BE140" s="138">
        <f>IF(N140="základní",J140,0)</f>
        <v>0</v>
      </c>
      <c r="BF140" s="138">
        <f>IF(N140="snížená",J140,0)</f>
        <v>0</v>
      </c>
      <c r="BG140" s="138">
        <f>IF(N140="zákl. přenesená",J140,0)</f>
        <v>0</v>
      </c>
      <c r="BH140" s="138">
        <f>IF(N140="sníž. přenesená",J140,0)</f>
        <v>0</v>
      </c>
      <c r="BI140" s="138">
        <f>IF(N140="nulová",J140,0)</f>
        <v>0</v>
      </c>
      <c r="BJ140" s="16" t="s">
        <v>80</v>
      </c>
      <c r="BK140" s="138">
        <f>ROUND(I140*H140,2)</f>
        <v>0</v>
      </c>
      <c r="BL140" s="16" t="s">
        <v>129</v>
      </c>
      <c r="BM140" s="137" t="s">
        <v>190</v>
      </c>
    </row>
    <row r="141" spans="2:65" s="1" customFormat="1">
      <c r="B141" s="31"/>
      <c r="D141" s="139" t="s">
        <v>131</v>
      </c>
      <c r="F141" s="140" t="s">
        <v>191</v>
      </c>
      <c r="I141" s="141"/>
      <c r="L141" s="31"/>
      <c r="M141" s="142"/>
      <c r="T141" s="52"/>
      <c r="AT141" s="16" t="s">
        <v>131</v>
      </c>
      <c r="AU141" s="16" t="s">
        <v>82</v>
      </c>
    </row>
    <row r="142" spans="2:65" s="12" customFormat="1">
      <c r="B142" s="143"/>
      <c r="D142" s="144" t="s">
        <v>133</v>
      </c>
      <c r="E142" s="145" t="s">
        <v>19</v>
      </c>
      <c r="F142" s="146" t="s">
        <v>140</v>
      </c>
      <c r="H142" s="145" t="s">
        <v>19</v>
      </c>
      <c r="I142" s="147"/>
      <c r="L142" s="143"/>
      <c r="M142" s="148"/>
      <c r="T142" s="149"/>
      <c r="AT142" s="145" t="s">
        <v>133</v>
      </c>
      <c r="AU142" s="145" t="s">
        <v>82</v>
      </c>
      <c r="AV142" s="12" t="s">
        <v>80</v>
      </c>
      <c r="AW142" s="12" t="s">
        <v>33</v>
      </c>
      <c r="AX142" s="12" t="s">
        <v>72</v>
      </c>
      <c r="AY142" s="145" t="s">
        <v>122</v>
      </c>
    </row>
    <row r="143" spans="2:65" s="13" customFormat="1">
      <c r="B143" s="150"/>
      <c r="D143" s="144" t="s">
        <v>133</v>
      </c>
      <c r="E143" s="151" t="s">
        <v>19</v>
      </c>
      <c r="F143" s="152" t="s">
        <v>141</v>
      </c>
      <c r="H143" s="153">
        <v>600</v>
      </c>
      <c r="I143" s="154"/>
      <c r="L143" s="150"/>
      <c r="M143" s="155"/>
      <c r="T143" s="156"/>
      <c r="AT143" s="151" t="s">
        <v>133</v>
      </c>
      <c r="AU143" s="151" t="s">
        <v>82</v>
      </c>
      <c r="AV143" s="13" t="s">
        <v>82</v>
      </c>
      <c r="AW143" s="13" t="s">
        <v>33</v>
      </c>
      <c r="AX143" s="13" t="s">
        <v>80</v>
      </c>
      <c r="AY143" s="151" t="s">
        <v>122</v>
      </c>
    </row>
    <row r="144" spans="2:65" s="1" customFormat="1" ht="24.2" customHeight="1">
      <c r="B144" s="31"/>
      <c r="C144" s="126" t="s">
        <v>192</v>
      </c>
      <c r="D144" s="126" t="s">
        <v>124</v>
      </c>
      <c r="E144" s="127" t="s">
        <v>193</v>
      </c>
      <c r="F144" s="128" t="s">
        <v>194</v>
      </c>
      <c r="G144" s="129" t="s">
        <v>127</v>
      </c>
      <c r="H144" s="130">
        <v>3183</v>
      </c>
      <c r="I144" s="131"/>
      <c r="J144" s="132">
        <f>ROUND(I144*H144,2)</f>
        <v>0</v>
      </c>
      <c r="K144" s="128" t="s">
        <v>128</v>
      </c>
      <c r="L144" s="31"/>
      <c r="M144" s="133" t="s">
        <v>19</v>
      </c>
      <c r="N144" s="134" t="s">
        <v>43</v>
      </c>
      <c r="P144" s="135">
        <f>O144*H144</f>
        <v>0</v>
      </c>
      <c r="Q144" s="135">
        <v>1.0000000000000001E-5</v>
      </c>
      <c r="R144" s="135">
        <f>Q144*H144</f>
        <v>3.1830000000000004E-2</v>
      </c>
      <c r="S144" s="135">
        <v>9.1999999999999998E-2</v>
      </c>
      <c r="T144" s="136">
        <f>S144*H144</f>
        <v>292.83600000000001</v>
      </c>
      <c r="AR144" s="137" t="s">
        <v>129</v>
      </c>
      <c r="AT144" s="137" t="s">
        <v>124</v>
      </c>
      <c r="AU144" s="137" t="s">
        <v>82</v>
      </c>
      <c r="AY144" s="16" t="s">
        <v>122</v>
      </c>
      <c r="BE144" s="138">
        <f>IF(N144="základní",J144,0)</f>
        <v>0</v>
      </c>
      <c r="BF144" s="138">
        <f>IF(N144="snížená",J144,0)</f>
        <v>0</v>
      </c>
      <c r="BG144" s="138">
        <f>IF(N144="zákl. přenesená",J144,0)</f>
        <v>0</v>
      </c>
      <c r="BH144" s="138">
        <f>IF(N144="sníž. přenesená",J144,0)</f>
        <v>0</v>
      </c>
      <c r="BI144" s="138">
        <f>IF(N144="nulová",J144,0)</f>
        <v>0</v>
      </c>
      <c r="BJ144" s="16" t="s">
        <v>80</v>
      </c>
      <c r="BK144" s="138">
        <f>ROUND(I144*H144,2)</f>
        <v>0</v>
      </c>
      <c r="BL144" s="16" t="s">
        <v>129</v>
      </c>
      <c r="BM144" s="137" t="s">
        <v>195</v>
      </c>
    </row>
    <row r="145" spans="2:65" s="1" customFormat="1">
      <c r="B145" s="31"/>
      <c r="D145" s="139" t="s">
        <v>131</v>
      </c>
      <c r="F145" s="140" t="s">
        <v>196</v>
      </c>
      <c r="I145" s="141"/>
      <c r="L145" s="31"/>
      <c r="M145" s="142"/>
      <c r="T145" s="52"/>
      <c r="AT145" s="16" t="s">
        <v>131</v>
      </c>
      <c r="AU145" s="16" t="s">
        <v>82</v>
      </c>
    </row>
    <row r="146" spans="2:65" s="12" customFormat="1">
      <c r="B146" s="143"/>
      <c r="D146" s="144" t="s">
        <v>133</v>
      </c>
      <c r="E146" s="145" t="s">
        <v>19</v>
      </c>
      <c r="F146" s="146" t="s">
        <v>147</v>
      </c>
      <c r="H146" s="145" t="s">
        <v>19</v>
      </c>
      <c r="I146" s="147"/>
      <c r="L146" s="143"/>
      <c r="M146" s="148"/>
      <c r="T146" s="149"/>
      <c r="AT146" s="145" t="s">
        <v>133</v>
      </c>
      <c r="AU146" s="145" t="s">
        <v>82</v>
      </c>
      <c r="AV146" s="12" t="s">
        <v>80</v>
      </c>
      <c r="AW146" s="12" t="s">
        <v>33</v>
      </c>
      <c r="AX146" s="12" t="s">
        <v>72</v>
      </c>
      <c r="AY146" s="145" t="s">
        <v>122</v>
      </c>
    </row>
    <row r="147" spans="2:65" s="13" customFormat="1">
      <c r="B147" s="150"/>
      <c r="D147" s="144" t="s">
        <v>133</v>
      </c>
      <c r="E147" s="151" t="s">
        <v>19</v>
      </c>
      <c r="F147" s="152" t="s">
        <v>148</v>
      </c>
      <c r="H147" s="153">
        <v>3183</v>
      </c>
      <c r="I147" s="154"/>
      <c r="L147" s="150"/>
      <c r="M147" s="155"/>
      <c r="T147" s="156"/>
      <c r="AT147" s="151" t="s">
        <v>133</v>
      </c>
      <c r="AU147" s="151" t="s">
        <v>82</v>
      </c>
      <c r="AV147" s="13" t="s">
        <v>82</v>
      </c>
      <c r="AW147" s="13" t="s">
        <v>33</v>
      </c>
      <c r="AX147" s="13" t="s">
        <v>80</v>
      </c>
      <c r="AY147" s="151" t="s">
        <v>122</v>
      </c>
    </row>
    <row r="148" spans="2:65" s="1" customFormat="1" ht="24.2" customHeight="1">
      <c r="B148" s="31"/>
      <c r="C148" s="126" t="s">
        <v>8</v>
      </c>
      <c r="D148" s="126" t="s">
        <v>124</v>
      </c>
      <c r="E148" s="127" t="s">
        <v>197</v>
      </c>
      <c r="F148" s="128" t="s">
        <v>198</v>
      </c>
      <c r="G148" s="129" t="s">
        <v>199</v>
      </c>
      <c r="H148" s="130">
        <v>42</v>
      </c>
      <c r="I148" s="131"/>
      <c r="J148" s="132">
        <f>ROUND(I148*H148,2)</f>
        <v>0</v>
      </c>
      <c r="K148" s="128" t="s">
        <v>128</v>
      </c>
      <c r="L148" s="31"/>
      <c r="M148" s="133" t="s">
        <v>19</v>
      </c>
      <c r="N148" s="134" t="s">
        <v>43</v>
      </c>
      <c r="P148" s="135">
        <f>O148*H148</f>
        <v>0</v>
      </c>
      <c r="Q148" s="135">
        <v>0</v>
      </c>
      <c r="R148" s="135">
        <f>Q148*H148</f>
        <v>0</v>
      </c>
      <c r="S148" s="135">
        <v>0.28999999999999998</v>
      </c>
      <c r="T148" s="136">
        <f>S148*H148</f>
        <v>12.18</v>
      </c>
      <c r="AR148" s="137" t="s">
        <v>129</v>
      </c>
      <c r="AT148" s="137" t="s">
        <v>124</v>
      </c>
      <c r="AU148" s="137" t="s">
        <v>82</v>
      </c>
      <c r="AY148" s="16" t="s">
        <v>122</v>
      </c>
      <c r="BE148" s="138">
        <f>IF(N148="základní",J148,0)</f>
        <v>0</v>
      </c>
      <c r="BF148" s="138">
        <f>IF(N148="snížená",J148,0)</f>
        <v>0</v>
      </c>
      <c r="BG148" s="138">
        <f>IF(N148="zákl. přenesená",J148,0)</f>
        <v>0</v>
      </c>
      <c r="BH148" s="138">
        <f>IF(N148="sníž. přenesená",J148,0)</f>
        <v>0</v>
      </c>
      <c r="BI148" s="138">
        <f>IF(N148="nulová",J148,0)</f>
        <v>0</v>
      </c>
      <c r="BJ148" s="16" t="s">
        <v>80</v>
      </c>
      <c r="BK148" s="138">
        <f>ROUND(I148*H148,2)</f>
        <v>0</v>
      </c>
      <c r="BL148" s="16" t="s">
        <v>129</v>
      </c>
      <c r="BM148" s="137" t="s">
        <v>200</v>
      </c>
    </row>
    <row r="149" spans="2:65" s="1" customFormat="1">
      <c r="B149" s="31"/>
      <c r="D149" s="139" t="s">
        <v>131</v>
      </c>
      <c r="F149" s="140" t="s">
        <v>201</v>
      </c>
      <c r="I149" s="141"/>
      <c r="L149" s="31"/>
      <c r="M149" s="142"/>
      <c r="T149" s="52"/>
      <c r="AT149" s="16" t="s">
        <v>131</v>
      </c>
      <c r="AU149" s="16" t="s">
        <v>82</v>
      </c>
    </row>
    <row r="150" spans="2:65" s="12" customFormat="1">
      <c r="B150" s="143"/>
      <c r="D150" s="144" t="s">
        <v>133</v>
      </c>
      <c r="E150" s="145" t="s">
        <v>19</v>
      </c>
      <c r="F150" s="146" t="s">
        <v>202</v>
      </c>
      <c r="H150" s="145" t="s">
        <v>19</v>
      </c>
      <c r="I150" s="147"/>
      <c r="L150" s="143"/>
      <c r="M150" s="148"/>
      <c r="T150" s="149"/>
      <c r="AT150" s="145" t="s">
        <v>133</v>
      </c>
      <c r="AU150" s="145" t="s">
        <v>82</v>
      </c>
      <c r="AV150" s="12" t="s">
        <v>80</v>
      </c>
      <c r="AW150" s="12" t="s">
        <v>33</v>
      </c>
      <c r="AX150" s="12" t="s">
        <v>72</v>
      </c>
      <c r="AY150" s="145" t="s">
        <v>122</v>
      </c>
    </row>
    <row r="151" spans="2:65" s="13" customFormat="1">
      <c r="B151" s="150"/>
      <c r="D151" s="144" t="s">
        <v>133</v>
      </c>
      <c r="E151" s="151" t="s">
        <v>19</v>
      </c>
      <c r="F151" s="152" t="s">
        <v>203</v>
      </c>
      <c r="H151" s="153">
        <v>42</v>
      </c>
      <c r="I151" s="154"/>
      <c r="L151" s="150"/>
      <c r="M151" s="155"/>
      <c r="T151" s="156"/>
      <c r="AT151" s="151" t="s">
        <v>133</v>
      </c>
      <c r="AU151" s="151" t="s">
        <v>82</v>
      </c>
      <c r="AV151" s="13" t="s">
        <v>82</v>
      </c>
      <c r="AW151" s="13" t="s">
        <v>33</v>
      </c>
      <c r="AX151" s="13" t="s">
        <v>80</v>
      </c>
      <c r="AY151" s="151" t="s">
        <v>122</v>
      </c>
    </row>
    <row r="152" spans="2:65" s="1" customFormat="1" ht="24.2" customHeight="1">
      <c r="B152" s="31"/>
      <c r="C152" s="126" t="s">
        <v>204</v>
      </c>
      <c r="D152" s="126" t="s">
        <v>124</v>
      </c>
      <c r="E152" s="127" t="s">
        <v>205</v>
      </c>
      <c r="F152" s="128" t="s">
        <v>206</v>
      </c>
      <c r="G152" s="129" t="s">
        <v>199</v>
      </c>
      <c r="H152" s="130">
        <v>35</v>
      </c>
      <c r="I152" s="131"/>
      <c r="J152" s="132">
        <f>ROUND(I152*H152,2)</f>
        <v>0</v>
      </c>
      <c r="K152" s="128" t="s">
        <v>128</v>
      </c>
      <c r="L152" s="31"/>
      <c r="M152" s="133" t="s">
        <v>19</v>
      </c>
      <c r="N152" s="134" t="s">
        <v>43</v>
      </c>
      <c r="P152" s="135">
        <f>O152*H152</f>
        <v>0</v>
      </c>
      <c r="Q152" s="135">
        <v>0</v>
      </c>
      <c r="R152" s="135">
        <f>Q152*H152</f>
        <v>0</v>
      </c>
      <c r="S152" s="135">
        <v>0.20499999999999999</v>
      </c>
      <c r="T152" s="136">
        <f>S152*H152</f>
        <v>7.1749999999999998</v>
      </c>
      <c r="AR152" s="137" t="s">
        <v>129</v>
      </c>
      <c r="AT152" s="137" t="s">
        <v>124</v>
      </c>
      <c r="AU152" s="137" t="s">
        <v>82</v>
      </c>
      <c r="AY152" s="16" t="s">
        <v>122</v>
      </c>
      <c r="BE152" s="138">
        <f>IF(N152="základní",J152,0)</f>
        <v>0</v>
      </c>
      <c r="BF152" s="138">
        <f>IF(N152="snížená",J152,0)</f>
        <v>0</v>
      </c>
      <c r="BG152" s="138">
        <f>IF(N152="zákl. přenesená",J152,0)</f>
        <v>0</v>
      </c>
      <c r="BH152" s="138">
        <f>IF(N152="sníž. přenesená",J152,0)</f>
        <v>0</v>
      </c>
      <c r="BI152" s="138">
        <f>IF(N152="nulová",J152,0)</f>
        <v>0</v>
      </c>
      <c r="BJ152" s="16" t="s">
        <v>80</v>
      </c>
      <c r="BK152" s="138">
        <f>ROUND(I152*H152,2)</f>
        <v>0</v>
      </c>
      <c r="BL152" s="16" t="s">
        <v>129</v>
      </c>
      <c r="BM152" s="137" t="s">
        <v>207</v>
      </c>
    </row>
    <row r="153" spans="2:65" s="1" customFormat="1">
      <c r="B153" s="31"/>
      <c r="D153" s="139" t="s">
        <v>131</v>
      </c>
      <c r="F153" s="140" t="s">
        <v>208</v>
      </c>
      <c r="I153" s="141"/>
      <c r="L153" s="31"/>
      <c r="M153" s="142"/>
      <c r="T153" s="52"/>
      <c r="AT153" s="16" t="s">
        <v>131</v>
      </c>
      <c r="AU153" s="16" t="s">
        <v>82</v>
      </c>
    </row>
    <row r="154" spans="2:65" s="12" customFormat="1">
      <c r="B154" s="143"/>
      <c r="D154" s="144" t="s">
        <v>133</v>
      </c>
      <c r="E154" s="145" t="s">
        <v>19</v>
      </c>
      <c r="F154" s="146" t="s">
        <v>209</v>
      </c>
      <c r="H154" s="145" t="s">
        <v>19</v>
      </c>
      <c r="I154" s="147"/>
      <c r="L154" s="143"/>
      <c r="M154" s="148"/>
      <c r="T154" s="149"/>
      <c r="AT154" s="145" t="s">
        <v>133</v>
      </c>
      <c r="AU154" s="145" t="s">
        <v>82</v>
      </c>
      <c r="AV154" s="12" t="s">
        <v>80</v>
      </c>
      <c r="AW154" s="12" t="s">
        <v>33</v>
      </c>
      <c r="AX154" s="12" t="s">
        <v>72</v>
      </c>
      <c r="AY154" s="145" t="s">
        <v>122</v>
      </c>
    </row>
    <row r="155" spans="2:65" s="13" customFormat="1">
      <c r="B155" s="150"/>
      <c r="D155" s="144" t="s">
        <v>133</v>
      </c>
      <c r="E155" s="151" t="s">
        <v>19</v>
      </c>
      <c r="F155" s="152" t="s">
        <v>210</v>
      </c>
      <c r="H155" s="153">
        <v>35</v>
      </c>
      <c r="I155" s="154"/>
      <c r="L155" s="150"/>
      <c r="M155" s="155"/>
      <c r="T155" s="156"/>
      <c r="AT155" s="151" t="s">
        <v>133</v>
      </c>
      <c r="AU155" s="151" t="s">
        <v>82</v>
      </c>
      <c r="AV155" s="13" t="s">
        <v>82</v>
      </c>
      <c r="AW155" s="13" t="s">
        <v>33</v>
      </c>
      <c r="AX155" s="13" t="s">
        <v>80</v>
      </c>
      <c r="AY155" s="151" t="s">
        <v>122</v>
      </c>
    </row>
    <row r="156" spans="2:65" s="1" customFormat="1" ht="16.5" customHeight="1">
      <c r="B156" s="31"/>
      <c r="C156" s="126" t="s">
        <v>211</v>
      </c>
      <c r="D156" s="126" t="s">
        <v>124</v>
      </c>
      <c r="E156" s="127" t="s">
        <v>212</v>
      </c>
      <c r="F156" s="128" t="s">
        <v>213</v>
      </c>
      <c r="G156" s="129" t="s">
        <v>127</v>
      </c>
      <c r="H156" s="130">
        <v>111</v>
      </c>
      <c r="I156" s="131"/>
      <c r="J156" s="132">
        <f>ROUND(I156*H156,2)</f>
        <v>0</v>
      </c>
      <c r="K156" s="128" t="s">
        <v>128</v>
      </c>
      <c r="L156" s="31"/>
      <c r="M156" s="133" t="s">
        <v>19</v>
      </c>
      <c r="N156" s="134" t="s">
        <v>43</v>
      </c>
      <c r="P156" s="135">
        <f>O156*H156</f>
        <v>0</v>
      </c>
      <c r="Q156" s="135">
        <v>0</v>
      </c>
      <c r="R156" s="135">
        <f>Q156*H156</f>
        <v>0</v>
      </c>
      <c r="S156" s="135">
        <v>0</v>
      </c>
      <c r="T156" s="136">
        <f>S156*H156</f>
        <v>0</v>
      </c>
      <c r="AR156" s="137" t="s">
        <v>129</v>
      </c>
      <c r="AT156" s="137" t="s">
        <v>124</v>
      </c>
      <c r="AU156" s="137" t="s">
        <v>82</v>
      </c>
      <c r="AY156" s="16" t="s">
        <v>122</v>
      </c>
      <c r="BE156" s="138">
        <f>IF(N156="základní",J156,0)</f>
        <v>0</v>
      </c>
      <c r="BF156" s="138">
        <f>IF(N156="snížená",J156,0)</f>
        <v>0</v>
      </c>
      <c r="BG156" s="138">
        <f>IF(N156="zákl. přenesená",J156,0)</f>
        <v>0</v>
      </c>
      <c r="BH156" s="138">
        <f>IF(N156="sníž. přenesená",J156,0)</f>
        <v>0</v>
      </c>
      <c r="BI156" s="138">
        <f>IF(N156="nulová",J156,0)</f>
        <v>0</v>
      </c>
      <c r="BJ156" s="16" t="s">
        <v>80</v>
      </c>
      <c r="BK156" s="138">
        <f>ROUND(I156*H156,2)</f>
        <v>0</v>
      </c>
      <c r="BL156" s="16" t="s">
        <v>129</v>
      </c>
      <c r="BM156" s="137" t="s">
        <v>214</v>
      </c>
    </row>
    <row r="157" spans="2:65" s="1" customFormat="1">
      <c r="B157" s="31"/>
      <c r="D157" s="139" t="s">
        <v>131</v>
      </c>
      <c r="F157" s="140" t="s">
        <v>215</v>
      </c>
      <c r="I157" s="141"/>
      <c r="L157" s="31"/>
      <c r="M157" s="142"/>
      <c r="T157" s="52"/>
      <c r="AT157" s="16" t="s">
        <v>131</v>
      </c>
      <c r="AU157" s="16" t="s">
        <v>82</v>
      </c>
    </row>
    <row r="158" spans="2:65" s="12" customFormat="1">
      <c r="B158" s="143"/>
      <c r="D158" s="144" t="s">
        <v>133</v>
      </c>
      <c r="E158" s="145" t="s">
        <v>19</v>
      </c>
      <c r="F158" s="146" t="s">
        <v>216</v>
      </c>
      <c r="H158" s="145" t="s">
        <v>19</v>
      </c>
      <c r="I158" s="147"/>
      <c r="L158" s="143"/>
      <c r="M158" s="148"/>
      <c r="T158" s="149"/>
      <c r="AT158" s="145" t="s">
        <v>133</v>
      </c>
      <c r="AU158" s="145" t="s">
        <v>82</v>
      </c>
      <c r="AV158" s="12" t="s">
        <v>80</v>
      </c>
      <c r="AW158" s="12" t="s">
        <v>33</v>
      </c>
      <c r="AX158" s="12" t="s">
        <v>72</v>
      </c>
      <c r="AY158" s="145" t="s">
        <v>122</v>
      </c>
    </row>
    <row r="159" spans="2:65" s="13" customFormat="1">
      <c r="B159" s="150"/>
      <c r="D159" s="144" t="s">
        <v>133</v>
      </c>
      <c r="E159" s="151" t="s">
        <v>19</v>
      </c>
      <c r="F159" s="152" t="s">
        <v>217</v>
      </c>
      <c r="H159" s="153">
        <v>111</v>
      </c>
      <c r="I159" s="154"/>
      <c r="L159" s="150"/>
      <c r="M159" s="155"/>
      <c r="T159" s="156"/>
      <c r="AT159" s="151" t="s">
        <v>133</v>
      </c>
      <c r="AU159" s="151" t="s">
        <v>82</v>
      </c>
      <c r="AV159" s="13" t="s">
        <v>82</v>
      </c>
      <c r="AW159" s="13" t="s">
        <v>33</v>
      </c>
      <c r="AX159" s="13" t="s">
        <v>80</v>
      </c>
      <c r="AY159" s="151" t="s">
        <v>122</v>
      </c>
    </row>
    <row r="160" spans="2:65" s="1" customFormat="1" ht="16.5" customHeight="1">
      <c r="B160" s="31"/>
      <c r="C160" s="126" t="s">
        <v>218</v>
      </c>
      <c r="D160" s="126" t="s">
        <v>124</v>
      </c>
      <c r="E160" s="127" t="s">
        <v>219</v>
      </c>
      <c r="F160" s="128" t="s">
        <v>220</v>
      </c>
      <c r="G160" s="129" t="s">
        <v>221</v>
      </c>
      <c r="H160" s="130">
        <v>425</v>
      </c>
      <c r="I160" s="131"/>
      <c r="J160" s="132">
        <f>ROUND(I160*H160,2)</f>
        <v>0</v>
      </c>
      <c r="K160" s="128" t="s">
        <v>128</v>
      </c>
      <c r="L160" s="31"/>
      <c r="M160" s="133" t="s">
        <v>19</v>
      </c>
      <c r="N160" s="134" t="s">
        <v>43</v>
      </c>
      <c r="P160" s="135">
        <f>O160*H160</f>
        <v>0</v>
      </c>
      <c r="Q160" s="135">
        <v>0</v>
      </c>
      <c r="R160" s="135">
        <f>Q160*H160</f>
        <v>0</v>
      </c>
      <c r="S160" s="135">
        <v>0</v>
      </c>
      <c r="T160" s="136">
        <f>S160*H160</f>
        <v>0</v>
      </c>
      <c r="AR160" s="137" t="s">
        <v>129</v>
      </c>
      <c r="AT160" s="137" t="s">
        <v>124</v>
      </c>
      <c r="AU160" s="137" t="s">
        <v>82</v>
      </c>
      <c r="AY160" s="16" t="s">
        <v>122</v>
      </c>
      <c r="BE160" s="138">
        <f>IF(N160="základní",J160,0)</f>
        <v>0</v>
      </c>
      <c r="BF160" s="138">
        <f>IF(N160="snížená",J160,0)</f>
        <v>0</v>
      </c>
      <c r="BG160" s="138">
        <f>IF(N160="zákl. přenesená",J160,0)</f>
        <v>0</v>
      </c>
      <c r="BH160" s="138">
        <f>IF(N160="sníž. přenesená",J160,0)</f>
        <v>0</v>
      </c>
      <c r="BI160" s="138">
        <f>IF(N160="nulová",J160,0)</f>
        <v>0</v>
      </c>
      <c r="BJ160" s="16" t="s">
        <v>80</v>
      </c>
      <c r="BK160" s="138">
        <f>ROUND(I160*H160,2)</f>
        <v>0</v>
      </c>
      <c r="BL160" s="16" t="s">
        <v>129</v>
      </c>
      <c r="BM160" s="137" t="s">
        <v>222</v>
      </c>
    </row>
    <row r="161" spans="2:65" s="1" customFormat="1">
      <c r="B161" s="31"/>
      <c r="D161" s="139" t="s">
        <v>131</v>
      </c>
      <c r="F161" s="140" t="s">
        <v>223</v>
      </c>
      <c r="I161" s="141"/>
      <c r="L161" s="31"/>
      <c r="M161" s="142"/>
      <c r="T161" s="52"/>
      <c r="AT161" s="16" t="s">
        <v>131</v>
      </c>
      <c r="AU161" s="16" t="s">
        <v>82</v>
      </c>
    </row>
    <row r="162" spans="2:65" s="13" customFormat="1">
      <c r="B162" s="150"/>
      <c r="D162" s="144" t="s">
        <v>133</v>
      </c>
      <c r="E162" s="151" t="s">
        <v>19</v>
      </c>
      <c r="F162" s="152" t="s">
        <v>224</v>
      </c>
      <c r="H162" s="153">
        <v>425</v>
      </c>
      <c r="I162" s="154"/>
      <c r="L162" s="150"/>
      <c r="M162" s="155"/>
      <c r="T162" s="156"/>
      <c r="AT162" s="151" t="s">
        <v>133</v>
      </c>
      <c r="AU162" s="151" t="s">
        <v>82</v>
      </c>
      <c r="AV162" s="13" t="s">
        <v>82</v>
      </c>
      <c r="AW162" s="13" t="s">
        <v>33</v>
      </c>
      <c r="AX162" s="13" t="s">
        <v>80</v>
      </c>
      <c r="AY162" s="151" t="s">
        <v>122</v>
      </c>
    </row>
    <row r="163" spans="2:65" s="1" customFormat="1" ht="16.5" customHeight="1">
      <c r="B163" s="31"/>
      <c r="C163" s="126" t="s">
        <v>225</v>
      </c>
      <c r="D163" s="126" t="s">
        <v>124</v>
      </c>
      <c r="E163" s="127" t="s">
        <v>226</v>
      </c>
      <c r="F163" s="128" t="s">
        <v>227</v>
      </c>
      <c r="G163" s="129" t="s">
        <v>221</v>
      </c>
      <c r="H163" s="130">
        <v>0.7</v>
      </c>
      <c r="I163" s="131"/>
      <c r="J163" s="132">
        <f>ROUND(I163*H163,2)</f>
        <v>0</v>
      </c>
      <c r="K163" s="128" t="s">
        <v>128</v>
      </c>
      <c r="L163" s="31"/>
      <c r="M163" s="133" t="s">
        <v>19</v>
      </c>
      <c r="N163" s="134" t="s">
        <v>43</v>
      </c>
      <c r="P163" s="135">
        <f>O163*H163</f>
        <v>0</v>
      </c>
      <c r="Q163" s="135">
        <v>0</v>
      </c>
      <c r="R163" s="135">
        <f>Q163*H163</f>
        <v>0</v>
      </c>
      <c r="S163" s="135">
        <v>0</v>
      </c>
      <c r="T163" s="136">
        <f>S163*H163</f>
        <v>0</v>
      </c>
      <c r="AR163" s="137" t="s">
        <v>129</v>
      </c>
      <c r="AT163" s="137" t="s">
        <v>124</v>
      </c>
      <c r="AU163" s="137" t="s">
        <v>82</v>
      </c>
      <c r="AY163" s="16" t="s">
        <v>122</v>
      </c>
      <c r="BE163" s="138">
        <f>IF(N163="základní",J163,0)</f>
        <v>0</v>
      </c>
      <c r="BF163" s="138">
        <f>IF(N163="snížená",J163,0)</f>
        <v>0</v>
      </c>
      <c r="BG163" s="138">
        <f>IF(N163="zákl. přenesená",J163,0)</f>
        <v>0</v>
      </c>
      <c r="BH163" s="138">
        <f>IF(N163="sníž. přenesená",J163,0)</f>
        <v>0</v>
      </c>
      <c r="BI163" s="138">
        <f>IF(N163="nulová",J163,0)</f>
        <v>0</v>
      </c>
      <c r="BJ163" s="16" t="s">
        <v>80</v>
      </c>
      <c r="BK163" s="138">
        <f>ROUND(I163*H163,2)</f>
        <v>0</v>
      </c>
      <c r="BL163" s="16" t="s">
        <v>129</v>
      </c>
      <c r="BM163" s="137" t="s">
        <v>228</v>
      </c>
    </row>
    <row r="164" spans="2:65" s="1" customFormat="1">
      <c r="B164" s="31"/>
      <c r="D164" s="139" t="s">
        <v>131</v>
      </c>
      <c r="F164" s="140" t="s">
        <v>229</v>
      </c>
      <c r="I164" s="141"/>
      <c r="L164" s="31"/>
      <c r="M164" s="142"/>
      <c r="T164" s="52"/>
      <c r="AT164" s="16" t="s">
        <v>131</v>
      </c>
      <c r="AU164" s="16" t="s">
        <v>82</v>
      </c>
    </row>
    <row r="165" spans="2:65" s="12" customFormat="1">
      <c r="B165" s="143"/>
      <c r="D165" s="144" t="s">
        <v>133</v>
      </c>
      <c r="E165" s="145" t="s">
        <v>19</v>
      </c>
      <c r="F165" s="146" t="s">
        <v>161</v>
      </c>
      <c r="H165" s="145" t="s">
        <v>19</v>
      </c>
      <c r="I165" s="147"/>
      <c r="L165" s="143"/>
      <c r="M165" s="148"/>
      <c r="T165" s="149"/>
      <c r="AT165" s="145" t="s">
        <v>133</v>
      </c>
      <c r="AU165" s="145" t="s">
        <v>82</v>
      </c>
      <c r="AV165" s="12" t="s">
        <v>80</v>
      </c>
      <c r="AW165" s="12" t="s">
        <v>33</v>
      </c>
      <c r="AX165" s="12" t="s">
        <v>72</v>
      </c>
      <c r="AY165" s="145" t="s">
        <v>122</v>
      </c>
    </row>
    <row r="166" spans="2:65" s="13" customFormat="1">
      <c r="B166" s="150"/>
      <c r="D166" s="144" t="s">
        <v>133</v>
      </c>
      <c r="E166" s="151" t="s">
        <v>19</v>
      </c>
      <c r="F166" s="152" t="s">
        <v>230</v>
      </c>
      <c r="H166" s="153">
        <v>0.7</v>
      </c>
      <c r="I166" s="154"/>
      <c r="L166" s="150"/>
      <c r="M166" s="155"/>
      <c r="T166" s="156"/>
      <c r="AT166" s="151" t="s">
        <v>133</v>
      </c>
      <c r="AU166" s="151" t="s">
        <v>82</v>
      </c>
      <c r="AV166" s="13" t="s">
        <v>82</v>
      </c>
      <c r="AW166" s="13" t="s">
        <v>33</v>
      </c>
      <c r="AX166" s="13" t="s">
        <v>80</v>
      </c>
      <c r="AY166" s="151" t="s">
        <v>122</v>
      </c>
    </row>
    <row r="167" spans="2:65" s="1" customFormat="1" ht="21.75" customHeight="1">
      <c r="B167" s="31"/>
      <c r="C167" s="126" t="s">
        <v>231</v>
      </c>
      <c r="D167" s="126" t="s">
        <v>124</v>
      </c>
      <c r="E167" s="127" t="s">
        <v>232</v>
      </c>
      <c r="F167" s="128" t="s">
        <v>233</v>
      </c>
      <c r="G167" s="129" t="s">
        <v>221</v>
      </c>
      <c r="H167" s="130">
        <v>1164.5</v>
      </c>
      <c r="I167" s="131"/>
      <c r="J167" s="132">
        <f>ROUND(I167*H167,2)</f>
        <v>0</v>
      </c>
      <c r="K167" s="128" t="s">
        <v>128</v>
      </c>
      <c r="L167" s="31"/>
      <c r="M167" s="133" t="s">
        <v>19</v>
      </c>
      <c r="N167" s="134" t="s">
        <v>43</v>
      </c>
      <c r="P167" s="135">
        <f>O167*H167</f>
        <v>0</v>
      </c>
      <c r="Q167" s="135">
        <v>0</v>
      </c>
      <c r="R167" s="135">
        <f>Q167*H167</f>
        <v>0</v>
      </c>
      <c r="S167" s="135">
        <v>0</v>
      </c>
      <c r="T167" s="136">
        <f>S167*H167</f>
        <v>0</v>
      </c>
      <c r="AR167" s="137" t="s">
        <v>129</v>
      </c>
      <c r="AT167" s="137" t="s">
        <v>124</v>
      </c>
      <c r="AU167" s="137" t="s">
        <v>82</v>
      </c>
      <c r="AY167" s="16" t="s">
        <v>122</v>
      </c>
      <c r="BE167" s="138">
        <f>IF(N167="základní",J167,0)</f>
        <v>0</v>
      </c>
      <c r="BF167" s="138">
        <f>IF(N167="snížená",J167,0)</f>
        <v>0</v>
      </c>
      <c r="BG167" s="138">
        <f>IF(N167="zákl. přenesená",J167,0)</f>
        <v>0</v>
      </c>
      <c r="BH167" s="138">
        <f>IF(N167="sníž. přenesená",J167,0)</f>
        <v>0</v>
      </c>
      <c r="BI167" s="138">
        <f>IF(N167="nulová",J167,0)</f>
        <v>0</v>
      </c>
      <c r="BJ167" s="16" t="s">
        <v>80</v>
      </c>
      <c r="BK167" s="138">
        <f>ROUND(I167*H167,2)</f>
        <v>0</v>
      </c>
      <c r="BL167" s="16" t="s">
        <v>129</v>
      </c>
      <c r="BM167" s="137" t="s">
        <v>234</v>
      </c>
    </row>
    <row r="168" spans="2:65" s="1" customFormat="1">
      <c r="B168" s="31"/>
      <c r="D168" s="139" t="s">
        <v>131</v>
      </c>
      <c r="F168" s="140" t="s">
        <v>235</v>
      </c>
      <c r="I168" s="141"/>
      <c r="L168" s="31"/>
      <c r="M168" s="142"/>
      <c r="T168" s="52"/>
      <c r="AT168" s="16" t="s">
        <v>131</v>
      </c>
      <c r="AU168" s="16" t="s">
        <v>82</v>
      </c>
    </row>
    <row r="169" spans="2:65" s="12" customFormat="1">
      <c r="B169" s="143"/>
      <c r="D169" s="144" t="s">
        <v>133</v>
      </c>
      <c r="E169" s="145" t="s">
        <v>19</v>
      </c>
      <c r="F169" s="146" t="s">
        <v>236</v>
      </c>
      <c r="H169" s="145" t="s">
        <v>19</v>
      </c>
      <c r="I169" s="147"/>
      <c r="L169" s="143"/>
      <c r="M169" s="148"/>
      <c r="T169" s="149"/>
      <c r="AT169" s="145" t="s">
        <v>133</v>
      </c>
      <c r="AU169" s="145" t="s">
        <v>82</v>
      </c>
      <c r="AV169" s="12" t="s">
        <v>80</v>
      </c>
      <c r="AW169" s="12" t="s">
        <v>33</v>
      </c>
      <c r="AX169" s="12" t="s">
        <v>72</v>
      </c>
      <c r="AY169" s="145" t="s">
        <v>122</v>
      </c>
    </row>
    <row r="170" spans="2:65" s="13" customFormat="1">
      <c r="B170" s="150"/>
      <c r="D170" s="144" t="s">
        <v>133</v>
      </c>
      <c r="E170" s="151" t="s">
        <v>19</v>
      </c>
      <c r="F170" s="152" t="s">
        <v>237</v>
      </c>
      <c r="H170" s="153">
        <v>1164.5</v>
      </c>
      <c r="I170" s="154"/>
      <c r="L170" s="150"/>
      <c r="M170" s="155"/>
      <c r="T170" s="156"/>
      <c r="AT170" s="151" t="s">
        <v>133</v>
      </c>
      <c r="AU170" s="151" t="s">
        <v>82</v>
      </c>
      <c r="AV170" s="13" t="s">
        <v>82</v>
      </c>
      <c r="AW170" s="13" t="s">
        <v>33</v>
      </c>
      <c r="AX170" s="13" t="s">
        <v>80</v>
      </c>
      <c r="AY170" s="151" t="s">
        <v>122</v>
      </c>
    </row>
    <row r="171" spans="2:65" s="1" customFormat="1" ht="24.2" customHeight="1">
      <c r="B171" s="31"/>
      <c r="C171" s="126" t="s">
        <v>238</v>
      </c>
      <c r="D171" s="126" t="s">
        <v>124</v>
      </c>
      <c r="E171" s="127" t="s">
        <v>239</v>
      </c>
      <c r="F171" s="128" t="s">
        <v>240</v>
      </c>
      <c r="G171" s="129" t="s">
        <v>221</v>
      </c>
      <c r="H171" s="130">
        <v>425</v>
      </c>
      <c r="I171" s="131"/>
      <c r="J171" s="132">
        <f>ROUND(I171*H171,2)</f>
        <v>0</v>
      </c>
      <c r="K171" s="128" t="s">
        <v>128</v>
      </c>
      <c r="L171" s="31"/>
      <c r="M171" s="133" t="s">
        <v>19</v>
      </c>
      <c r="N171" s="134" t="s">
        <v>43</v>
      </c>
      <c r="P171" s="135">
        <f>O171*H171</f>
        <v>0</v>
      </c>
      <c r="Q171" s="135">
        <v>0</v>
      </c>
      <c r="R171" s="135">
        <f>Q171*H171</f>
        <v>0</v>
      </c>
      <c r="S171" s="135">
        <v>0</v>
      </c>
      <c r="T171" s="136">
        <f>S171*H171</f>
        <v>0</v>
      </c>
      <c r="AR171" s="137" t="s">
        <v>129</v>
      </c>
      <c r="AT171" s="137" t="s">
        <v>124</v>
      </c>
      <c r="AU171" s="137" t="s">
        <v>82</v>
      </c>
      <c r="AY171" s="16" t="s">
        <v>122</v>
      </c>
      <c r="BE171" s="138">
        <f>IF(N171="základní",J171,0)</f>
        <v>0</v>
      </c>
      <c r="BF171" s="138">
        <f>IF(N171="snížená",J171,0)</f>
        <v>0</v>
      </c>
      <c r="BG171" s="138">
        <f>IF(N171="zákl. přenesená",J171,0)</f>
        <v>0</v>
      </c>
      <c r="BH171" s="138">
        <f>IF(N171="sníž. přenesená",J171,0)</f>
        <v>0</v>
      </c>
      <c r="BI171" s="138">
        <f>IF(N171="nulová",J171,0)</f>
        <v>0</v>
      </c>
      <c r="BJ171" s="16" t="s">
        <v>80</v>
      </c>
      <c r="BK171" s="138">
        <f>ROUND(I171*H171,2)</f>
        <v>0</v>
      </c>
      <c r="BL171" s="16" t="s">
        <v>129</v>
      </c>
      <c r="BM171" s="137" t="s">
        <v>241</v>
      </c>
    </row>
    <row r="172" spans="2:65" s="1" customFormat="1">
      <c r="B172" s="31"/>
      <c r="D172" s="139" t="s">
        <v>131</v>
      </c>
      <c r="F172" s="140" t="s">
        <v>242</v>
      </c>
      <c r="I172" s="141"/>
      <c r="L172" s="31"/>
      <c r="M172" s="142"/>
      <c r="T172" s="52"/>
      <c r="AT172" s="16" t="s">
        <v>131</v>
      </c>
      <c r="AU172" s="16" t="s">
        <v>82</v>
      </c>
    </row>
    <row r="173" spans="2:65" s="12" customFormat="1">
      <c r="B173" s="143"/>
      <c r="D173" s="144" t="s">
        <v>133</v>
      </c>
      <c r="E173" s="145" t="s">
        <v>19</v>
      </c>
      <c r="F173" s="146" t="s">
        <v>243</v>
      </c>
      <c r="H173" s="145" t="s">
        <v>19</v>
      </c>
      <c r="I173" s="147"/>
      <c r="L173" s="143"/>
      <c r="M173" s="148"/>
      <c r="T173" s="149"/>
      <c r="AT173" s="145" t="s">
        <v>133</v>
      </c>
      <c r="AU173" s="145" t="s">
        <v>82</v>
      </c>
      <c r="AV173" s="12" t="s">
        <v>80</v>
      </c>
      <c r="AW173" s="12" t="s">
        <v>33</v>
      </c>
      <c r="AX173" s="12" t="s">
        <v>72</v>
      </c>
      <c r="AY173" s="145" t="s">
        <v>122</v>
      </c>
    </row>
    <row r="174" spans="2:65" s="13" customFormat="1">
      <c r="B174" s="150"/>
      <c r="D174" s="144" t="s">
        <v>133</v>
      </c>
      <c r="E174" s="151" t="s">
        <v>19</v>
      </c>
      <c r="F174" s="152" t="s">
        <v>224</v>
      </c>
      <c r="H174" s="153">
        <v>425</v>
      </c>
      <c r="I174" s="154"/>
      <c r="L174" s="150"/>
      <c r="M174" s="155"/>
      <c r="T174" s="156"/>
      <c r="AT174" s="151" t="s">
        <v>133</v>
      </c>
      <c r="AU174" s="151" t="s">
        <v>82</v>
      </c>
      <c r="AV174" s="13" t="s">
        <v>82</v>
      </c>
      <c r="AW174" s="13" t="s">
        <v>33</v>
      </c>
      <c r="AX174" s="13" t="s">
        <v>80</v>
      </c>
      <c r="AY174" s="151" t="s">
        <v>122</v>
      </c>
    </row>
    <row r="175" spans="2:65" s="1" customFormat="1" ht="24.2" customHeight="1">
      <c r="B175" s="31"/>
      <c r="C175" s="126" t="s">
        <v>244</v>
      </c>
      <c r="D175" s="126" t="s">
        <v>124</v>
      </c>
      <c r="E175" s="127" t="s">
        <v>245</v>
      </c>
      <c r="F175" s="128" t="s">
        <v>246</v>
      </c>
      <c r="G175" s="129" t="s">
        <v>221</v>
      </c>
      <c r="H175" s="130">
        <v>16.5</v>
      </c>
      <c r="I175" s="131"/>
      <c r="J175" s="132">
        <f>ROUND(I175*H175,2)</f>
        <v>0</v>
      </c>
      <c r="K175" s="128" t="s">
        <v>128</v>
      </c>
      <c r="L175" s="31"/>
      <c r="M175" s="133" t="s">
        <v>19</v>
      </c>
      <c r="N175" s="134" t="s">
        <v>43</v>
      </c>
      <c r="P175" s="135">
        <f>O175*H175</f>
        <v>0</v>
      </c>
      <c r="Q175" s="135">
        <v>0</v>
      </c>
      <c r="R175" s="135">
        <f>Q175*H175</f>
        <v>0</v>
      </c>
      <c r="S175" s="135">
        <v>0</v>
      </c>
      <c r="T175" s="136">
        <f>S175*H175</f>
        <v>0</v>
      </c>
      <c r="AR175" s="137" t="s">
        <v>129</v>
      </c>
      <c r="AT175" s="137" t="s">
        <v>124</v>
      </c>
      <c r="AU175" s="137" t="s">
        <v>82</v>
      </c>
      <c r="AY175" s="16" t="s">
        <v>122</v>
      </c>
      <c r="BE175" s="138">
        <f>IF(N175="základní",J175,0)</f>
        <v>0</v>
      </c>
      <c r="BF175" s="138">
        <f>IF(N175="snížená",J175,0)</f>
        <v>0</v>
      </c>
      <c r="BG175" s="138">
        <f>IF(N175="zákl. přenesená",J175,0)</f>
        <v>0</v>
      </c>
      <c r="BH175" s="138">
        <f>IF(N175="sníž. přenesená",J175,0)</f>
        <v>0</v>
      </c>
      <c r="BI175" s="138">
        <f>IF(N175="nulová",J175,0)</f>
        <v>0</v>
      </c>
      <c r="BJ175" s="16" t="s">
        <v>80</v>
      </c>
      <c r="BK175" s="138">
        <f>ROUND(I175*H175,2)</f>
        <v>0</v>
      </c>
      <c r="BL175" s="16" t="s">
        <v>129</v>
      </c>
      <c r="BM175" s="137" t="s">
        <v>247</v>
      </c>
    </row>
    <row r="176" spans="2:65" s="1" customFormat="1">
      <c r="B176" s="31"/>
      <c r="D176" s="139" t="s">
        <v>131</v>
      </c>
      <c r="F176" s="140" t="s">
        <v>248</v>
      </c>
      <c r="I176" s="141"/>
      <c r="L176" s="31"/>
      <c r="M176" s="142"/>
      <c r="T176" s="52"/>
      <c r="AT176" s="16" t="s">
        <v>131</v>
      </c>
      <c r="AU176" s="16" t="s">
        <v>82</v>
      </c>
    </row>
    <row r="177" spans="2:65" s="12" customFormat="1">
      <c r="B177" s="143"/>
      <c r="D177" s="144" t="s">
        <v>133</v>
      </c>
      <c r="E177" s="145" t="s">
        <v>19</v>
      </c>
      <c r="F177" s="146" t="s">
        <v>249</v>
      </c>
      <c r="H177" s="145" t="s">
        <v>19</v>
      </c>
      <c r="I177" s="147"/>
      <c r="L177" s="143"/>
      <c r="M177" s="148"/>
      <c r="T177" s="149"/>
      <c r="AT177" s="145" t="s">
        <v>133</v>
      </c>
      <c r="AU177" s="145" t="s">
        <v>82</v>
      </c>
      <c r="AV177" s="12" t="s">
        <v>80</v>
      </c>
      <c r="AW177" s="12" t="s">
        <v>33</v>
      </c>
      <c r="AX177" s="12" t="s">
        <v>72</v>
      </c>
      <c r="AY177" s="145" t="s">
        <v>122</v>
      </c>
    </row>
    <row r="178" spans="2:65" s="13" customFormat="1">
      <c r="B178" s="150"/>
      <c r="D178" s="144" t="s">
        <v>133</v>
      </c>
      <c r="E178" s="151" t="s">
        <v>19</v>
      </c>
      <c r="F178" s="152" t="s">
        <v>250</v>
      </c>
      <c r="H178" s="153">
        <v>12</v>
      </c>
      <c r="I178" s="154"/>
      <c r="L178" s="150"/>
      <c r="M178" s="155"/>
      <c r="T178" s="156"/>
      <c r="AT178" s="151" t="s">
        <v>133</v>
      </c>
      <c r="AU178" s="151" t="s">
        <v>82</v>
      </c>
      <c r="AV178" s="13" t="s">
        <v>82</v>
      </c>
      <c r="AW178" s="13" t="s">
        <v>33</v>
      </c>
      <c r="AX178" s="13" t="s">
        <v>72</v>
      </c>
      <c r="AY178" s="151" t="s">
        <v>122</v>
      </c>
    </row>
    <row r="179" spans="2:65" s="12" customFormat="1">
      <c r="B179" s="143"/>
      <c r="D179" s="144" t="s">
        <v>133</v>
      </c>
      <c r="E179" s="145" t="s">
        <v>19</v>
      </c>
      <c r="F179" s="146" t="s">
        <v>251</v>
      </c>
      <c r="H179" s="145" t="s">
        <v>19</v>
      </c>
      <c r="I179" s="147"/>
      <c r="L179" s="143"/>
      <c r="M179" s="148"/>
      <c r="T179" s="149"/>
      <c r="AT179" s="145" t="s">
        <v>133</v>
      </c>
      <c r="AU179" s="145" t="s">
        <v>82</v>
      </c>
      <c r="AV179" s="12" t="s">
        <v>80</v>
      </c>
      <c r="AW179" s="12" t="s">
        <v>33</v>
      </c>
      <c r="AX179" s="12" t="s">
        <v>72</v>
      </c>
      <c r="AY179" s="145" t="s">
        <v>122</v>
      </c>
    </row>
    <row r="180" spans="2:65" s="13" customFormat="1">
      <c r="B180" s="150"/>
      <c r="D180" s="144" t="s">
        <v>133</v>
      </c>
      <c r="E180" s="151" t="s">
        <v>19</v>
      </c>
      <c r="F180" s="152" t="s">
        <v>252</v>
      </c>
      <c r="H180" s="153">
        <v>4.5</v>
      </c>
      <c r="I180" s="154"/>
      <c r="L180" s="150"/>
      <c r="M180" s="155"/>
      <c r="T180" s="156"/>
      <c r="AT180" s="151" t="s">
        <v>133</v>
      </c>
      <c r="AU180" s="151" t="s">
        <v>82</v>
      </c>
      <c r="AV180" s="13" t="s">
        <v>82</v>
      </c>
      <c r="AW180" s="13" t="s">
        <v>33</v>
      </c>
      <c r="AX180" s="13" t="s">
        <v>72</v>
      </c>
      <c r="AY180" s="151" t="s">
        <v>122</v>
      </c>
    </row>
    <row r="181" spans="2:65" s="14" customFormat="1">
      <c r="B181" s="157"/>
      <c r="D181" s="144" t="s">
        <v>133</v>
      </c>
      <c r="E181" s="158" t="s">
        <v>19</v>
      </c>
      <c r="F181" s="159" t="s">
        <v>153</v>
      </c>
      <c r="H181" s="160">
        <v>16.5</v>
      </c>
      <c r="I181" s="161"/>
      <c r="L181" s="157"/>
      <c r="M181" s="162"/>
      <c r="T181" s="163"/>
      <c r="AT181" s="158" t="s">
        <v>133</v>
      </c>
      <c r="AU181" s="158" t="s">
        <v>82</v>
      </c>
      <c r="AV181" s="14" t="s">
        <v>129</v>
      </c>
      <c r="AW181" s="14" t="s">
        <v>33</v>
      </c>
      <c r="AX181" s="14" t="s">
        <v>80</v>
      </c>
      <c r="AY181" s="158" t="s">
        <v>122</v>
      </c>
    </row>
    <row r="182" spans="2:65" s="1" customFormat="1" ht="21.75" customHeight="1">
      <c r="B182" s="31"/>
      <c r="C182" s="126" t="s">
        <v>253</v>
      </c>
      <c r="D182" s="126" t="s">
        <v>124</v>
      </c>
      <c r="E182" s="127" t="s">
        <v>254</v>
      </c>
      <c r="F182" s="128" t="s">
        <v>255</v>
      </c>
      <c r="G182" s="129" t="s">
        <v>127</v>
      </c>
      <c r="H182" s="130">
        <v>33</v>
      </c>
      <c r="I182" s="131"/>
      <c r="J182" s="132">
        <f>ROUND(I182*H182,2)</f>
        <v>0</v>
      </c>
      <c r="K182" s="128" t="s">
        <v>128</v>
      </c>
      <c r="L182" s="31"/>
      <c r="M182" s="133" t="s">
        <v>19</v>
      </c>
      <c r="N182" s="134" t="s">
        <v>43</v>
      </c>
      <c r="P182" s="135">
        <f>O182*H182</f>
        <v>0</v>
      </c>
      <c r="Q182" s="135">
        <v>8.4000000000000003E-4</v>
      </c>
      <c r="R182" s="135">
        <f>Q182*H182</f>
        <v>2.7720000000000002E-2</v>
      </c>
      <c r="S182" s="135">
        <v>0</v>
      </c>
      <c r="T182" s="136">
        <f>S182*H182</f>
        <v>0</v>
      </c>
      <c r="AR182" s="137" t="s">
        <v>129</v>
      </c>
      <c r="AT182" s="137" t="s">
        <v>124</v>
      </c>
      <c r="AU182" s="137" t="s">
        <v>82</v>
      </c>
      <c r="AY182" s="16" t="s">
        <v>122</v>
      </c>
      <c r="BE182" s="138">
        <f>IF(N182="základní",J182,0)</f>
        <v>0</v>
      </c>
      <c r="BF182" s="138">
        <f>IF(N182="snížená",J182,0)</f>
        <v>0</v>
      </c>
      <c r="BG182" s="138">
        <f>IF(N182="zákl. přenesená",J182,0)</f>
        <v>0</v>
      </c>
      <c r="BH182" s="138">
        <f>IF(N182="sníž. přenesená",J182,0)</f>
        <v>0</v>
      </c>
      <c r="BI182" s="138">
        <f>IF(N182="nulová",J182,0)</f>
        <v>0</v>
      </c>
      <c r="BJ182" s="16" t="s">
        <v>80</v>
      </c>
      <c r="BK182" s="138">
        <f>ROUND(I182*H182,2)</f>
        <v>0</v>
      </c>
      <c r="BL182" s="16" t="s">
        <v>129</v>
      </c>
      <c r="BM182" s="137" t="s">
        <v>256</v>
      </c>
    </row>
    <row r="183" spans="2:65" s="1" customFormat="1">
      <c r="B183" s="31"/>
      <c r="D183" s="139" t="s">
        <v>131</v>
      </c>
      <c r="F183" s="140" t="s">
        <v>257</v>
      </c>
      <c r="I183" s="141"/>
      <c r="L183" s="31"/>
      <c r="M183" s="142"/>
      <c r="T183" s="52"/>
      <c r="AT183" s="16" t="s">
        <v>131</v>
      </c>
      <c r="AU183" s="16" t="s">
        <v>82</v>
      </c>
    </row>
    <row r="184" spans="2:65" s="12" customFormat="1">
      <c r="B184" s="143"/>
      <c r="D184" s="144" t="s">
        <v>133</v>
      </c>
      <c r="E184" s="145" t="s">
        <v>19</v>
      </c>
      <c r="F184" s="146" t="s">
        <v>249</v>
      </c>
      <c r="H184" s="145" t="s">
        <v>19</v>
      </c>
      <c r="I184" s="147"/>
      <c r="L184" s="143"/>
      <c r="M184" s="148"/>
      <c r="T184" s="149"/>
      <c r="AT184" s="145" t="s">
        <v>133</v>
      </c>
      <c r="AU184" s="145" t="s">
        <v>82</v>
      </c>
      <c r="AV184" s="12" t="s">
        <v>80</v>
      </c>
      <c r="AW184" s="12" t="s">
        <v>33</v>
      </c>
      <c r="AX184" s="12" t="s">
        <v>72</v>
      </c>
      <c r="AY184" s="145" t="s">
        <v>122</v>
      </c>
    </row>
    <row r="185" spans="2:65" s="13" customFormat="1">
      <c r="B185" s="150"/>
      <c r="D185" s="144" t="s">
        <v>133</v>
      </c>
      <c r="E185" s="151" t="s">
        <v>19</v>
      </c>
      <c r="F185" s="152" t="s">
        <v>258</v>
      </c>
      <c r="H185" s="153">
        <v>24</v>
      </c>
      <c r="I185" s="154"/>
      <c r="L185" s="150"/>
      <c r="M185" s="155"/>
      <c r="T185" s="156"/>
      <c r="AT185" s="151" t="s">
        <v>133</v>
      </c>
      <c r="AU185" s="151" t="s">
        <v>82</v>
      </c>
      <c r="AV185" s="13" t="s">
        <v>82</v>
      </c>
      <c r="AW185" s="13" t="s">
        <v>33</v>
      </c>
      <c r="AX185" s="13" t="s">
        <v>72</v>
      </c>
      <c r="AY185" s="151" t="s">
        <v>122</v>
      </c>
    </row>
    <row r="186" spans="2:65" s="12" customFormat="1">
      <c r="B186" s="143"/>
      <c r="D186" s="144" t="s">
        <v>133</v>
      </c>
      <c r="E186" s="145" t="s">
        <v>19</v>
      </c>
      <c r="F186" s="146" t="s">
        <v>251</v>
      </c>
      <c r="H186" s="145" t="s">
        <v>19</v>
      </c>
      <c r="I186" s="147"/>
      <c r="L186" s="143"/>
      <c r="M186" s="148"/>
      <c r="T186" s="149"/>
      <c r="AT186" s="145" t="s">
        <v>133</v>
      </c>
      <c r="AU186" s="145" t="s">
        <v>82</v>
      </c>
      <c r="AV186" s="12" t="s">
        <v>80</v>
      </c>
      <c r="AW186" s="12" t="s">
        <v>33</v>
      </c>
      <c r="AX186" s="12" t="s">
        <v>72</v>
      </c>
      <c r="AY186" s="145" t="s">
        <v>122</v>
      </c>
    </row>
    <row r="187" spans="2:65" s="13" customFormat="1">
      <c r="B187" s="150"/>
      <c r="D187" s="144" t="s">
        <v>133</v>
      </c>
      <c r="E187" s="151" t="s">
        <v>19</v>
      </c>
      <c r="F187" s="152" t="s">
        <v>259</v>
      </c>
      <c r="H187" s="153">
        <v>9</v>
      </c>
      <c r="I187" s="154"/>
      <c r="L187" s="150"/>
      <c r="M187" s="155"/>
      <c r="T187" s="156"/>
      <c r="AT187" s="151" t="s">
        <v>133</v>
      </c>
      <c r="AU187" s="151" t="s">
        <v>82</v>
      </c>
      <c r="AV187" s="13" t="s">
        <v>82</v>
      </c>
      <c r="AW187" s="13" t="s">
        <v>33</v>
      </c>
      <c r="AX187" s="13" t="s">
        <v>72</v>
      </c>
      <c r="AY187" s="151" t="s">
        <v>122</v>
      </c>
    </row>
    <row r="188" spans="2:65" s="14" customFormat="1">
      <c r="B188" s="157"/>
      <c r="D188" s="144" t="s">
        <v>133</v>
      </c>
      <c r="E188" s="158" t="s">
        <v>19</v>
      </c>
      <c r="F188" s="159" t="s">
        <v>153</v>
      </c>
      <c r="H188" s="160">
        <v>33</v>
      </c>
      <c r="I188" s="161"/>
      <c r="L188" s="157"/>
      <c r="M188" s="162"/>
      <c r="T188" s="163"/>
      <c r="AT188" s="158" t="s">
        <v>133</v>
      </c>
      <c r="AU188" s="158" t="s">
        <v>82</v>
      </c>
      <c r="AV188" s="14" t="s">
        <v>129</v>
      </c>
      <c r="AW188" s="14" t="s">
        <v>33</v>
      </c>
      <c r="AX188" s="14" t="s">
        <v>80</v>
      </c>
      <c r="AY188" s="158" t="s">
        <v>122</v>
      </c>
    </row>
    <row r="189" spans="2:65" s="1" customFormat="1" ht="24.2" customHeight="1">
      <c r="B189" s="31"/>
      <c r="C189" s="126" t="s">
        <v>7</v>
      </c>
      <c r="D189" s="126" t="s">
        <v>124</v>
      </c>
      <c r="E189" s="127" t="s">
        <v>260</v>
      </c>
      <c r="F189" s="128" t="s">
        <v>261</v>
      </c>
      <c r="G189" s="129" t="s">
        <v>127</v>
      </c>
      <c r="H189" s="130">
        <v>33</v>
      </c>
      <c r="I189" s="131"/>
      <c r="J189" s="132">
        <f>ROUND(I189*H189,2)</f>
        <v>0</v>
      </c>
      <c r="K189" s="128" t="s">
        <v>128</v>
      </c>
      <c r="L189" s="31"/>
      <c r="M189" s="133" t="s">
        <v>19</v>
      </c>
      <c r="N189" s="134" t="s">
        <v>43</v>
      </c>
      <c r="P189" s="135">
        <f>O189*H189</f>
        <v>0</v>
      </c>
      <c r="Q189" s="135">
        <v>0</v>
      </c>
      <c r="R189" s="135">
        <f>Q189*H189</f>
        <v>0</v>
      </c>
      <c r="S189" s="135">
        <v>0</v>
      </c>
      <c r="T189" s="136">
        <f>S189*H189</f>
        <v>0</v>
      </c>
      <c r="AR189" s="137" t="s">
        <v>129</v>
      </c>
      <c r="AT189" s="137" t="s">
        <v>124</v>
      </c>
      <c r="AU189" s="137" t="s">
        <v>82</v>
      </c>
      <c r="AY189" s="16" t="s">
        <v>122</v>
      </c>
      <c r="BE189" s="138">
        <f>IF(N189="základní",J189,0)</f>
        <v>0</v>
      </c>
      <c r="BF189" s="138">
        <f>IF(N189="snížená",J189,0)</f>
        <v>0</v>
      </c>
      <c r="BG189" s="138">
        <f>IF(N189="zákl. přenesená",J189,0)</f>
        <v>0</v>
      </c>
      <c r="BH189" s="138">
        <f>IF(N189="sníž. přenesená",J189,0)</f>
        <v>0</v>
      </c>
      <c r="BI189" s="138">
        <f>IF(N189="nulová",J189,0)</f>
        <v>0</v>
      </c>
      <c r="BJ189" s="16" t="s">
        <v>80</v>
      </c>
      <c r="BK189" s="138">
        <f>ROUND(I189*H189,2)</f>
        <v>0</v>
      </c>
      <c r="BL189" s="16" t="s">
        <v>129</v>
      </c>
      <c r="BM189" s="137" t="s">
        <v>262</v>
      </c>
    </row>
    <row r="190" spans="2:65" s="1" customFormat="1">
      <c r="B190" s="31"/>
      <c r="D190" s="139" t="s">
        <v>131</v>
      </c>
      <c r="F190" s="140" t="s">
        <v>263</v>
      </c>
      <c r="I190" s="141"/>
      <c r="L190" s="31"/>
      <c r="M190" s="142"/>
      <c r="T190" s="52"/>
      <c r="AT190" s="16" t="s">
        <v>131</v>
      </c>
      <c r="AU190" s="16" t="s">
        <v>82</v>
      </c>
    </row>
    <row r="191" spans="2:65" s="1" customFormat="1" ht="37.700000000000003" customHeight="1">
      <c r="B191" s="31"/>
      <c r="C191" s="126" t="s">
        <v>264</v>
      </c>
      <c r="D191" s="126" t="s">
        <v>124</v>
      </c>
      <c r="E191" s="127" t="s">
        <v>265</v>
      </c>
      <c r="F191" s="128" t="s">
        <v>266</v>
      </c>
      <c r="G191" s="129" t="s">
        <v>221</v>
      </c>
      <c r="H191" s="130">
        <v>1596.8</v>
      </c>
      <c r="I191" s="131"/>
      <c r="J191" s="132">
        <f>ROUND(I191*H191,2)</f>
        <v>0</v>
      </c>
      <c r="K191" s="128" t="s">
        <v>128</v>
      </c>
      <c r="L191" s="31"/>
      <c r="M191" s="133" t="s">
        <v>19</v>
      </c>
      <c r="N191" s="134" t="s">
        <v>43</v>
      </c>
      <c r="P191" s="135">
        <f>O191*H191</f>
        <v>0</v>
      </c>
      <c r="Q191" s="135">
        <v>0</v>
      </c>
      <c r="R191" s="135">
        <f>Q191*H191</f>
        <v>0</v>
      </c>
      <c r="S191" s="135">
        <v>0</v>
      </c>
      <c r="T191" s="136">
        <f>S191*H191</f>
        <v>0</v>
      </c>
      <c r="AR191" s="137" t="s">
        <v>129</v>
      </c>
      <c r="AT191" s="137" t="s">
        <v>124</v>
      </c>
      <c r="AU191" s="137" t="s">
        <v>82</v>
      </c>
      <c r="AY191" s="16" t="s">
        <v>122</v>
      </c>
      <c r="BE191" s="138">
        <f>IF(N191="základní",J191,0)</f>
        <v>0</v>
      </c>
      <c r="BF191" s="138">
        <f>IF(N191="snížená",J191,0)</f>
        <v>0</v>
      </c>
      <c r="BG191" s="138">
        <f>IF(N191="zákl. přenesená",J191,0)</f>
        <v>0</v>
      </c>
      <c r="BH191" s="138">
        <f>IF(N191="sníž. přenesená",J191,0)</f>
        <v>0</v>
      </c>
      <c r="BI191" s="138">
        <f>IF(N191="nulová",J191,0)</f>
        <v>0</v>
      </c>
      <c r="BJ191" s="16" t="s">
        <v>80</v>
      </c>
      <c r="BK191" s="138">
        <f>ROUND(I191*H191,2)</f>
        <v>0</v>
      </c>
      <c r="BL191" s="16" t="s">
        <v>129</v>
      </c>
      <c r="BM191" s="137" t="s">
        <v>267</v>
      </c>
    </row>
    <row r="192" spans="2:65" s="1" customFormat="1">
      <c r="B192" s="31"/>
      <c r="D192" s="139" t="s">
        <v>131</v>
      </c>
      <c r="F192" s="140" t="s">
        <v>268</v>
      </c>
      <c r="I192" s="141"/>
      <c r="L192" s="31"/>
      <c r="M192" s="142"/>
      <c r="T192" s="52"/>
      <c r="AT192" s="16" t="s">
        <v>131</v>
      </c>
      <c r="AU192" s="16" t="s">
        <v>82</v>
      </c>
    </row>
    <row r="193" spans="2:65" s="13" customFormat="1">
      <c r="B193" s="150"/>
      <c r="D193" s="144" t="s">
        <v>133</v>
      </c>
      <c r="E193" s="151" t="s">
        <v>19</v>
      </c>
      <c r="F193" s="152" t="s">
        <v>269</v>
      </c>
      <c r="H193" s="153">
        <v>1596.8</v>
      </c>
      <c r="I193" s="154"/>
      <c r="L193" s="150"/>
      <c r="M193" s="155"/>
      <c r="T193" s="156"/>
      <c r="AT193" s="151" t="s">
        <v>133</v>
      </c>
      <c r="AU193" s="151" t="s">
        <v>82</v>
      </c>
      <c r="AV193" s="13" t="s">
        <v>82</v>
      </c>
      <c r="AW193" s="13" t="s">
        <v>33</v>
      </c>
      <c r="AX193" s="13" t="s">
        <v>80</v>
      </c>
      <c r="AY193" s="151" t="s">
        <v>122</v>
      </c>
    </row>
    <row r="194" spans="2:65" s="1" customFormat="1" ht="24.2" customHeight="1">
      <c r="B194" s="31"/>
      <c r="C194" s="126" t="s">
        <v>270</v>
      </c>
      <c r="D194" s="126" t="s">
        <v>124</v>
      </c>
      <c r="E194" s="127" t="s">
        <v>271</v>
      </c>
      <c r="F194" s="128" t="s">
        <v>272</v>
      </c>
      <c r="G194" s="129" t="s">
        <v>273</v>
      </c>
      <c r="H194" s="130">
        <v>2874.24</v>
      </c>
      <c r="I194" s="131"/>
      <c r="J194" s="132">
        <f>ROUND(I194*H194,2)</f>
        <v>0</v>
      </c>
      <c r="K194" s="128" t="s">
        <v>128</v>
      </c>
      <c r="L194" s="31"/>
      <c r="M194" s="133" t="s">
        <v>19</v>
      </c>
      <c r="N194" s="134" t="s">
        <v>43</v>
      </c>
      <c r="P194" s="135">
        <f>O194*H194</f>
        <v>0</v>
      </c>
      <c r="Q194" s="135">
        <v>0</v>
      </c>
      <c r="R194" s="135">
        <f>Q194*H194</f>
        <v>0</v>
      </c>
      <c r="S194" s="135">
        <v>0</v>
      </c>
      <c r="T194" s="136">
        <f>S194*H194</f>
        <v>0</v>
      </c>
      <c r="AR194" s="137" t="s">
        <v>129</v>
      </c>
      <c r="AT194" s="137" t="s">
        <v>124</v>
      </c>
      <c r="AU194" s="137" t="s">
        <v>82</v>
      </c>
      <c r="AY194" s="16" t="s">
        <v>122</v>
      </c>
      <c r="BE194" s="138">
        <f>IF(N194="základní",J194,0)</f>
        <v>0</v>
      </c>
      <c r="BF194" s="138">
        <f>IF(N194="snížená",J194,0)</f>
        <v>0</v>
      </c>
      <c r="BG194" s="138">
        <f>IF(N194="zákl. přenesená",J194,0)</f>
        <v>0</v>
      </c>
      <c r="BH194" s="138">
        <f>IF(N194="sníž. přenesená",J194,0)</f>
        <v>0</v>
      </c>
      <c r="BI194" s="138">
        <f>IF(N194="nulová",J194,0)</f>
        <v>0</v>
      </c>
      <c r="BJ194" s="16" t="s">
        <v>80</v>
      </c>
      <c r="BK194" s="138">
        <f>ROUND(I194*H194,2)</f>
        <v>0</v>
      </c>
      <c r="BL194" s="16" t="s">
        <v>129</v>
      </c>
      <c r="BM194" s="137" t="s">
        <v>274</v>
      </c>
    </row>
    <row r="195" spans="2:65" s="1" customFormat="1">
      <c r="B195" s="31"/>
      <c r="D195" s="139" t="s">
        <v>131</v>
      </c>
      <c r="F195" s="140" t="s">
        <v>275</v>
      </c>
      <c r="I195" s="141"/>
      <c r="L195" s="31"/>
      <c r="M195" s="142"/>
      <c r="T195" s="52"/>
      <c r="AT195" s="16" t="s">
        <v>131</v>
      </c>
      <c r="AU195" s="16" t="s">
        <v>82</v>
      </c>
    </row>
    <row r="196" spans="2:65" s="13" customFormat="1">
      <c r="B196" s="150"/>
      <c r="D196" s="144" t="s">
        <v>133</v>
      </c>
      <c r="E196" s="151" t="s">
        <v>19</v>
      </c>
      <c r="F196" s="152" t="s">
        <v>276</v>
      </c>
      <c r="H196" s="153">
        <v>2874.24</v>
      </c>
      <c r="I196" s="154"/>
      <c r="L196" s="150"/>
      <c r="M196" s="155"/>
      <c r="T196" s="156"/>
      <c r="AT196" s="151" t="s">
        <v>133</v>
      </c>
      <c r="AU196" s="151" t="s">
        <v>82</v>
      </c>
      <c r="AV196" s="13" t="s">
        <v>82</v>
      </c>
      <c r="AW196" s="13" t="s">
        <v>33</v>
      </c>
      <c r="AX196" s="13" t="s">
        <v>80</v>
      </c>
      <c r="AY196" s="151" t="s">
        <v>122</v>
      </c>
    </row>
    <row r="197" spans="2:65" s="1" customFormat="1" ht="24.2" customHeight="1">
      <c r="B197" s="31"/>
      <c r="C197" s="126" t="s">
        <v>277</v>
      </c>
      <c r="D197" s="126" t="s">
        <v>124</v>
      </c>
      <c r="E197" s="127" t="s">
        <v>278</v>
      </c>
      <c r="F197" s="128" t="s">
        <v>279</v>
      </c>
      <c r="G197" s="129" t="s">
        <v>221</v>
      </c>
      <c r="H197" s="130">
        <v>9.9</v>
      </c>
      <c r="I197" s="131"/>
      <c r="J197" s="132">
        <f>ROUND(I197*H197,2)</f>
        <v>0</v>
      </c>
      <c r="K197" s="128" t="s">
        <v>128</v>
      </c>
      <c r="L197" s="31"/>
      <c r="M197" s="133" t="s">
        <v>19</v>
      </c>
      <c r="N197" s="134" t="s">
        <v>43</v>
      </c>
      <c r="P197" s="135">
        <f>O197*H197</f>
        <v>0</v>
      </c>
      <c r="Q197" s="135">
        <v>0</v>
      </c>
      <c r="R197" s="135">
        <f>Q197*H197</f>
        <v>0</v>
      </c>
      <c r="S197" s="135">
        <v>0</v>
      </c>
      <c r="T197" s="136">
        <f>S197*H197</f>
        <v>0</v>
      </c>
      <c r="AR197" s="137" t="s">
        <v>129</v>
      </c>
      <c r="AT197" s="137" t="s">
        <v>124</v>
      </c>
      <c r="AU197" s="137" t="s">
        <v>82</v>
      </c>
      <c r="AY197" s="16" t="s">
        <v>122</v>
      </c>
      <c r="BE197" s="138">
        <f>IF(N197="základní",J197,0)</f>
        <v>0</v>
      </c>
      <c r="BF197" s="138">
        <f>IF(N197="snížená",J197,0)</f>
        <v>0</v>
      </c>
      <c r="BG197" s="138">
        <f>IF(N197="zákl. přenesená",J197,0)</f>
        <v>0</v>
      </c>
      <c r="BH197" s="138">
        <f>IF(N197="sníž. přenesená",J197,0)</f>
        <v>0</v>
      </c>
      <c r="BI197" s="138">
        <f>IF(N197="nulová",J197,0)</f>
        <v>0</v>
      </c>
      <c r="BJ197" s="16" t="s">
        <v>80</v>
      </c>
      <c r="BK197" s="138">
        <f>ROUND(I197*H197,2)</f>
        <v>0</v>
      </c>
      <c r="BL197" s="16" t="s">
        <v>129</v>
      </c>
      <c r="BM197" s="137" t="s">
        <v>280</v>
      </c>
    </row>
    <row r="198" spans="2:65" s="1" customFormat="1">
      <c r="B198" s="31"/>
      <c r="D198" s="139" t="s">
        <v>131</v>
      </c>
      <c r="F198" s="140" t="s">
        <v>281</v>
      </c>
      <c r="I198" s="141"/>
      <c r="L198" s="31"/>
      <c r="M198" s="142"/>
      <c r="T198" s="52"/>
      <c r="AT198" s="16" t="s">
        <v>131</v>
      </c>
      <c r="AU198" s="16" t="s">
        <v>82</v>
      </c>
    </row>
    <row r="199" spans="2:65" s="12" customFormat="1">
      <c r="B199" s="143"/>
      <c r="D199" s="144" t="s">
        <v>133</v>
      </c>
      <c r="E199" s="145" t="s">
        <v>19</v>
      </c>
      <c r="F199" s="146" t="s">
        <v>249</v>
      </c>
      <c r="H199" s="145" t="s">
        <v>19</v>
      </c>
      <c r="I199" s="147"/>
      <c r="L199" s="143"/>
      <c r="M199" s="148"/>
      <c r="T199" s="149"/>
      <c r="AT199" s="145" t="s">
        <v>133</v>
      </c>
      <c r="AU199" s="145" t="s">
        <v>82</v>
      </c>
      <c r="AV199" s="12" t="s">
        <v>80</v>
      </c>
      <c r="AW199" s="12" t="s">
        <v>33</v>
      </c>
      <c r="AX199" s="12" t="s">
        <v>72</v>
      </c>
      <c r="AY199" s="145" t="s">
        <v>122</v>
      </c>
    </row>
    <row r="200" spans="2:65" s="13" customFormat="1">
      <c r="B200" s="150"/>
      <c r="D200" s="144" t="s">
        <v>133</v>
      </c>
      <c r="E200" s="151" t="s">
        <v>19</v>
      </c>
      <c r="F200" s="152" t="s">
        <v>282</v>
      </c>
      <c r="H200" s="153">
        <v>9.9</v>
      </c>
      <c r="I200" s="154"/>
      <c r="L200" s="150"/>
      <c r="M200" s="155"/>
      <c r="T200" s="156"/>
      <c r="AT200" s="151" t="s">
        <v>133</v>
      </c>
      <c r="AU200" s="151" t="s">
        <v>82</v>
      </c>
      <c r="AV200" s="13" t="s">
        <v>82</v>
      </c>
      <c r="AW200" s="13" t="s">
        <v>33</v>
      </c>
      <c r="AX200" s="13" t="s">
        <v>80</v>
      </c>
      <c r="AY200" s="151" t="s">
        <v>122</v>
      </c>
    </row>
    <row r="201" spans="2:65" s="1" customFormat="1" ht="37.700000000000003" customHeight="1">
      <c r="B201" s="31"/>
      <c r="C201" s="126" t="s">
        <v>283</v>
      </c>
      <c r="D201" s="126" t="s">
        <v>124</v>
      </c>
      <c r="E201" s="127" t="s">
        <v>284</v>
      </c>
      <c r="F201" s="128" t="s">
        <v>285</v>
      </c>
      <c r="G201" s="129" t="s">
        <v>221</v>
      </c>
      <c r="H201" s="130">
        <v>5.5</v>
      </c>
      <c r="I201" s="131"/>
      <c r="J201" s="132">
        <f>ROUND(I201*H201,2)</f>
        <v>0</v>
      </c>
      <c r="K201" s="128" t="s">
        <v>128</v>
      </c>
      <c r="L201" s="31"/>
      <c r="M201" s="133" t="s">
        <v>19</v>
      </c>
      <c r="N201" s="134" t="s">
        <v>43</v>
      </c>
      <c r="P201" s="135">
        <f>O201*H201</f>
        <v>0</v>
      </c>
      <c r="Q201" s="135">
        <v>0</v>
      </c>
      <c r="R201" s="135">
        <f>Q201*H201</f>
        <v>0</v>
      </c>
      <c r="S201" s="135">
        <v>0</v>
      </c>
      <c r="T201" s="136">
        <f>S201*H201</f>
        <v>0</v>
      </c>
      <c r="AR201" s="137" t="s">
        <v>129</v>
      </c>
      <c r="AT201" s="137" t="s">
        <v>124</v>
      </c>
      <c r="AU201" s="137" t="s">
        <v>82</v>
      </c>
      <c r="AY201" s="16" t="s">
        <v>122</v>
      </c>
      <c r="BE201" s="138">
        <f>IF(N201="základní",J201,0)</f>
        <v>0</v>
      </c>
      <c r="BF201" s="138">
        <f>IF(N201="snížená",J201,0)</f>
        <v>0</v>
      </c>
      <c r="BG201" s="138">
        <f>IF(N201="zákl. přenesená",J201,0)</f>
        <v>0</v>
      </c>
      <c r="BH201" s="138">
        <f>IF(N201="sníž. přenesená",J201,0)</f>
        <v>0</v>
      </c>
      <c r="BI201" s="138">
        <f>IF(N201="nulová",J201,0)</f>
        <v>0</v>
      </c>
      <c r="BJ201" s="16" t="s">
        <v>80</v>
      </c>
      <c r="BK201" s="138">
        <f>ROUND(I201*H201,2)</f>
        <v>0</v>
      </c>
      <c r="BL201" s="16" t="s">
        <v>129</v>
      </c>
      <c r="BM201" s="137" t="s">
        <v>286</v>
      </c>
    </row>
    <row r="202" spans="2:65" s="1" customFormat="1">
      <c r="B202" s="31"/>
      <c r="D202" s="139" t="s">
        <v>131</v>
      </c>
      <c r="F202" s="140" t="s">
        <v>287</v>
      </c>
      <c r="I202" s="141"/>
      <c r="L202" s="31"/>
      <c r="M202" s="142"/>
      <c r="T202" s="52"/>
      <c r="AT202" s="16" t="s">
        <v>131</v>
      </c>
      <c r="AU202" s="16" t="s">
        <v>82</v>
      </c>
    </row>
    <row r="203" spans="2:65" s="12" customFormat="1">
      <c r="B203" s="143"/>
      <c r="D203" s="144" t="s">
        <v>133</v>
      </c>
      <c r="E203" s="145" t="s">
        <v>19</v>
      </c>
      <c r="F203" s="146" t="s">
        <v>249</v>
      </c>
      <c r="H203" s="145" t="s">
        <v>19</v>
      </c>
      <c r="I203" s="147"/>
      <c r="L203" s="143"/>
      <c r="M203" s="148"/>
      <c r="T203" s="149"/>
      <c r="AT203" s="145" t="s">
        <v>133</v>
      </c>
      <c r="AU203" s="145" t="s">
        <v>82</v>
      </c>
      <c r="AV203" s="12" t="s">
        <v>80</v>
      </c>
      <c r="AW203" s="12" t="s">
        <v>33</v>
      </c>
      <c r="AX203" s="12" t="s">
        <v>72</v>
      </c>
      <c r="AY203" s="145" t="s">
        <v>122</v>
      </c>
    </row>
    <row r="204" spans="2:65" s="13" customFormat="1">
      <c r="B204" s="150"/>
      <c r="D204" s="144" t="s">
        <v>133</v>
      </c>
      <c r="E204" s="151" t="s">
        <v>19</v>
      </c>
      <c r="F204" s="152" t="s">
        <v>288</v>
      </c>
      <c r="H204" s="153">
        <v>4</v>
      </c>
      <c r="I204" s="154"/>
      <c r="L204" s="150"/>
      <c r="M204" s="155"/>
      <c r="T204" s="156"/>
      <c r="AT204" s="151" t="s">
        <v>133</v>
      </c>
      <c r="AU204" s="151" t="s">
        <v>82</v>
      </c>
      <c r="AV204" s="13" t="s">
        <v>82</v>
      </c>
      <c r="AW204" s="13" t="s">
        <v>33</v>
      </c>
      <c r="AX204" s="13" t="s">
        <v>72</v>
      </c>
      <c r="AY204" s="151" t="s">
        <v>122</v>
      </c>
    </row>
    <row r="205" spans="2:65" s="12" customFormat="1">
      <c r="B205" s="143"/>
      <c r="D205" s="144" t="s">
        <v>133</v>
      </c>
      <c r="E205" s="145" t="s">
        <v>19</v>
      </c>
      <c r="F205" s="146" t="s">
        <v>249</v>
      </c>
      <c r="H205" s="145" t="s">
        <v>19</v>
      </c>
      <c r="I205" s="147"/>
      <c r="L205" s="143"/>
      <c r="M205" s="148"/>
      <c r="T205" s="149"/>
      <c r="AT205" s="145" t="s">
        <v>133</v>
      </c>
      <c r="AU205" s="145" t="s">
        <v>82</v>
      </c>
      <c r="AV205" s="12" t="s">
        <v>80</v>
      </c>
      <c r="AW205" s="12" t="s">
        <v>33</v>
      </c>
      <c r="AX205" s="12" t="s">
        <v>72</v>
      </c>
      <c r="AY205" s="145" t="s">
        <v>122</v>
      </c>
    </row>
    <row r="206" spans="2:65" s="13" customFormat="1">
      <c r="B206" s="150"/>
      <c r="D206" s="144" t="s">
        <v>133</v>
      </c>
      <c r="E206" s="151" t="s">
        <v>19</v>
      </c>
      <c r="F206" s="152" t="s">
        <v>289</v>
      </c>
      <c r="H206" s="153">
        <v>1.5</v>
      </c>
      <c r="I206" s="154"/>
      <c r="L206" s="150"/>
      <c r="M206" s="155"/>
      <c r="T206" s="156"/>
      <c r="AT206" s="151" t="s">
        <v>133</v>
      </c>
      <c r="AU206" s="151" t="s">
        <v>82</v>
      </c>
      <c r="AV206" s="13" t="s">
        <v>82</v>
      </c>
      <c r="AW206" s="13" t="s">
        <v>33</v>
      </c>
      <c r="AX206" s="13" t="s">
        <v>72</v>
      </c>
      <c r="AY206" s="151" t="s">
        <v>122</v>
      </c>
    </row>
    <row r="207" spans="2:65" s="14" customFormat="1">
      <c r="B207" s="157"/>
      <c r="D207" s="144" t="s">
        <v>133</v>
      </c>
      <c r="E207" s="158" t="s">
        <v>19</v>
      </c>
      <c r="F207" s="159" t="s">
        <v>153</v>
      </c>
      <c r="H207" s="160">
        <v>5.5</v>
      </c>
      <c r="I207" s="161"/>
      <c r="L207" s="157"/>
      <c r="M207" s="162"/>
      <c r="T207" s="163"/>
      <c r="AT207" s="158" t="s">
        <v>133</v>
      </c>
      <c r="AU207" s="158" t="s">
        <v>82</v>
      </c>
      <c r="AV207" s="14" t="s">
        <v>129</v>
      </c>
      <c r="AW207" s="14" t="s">
        <v>33</v>
      </c>
      <c r="AX207" s="14" t="s">
        <v>80</v>
      </c>
      <c r="AY207" s="158" t="s">
        <v>122</v>
      </c>
    </row>
    <row r="208" spans="2:65" s="1" customFormat="1" ht="16.5" customHeight="1">
      <c r="B208" s="31"/>
      <c r="C208" s="164" t="s">
        <v>290</v>
      </c>
      <c r="D208" s="164" t="s">
        <v>291</v>
      </c>
      <c r="E208" s="165" t="s">
        <v>292</v>
      </c>
      <c r="F208" s="166" t="s">
        <v>293</v>
      </c>
      <c r="G208" s="167" t="s">
        <v>273</v>
      </c>
      <c r="H208" s="168">
        <v>9.9</v>
      </c>
      <c r="I208" s="169"/>
      <c r="J208" s="170">
        <f>ROUND(I208*H208,2)</f>
        <v>0</v>
      </c>
      <c r="K208" s="166" t="s">
        <v>128</v>
      </c>
      <c r="L208" s="171"/>
      <c r="M208" s="172" t="s">
        <v>19</v>
      </c>
      <c r="N208" s="173" t="s">
        <v>43</v>
      </c>
      <c r="P208" s="135">
        <f>O208*H208</f>
        <v>0</v>
      </c>
      <c r="Q208" s="135">
        <v>1</v>
      </c>
      <c r="R208" s="135">
        <f>Q208*H208</f>
        <v>9.9</v>
      </c>
      <c r="S208" s="135">
        <v>0</v>
      </c>
      <c r="T208" s="136">
        <f>S208*H208</f>
        <v>0</v>
      </c>
      <c r="AR208" s="137" t="s">
        <v>175</v>
      </c>
      <c r="AT208" s="137" t="s">
        <v>291</v>
      </c>
      <c r="AU208" s="137" t="s">
        <v>82</v>
      </c>
      <c r="AY208" s="16" t="s">
        <v>122</v>
      </c>
      <c r="BE208" s="138">
        <f>IF(N208="základní",J208,0)</f>
        <v>0</v>
      </c>
      <c r="BF208" s="138">
        <f>IF(N208="snížená",J208,0)</f>
        <v>0</v>
      </c>
      <c r="BG208" s="138">
        <f>IF(N208="zákl. přenesená",J208,0)</f>
        <v>0</v>
      </c>
      <c r="BH208" s="138">
        <f>IF(N208="sníž. přenesená",J208,0)</f>
        <v>0</v>
      </c>
      <c r="BI208" s="138">
        <f>IF(N208="nulová",J208,0)</f>
        <v>0</v>
      </c>
      <c r="BJ208" s="16" t="s">
        <v>80</v>
      </c>
      <c r="BK208" s="138">
        <f>ROUND(I208*H208,2)</f>
        <v>0</v>
      </c>
      <c r="BL208" s="16" t="s">
        <v>129</v>
      </c>
      <c r="BM208" s="137" t="s">
        <v>294</v>
      </c>
    </row>
    <row r="209" spans="2:65" s="13" customFormat="1">
      <c r="B209" s="150"/>
      <c r="D209" s="144" t="s">
        <v>133</v>
      </c>
      <c r="E209" s="151" t="s">
        <v>19</v>
      </c>
      <c r="F209" s="152" t="s">
        <v>295</v>
      </c>
      <c r="H209" s="153">
        <v>9.9</v>
      </c>
      <c r="I209" s="154"/>
      <c r="L209" s="150"/>
      <c r="M209" s="155"/>
      <c r="T209" s="156"/>
      <c r="AT209" s="151" t="s">
        <v>133</v>
      </c>
      <c r="AU209" s="151" t="s">
        <v>82</v>
      </c>
      <c r="AV209" s="13" t="s">
        <v>82</v>
      </c>
      <c r="AW209" s="13" t="s">
        <v>33</v>
      </c>
      <c r="AX209" s="13" t="s">
        <v>80</v>
      </c>
      <c r="AY209" s="151" t="s">
        <v>122</v>
      </c>
    </row>
    <row r="210" spans="2:65" s="1" customFormat="1" ht="24.2" customHeight="1">
      <c r="B210" s="31"/>
      <c r="C210" s="126" t="s">
        <v>296</v>
      </c>
      <c r="D210" s="126" t="s">
        <v>124</v>
      </c>
      <c r="E210" s="127" t="s">
        <v>297</v>
      </c>
      <c r="F210" s="128" t="s">
        <v>298</v>
      </c>
      <c r="G210" s="129" t="s">
        <v>127</v>
      </c>
      <c r="H210" s="130">
        <v>90</v>
      </c>
      <c r="I210" s="131"/>
      <c r="J210" s="132">
        <f>ROUND(I210*H210,2)</f>
        <v>0</v>
      </c>
      <c r="K210" s="128" t="s">
        <v>128</v>
      </c>
      <c r="L210" s="31"/>
      <c r="M210" s="133" t="s">
        <v>19</v>
      </c>
      <c r="N210" s="134" t="s">
        <v>43</v>
      </c>
      <c r="P210" s="135">
        <f>O210*H210</f>
        <v>0</v>
      </c>
      <c r="Q210" s="135">
        <v>0</v>
      </c>
      <c r="R210" s="135">
        <f>Q210*H210</f>
        <v>0</v>
      </c>
      <c r="S210" s="135">
        <v>0</v>
      </c>
      <c r="T210" s="136">
        <f>S210*H210</f>
        <v>0</v>
      </c>
      <c r="AR210" s="137" t="s">
        <v>129</v>
      </c>
      <c r="AT210" s="137" t="s">
        <v>124</v>
      </c>
      <c r="AU210" s="137" t="s">
        <v>82</v>
      </c>
      <c r="AY210" s="16" t="s">
        <v>122</v>
      </c>
      <c r="BE210" s="138">
        <f>IF(N210="základní",J210,0)</f>
        <v>0</v>
      </c>
      <c r="BF210" s="138">
        <f>IF(N210="snížená",J210,0)</f>
        <v>0</v>
      </c>
      <c r="BG210" s="138">
        <f>IF(N210="zákl. přenesená",J210,0)</f>
        <v>0</v>
      </c>
      <c r="BH210" s="138">
        <f>IF(N210="sníž. přenesená",J210,0)</f>
        <v>0</v>
      </c>
      <c r="BI210" s="138">
        <f>IF(N210="nulová",J210,0)</f>
        <v>0</v>
      </c>
      <c r="BJ210" s="16" t="s">
        <v>80</v>
      </c>
      <c r="BK210" s="138">
        <f>ROUND(I210*H210,2)</f>
        <v>0</v>
      </c>
      <c r="BL210" s="16" t="s">
        <v>129</v>
      </c>
      <c r="BM210" s="137" t="s">
        <v>299</v>
      </c>
    </row>
    <row r="211" spans="2:65" s="1" customFormat="1">
      <c r="B211" s="31"/>
      <c r="D211" s="139" t="s">
        <v>131</v>
      </c>
      <c r="F211" s="140" t="s">
        <v>300</v>
      </c>
      <c r="I211" s="141"/>
      <c r="L211" s="31"/>
      <c r="M211" s="142"/>
      <c r="T211" s="52"/>
      <c r="AT211" s="16" t="s">
        <v>131</v>
      </c>
      <c r="AU211" s="16" t="s">
        <v>82</v>
      </c>
    </row>
    <row r="212" spans="2:65" s="1" customFormat="1" ht="24.2" customHeight="1">
      <c r="B212" s="31"/>
      <c r="C212" s="126" t="s">
        <v>301</v>
      </c>
      <c r="D212" s="126" t="s">
        <v>124</v>
      </c>
      <c r="E212" s="127" t="s">
        <v>302</v>
      </c>
      <c r="F212" s="128" t="s">
        <v>303</v>
      </c>
      <c r="G212" s="129" t="s">
        <v>127</v>
      </c>
      <c r="H212" s="130">
        <v>90</v>
      </c>
      <c r="I212" s="131"/>
      <c r="J212" s="132">
        <f>ROUND(I212*H212,2)</f>
        <v>0</v>
      </c>
      <c r="K212" s="128" t="s">
        <v>128</v>
      </c>
      <c r="L212" s="31"/>
      <c r="M212" s="133" t="s">
        <v>19</v>
      </c>
      <c r="N212" s="134" t="s">
        <v>43</v>
      </c>
      <c r="P212" s="135">
        <f>O212*H212</f>
        <v>0</v>
      </c>
      <c r="Q212" s="135">
        <v>0</v>
      </c>
      <c r="R212" s="135">
        <f>Q212*H212</f>
        <v>0</v>
      </c>
      <c r="S212" s="135">
        <v>0</v>
      </c>
      <c r="T212" s="136">
        <f>S212*H212</f>
        <v>0</v>
      </c>
      <c r="AR212" s="137" t="s">
        <v>129</v>
      </c>
      <c r="AT212" s="137" t="s">
        <v>124</v>
      </c>
      <c r="AU212" s="137" t="s">
        <v>82</v>
      </c>
      <c r="AY212" s="16" t="s">
        <v>122</v>
      </c>
      <c r="BE212" s="138">
        <f>IF(N212="základní",J212,0)</f>
        <v>0</v>
      </c>
      <c r="BF212" s="138">
        <f>IF(N212="snížená",J212,0)</f>
        <v>0</v>
      </c>
      <c r="BG212" s="138">
        <f>IF(N212="zákl. přenesená",J212,0)</f>
        <v>0</v>
      </c>
      <c r="BH212" s="138">
        <f>IF(N212="sníž. přenesená",J212,0)</f>
        <v>0</v>
      </c>
      <c r="BI212" s="138">
        <f>IF(N212="nulová",J212,0)</f>
        <v>0</v>
      </c>
      <c r="BJ212" s="16" t="s">
        <v>80</v>
      </c>
      <c r="BK212" s="138">
        <f>ROUND(I212*H212,2)</f>
        <v>0</v>
      </c>
      <c r="BL212" s="16" t="s">
        <v>129</v>
      </c>
      <c r="BM212" s="137" t="s">
        <v>304</v>
      </c>
    </row>
    <row r="213" spans="2:65" s="1" customFormat="1">
      <c r="B213" s="31"/>
      <c r="D213" s="139" t="s">
        <v>131</v>
      </c>
      <c r="F213" s="140" t="s">
        <v>305</v>
      </c>
      <c r="I213" s="141"/>
      <c r="L213" s="31"/>
      <c r="M213" s="142"/>
      <c r="T213" s="52"/>
      <c r="AT213" s="16" t="s">
        <v>131</v>
      </c>
      <c r="AU213" s="16" t="s">
        <v>82</v>
      </c>
    </row>
    <row r="214" spans="2:65" s="1" customFormat="1" ht="16.5" customHeight="1">
      <c r="B214" s="31"/>
      <c r="C214" s="164" t="s">
        <v>306</v>
      </c>
      <c r="D214" s="164" t="s">
        <v>291</v>
      </c>
      <c r="E214" s="165" t="s">
        <v>307</v>
      </c>
      <c r="F214" s="166" t="s">
        <v>308</v>
      </c>
      <c r="G214" s="167" t="s">
        <v>309</v>
      </c>
      <c r="H214" s="168">
        <v>1.8</v>
      </c>
      <c r="I214" s="169"/>
      <c r="J214" s="170">
        <f>ROUND(I214*H214,2)</f>
        <v>0</v>
      </c>
      <c r="K214" s="166" t="s">
        <v>128</v>
      </c>
      <c r="L214" s="171"/>
      <c r="M214" s="172" t="s">
        <v>19</v>
      </c>
      <c r="N214" s="173" t="s">
        <v>43</v>
      </c>
      <c r="P214" s="135">
        <f>O214*H214</f>
        <v>0</v>
      </c>
      <c r="Q214" s="135">
        <v>1E-3</v>
      </c>
      <c r="R214" s="135">
        <f>Q214*H214</f>
        <v>1.8000000000000002E-3</v>
      </c>
      <c r="S214" s="135">
        <v>0</v>
      </c>
      <c r="T214" s="136">
        <f>S214*H214</f>
        <v>0</v>
      </c>
      <c r="AR214" s="137" t="s">
        <v>175</v>
      </c>
      <c r="AT214" s="137" t="s">
        <v>291</v>
      </c>
      <c r="AU214" s="137" t="s">
        <v>82</v>
      </c>
      <c r="AY214" s="16" t="s">
        <v>122</v>
      </c>
      <c r="BE214" s="138">
        <f>IF(N214="základní",J214,0)</f>
        <v>0</v>
      </c>
      <c r="BF214" s="138">
        <f>IF(N214="snížená",J214,0)</f>
        <v>0</v>
      </c>
      <c r="BG214" s="138">
        <f>IF(N214="zákl. přenesená",J214,0)</f>
        <v>0</v>
      </c>
      <c r="BH214" s="138">
        <f>IF(N214="sníž. přenesená",J214,0)</f>
        <v>0</v>
      </c>
      <c r="BI214" s="138">
        <f>IF(N214="nulová",J214,0)</f>
        <v>0</v>
      </c>
      <c r="BJ214" s="16" t="s">
        <v>80</v>
      </c>
      <c r="BK214" s="138">
        <f>ROUND(I214*H214,2)</f>
        <v>0</v>
      </c>
      <c r="BL214" s="16" t="s">
        <v>129</v>
      </c>
      <c r="BM214" s="137" t="s">
        <v>310</v>
      </c>
    </row>
    <row r="215" spans="2:65" s="13" customFormat="1">
      <c r="B215" s="150"/>
      <c r="D215" s="144" t="s">
        <v>133</v>
      </c>
      <c r="E215" s="151" t="s">
        <v>19</v>
      </c>
      <c r="F215" s="152" t="s">
        <v>311</v>
      </c>
      <c r="H215" s="153">
        <v>1.8</v>
      </c>
      <c r="I215" s="154"/>
      <c r="L215" s="150"/>
      <c r="M215" s="155"/>
      <c r="T215" s="156"/>
      <c r="AT215" s="151" t="s">
        <v>133</v>
      </c>
      <c r="AU215" s="151" t="s">
        <v>82</v>
      </c>
      <c r="AV215" s="13" t="s">
        <v>82</v>
      </c>
      <c r="AW215" s="13" t="s">
        <v>33</v>
      </c>
      <c r="AX215" s="13" t="s">
        <v>80</v>
      </c>
      <c r="AY215" s="151" t="s">
        <v>122</v>
      </c>
    </row>
    <row r="216" spans="2:65" s="1" customFormat="1" ht="21.75" customHeight="1">
      <c r="B216" s="31"/>
      <c r="C216" s="126" t="s">
        <v>312</v>
      </c>
      <c r="D216" s="126" t="s">
        <v>124</v>
      </c>
      <c r="E216" s="127" t="s">
        <v>313</v>
      </c>
      <c r="F216" s="128" t="s">
        <v>314</v>
      </c>
      <c r="G216" s="129" t="s">
        <v>127</v>
      </c>
      <c r="H216" s="130">
        <v>3179</v>
      </c>
      <c r="I216" s="131"/>
      <c r="J216" s="132">
        <f>ROUND(I216*H216,2)</f>
        <v>0</v>
      </c>
      <c r="K216" s="128" t="s">
        <v>128</v>
      </c>
      <c r="L216" s="31"/>
      <c r="M216" s="133" t="s">
        <v>19</v>
      </c>
      <c r="N216" s="134" t="s">
        <v>43</v>
      </c>
      <c r="P216" s="135">
        <f>O216*H216</f>
        <v>0</v>
      </c>
      <c r="Q216" s="135">
        <v>0</v>
      </c>
      <c r="R216" s="135">
        <f>Q216*H216</f>
        <v>0</v>
      </c>
      <c r="S216" s="135">
        <v>0</v>
      </c>
      <c r="T216" s="136">
        <f>S216*H216</f>
        <v>0</v>
      </c>
      <c r="AR216" s="137" t="s">
        <v>129</v>
      </c>
      <c r="AT216" s="137" t="s">
        <v>124</v>
      </c>
      <c r="AU216" s="137" t="s">
        <v>82</v>
      </c>
      <c r="AY216" s="16" t="s">
        <v>122</v>
      </c>
      <c r="BE216" s="138">
        <f>IF(N216="základní",J216,0)</f>
        <v>0</v>
      </c>
      <c r="BF216" s="138">
        <f>IF(N216="snížená",J216,0)</f>
        <v>0</v>
      </c>
      <c r="BG216" s="138">
        <f>IF(N216="zákl. přenesená",J216,0)</f>
        <v>0</v>
      </c>
      <c r="BH216" s="138">
        <f>IF(N216="sníž. přenesená",J216,0)</f>
        <v>0</v>
      </c>
      <c r="BI216" s="138">
        <f>IF(N216="nulová",J216,0)</f>
        <v>0</v>
      </c>
      <c r="BJ216" s="16" t="s">
        <v>80</v>
      </c>
      <c r="BK216" s="138">
        <f>ROUND(I216*H216,2)</f>
        <v>0</v>
      </c>
      <c r="BL216" s="16" t="s">
        <v>129</v>
      </c>
      <c r="BM216" s="137" t="s">
        <v>315</v>
      </c>
    </row>
    <row r="217" spans="2:65" s="1" customFormat="1">
      <c r="B217" s="31"/>
      <c r="D217" s="139" t="s">
        <v>131</v>
      </c>
      <c r="F217" s="140" t="s">
        <v>316</v>
      </c>
      <c r="I217" s="141"/>
      <c r="L217" s="31"/>
      <c r="M217" s="142"/>
      <c r="T217" s="52"/>
      <c r="AT217" s="16" t="s">
        <v>131</v>
      </c>
      <c r="AU217" s="16" t="s">
        <v>82</v>
      </c>
    </row>
    <row r="218" spans="2:65" s="11" customFormat="1" ht="22.7" customHeight="1">
      <c r="B218" s="114"/>
      <c r="D218" s="115" t="s">
        <v>71</v>
      </c>
      <c r="E218" s="124" t="s">
        <v>82</v>
      </c>
      <c r="F218" s="124" t="s">
        <v>317</v>
      </c>
      <c r="I218" s="117"/>
      <c r="J218" s="125">
        <f>BK218</f>
        <v>0</v>
      </c>
      <c r="L218" s="114"/>
      <c r="M218" s="119"/>
      <c r="P218" s="120">
        <f>SUM(P219:P223)</f>
        <v>0</v>
      </c>
      <c r="R218" s="120">
        <f>SUM(R219:R223)</f>
        <v>49.176074</v>
      </c>
      <c r="T218" s="121">
        <f>SUM(T219:T223)</f>
        <v>0</v>
      </c>
      <c r="AR218" s="115" t="s">
        <v>80</v>
      </c>
      <c r="AT218" s="122" t="s">
        <v>71</v>
      </c>
      <c r="AU218" s="122" t="s">
        <v>80</v>
      </c>
      <c r="AY218" s="115" t="s">
        <v>122</v>
      </c>
      <c r="BK218" s="123">
        <f>SUM(BK219:BK223)</f>
        <v>0</v>
      </c>
    </row>
    <row r="219" spans="2:65" s="1" customFormat="1" ht="16.5" customHeight="1">
      <c r="B219" s="31"/>
      <c r="C219" s="126" t="s">
        <v>318</v>
      </c>
      <c r="D219" s="126" t="s">
        <v>124</v>
      </c>
      <c r="E219" s="127" t="s">
        <v>319</v>
      </c>
      <c r="F219" s="128" t="s">
        <v>320</v>
      </c>
      <c r="G219" s="129" t="s">
        <v>221</v>
      </c>
      <c r="H219" s="130">
        <v>10.199999999999999</v>
      </c>
      <c r="I219" s="131"/>
      <c r="J219" s="132">
        <f>ROUND(I219*H219,2)</f>
        <v>0</v>
      </c>
      <c r="K219" s="128" t="s">
        <v>128</v>
      </c>
      <c r="L219" s="31"/>
      <c r="M219" s="133" t="s">
        <v>19</v>
      </c>
      <c r="N219" s="134" t="s">
        <v>43</v>
      </c>
      <c r="P219" s="135">
        <f>O219*H219</f>
        <v>0</v>
      </c>
      <c r="Q219" s="135">
        <v>2.5018699999999998</v>
      </c>
      <c r="R219" s="135">
        <f>Q219*H219</f>
        <v>25.519073999999996</v>
      </c>
      <c r="S219" s="135">
        <v>0</v>
      </c>
      <c r="T219" s="136">
        <f>S219*H219</f>
        <v>0</v>
      </c>
      <c r="AR219" s="137" t="s">
        <v>129</v>
      </c>
      <c r="AT219" s="137" t="s">
        <v>124</v>
      </c>
      <c r="AU219" s="137" t="s">
        <v>82</v>
      </c>
      <c r="AY219" s="16" t="s">
        <v>122</v>
      </c>
      <c r="BE219" s="138">
        <f>IF(N219="základní",J219,0)</f>
        <v>0</v>
      </c>
      <c r="BF219" s="138">
        <f>IF(N219="snížená",J219,0)</f>
        <v>0</v>
      </c>
      <c r="BG219" s="138">
        <f>IF(N219="zákl. přenesená",J219,0)</f>
        <v>0</v>
      </c>
      <c r="BH219" s="138">
        <f>IF(N219="sníž. přenesená",J219,0)</f>
        <v>0</v>
      </c>
      <c r="BI219" s="138">
        <f>IF(N219="nulová",J219,0)</f>
        <v>0</v>
      </c>
      <c r="BJ219" s="16" t="s">
        <v>80</v>
      </c>
      <c r="BK219" s="138">
        <f>ROUND(I219*H219,2)</f>
        <v>0</v>
      </c>
      <c r="BL219" s="16" t="s">
        <v>129</v>
      </c>
      <c r="BM219" s="137" t="s">
        <v>321</v>
      </c>
    </row>
    <row r="220" spans="2:65" s="1" customFormat="1">
      <c r="B220" s="31"/>
      <c r="D220" s="139" t="s">
        <v>131</v>
      </c>
      <c r="F220" s="140" t="s">
        <v>322</v>
      </c>
      <c r="I220" s="141"/>
      <c r="L220" s="31"/>
      <c r="M220" s="142"/>
      <c r="T220" s="52"/>
      <c r="AT220" s="16" t="s">
        <v>131</v>
      </c>
      <c r="AU220" s="16" t="s">
        <v>82</v>
      </c>
    </row>
    <row r="221" spans="2:65" s="12" customFormat="1">
      <c r="B221" s="143"/>
      <c r="D221" s="144" t="s">
        <v>133</v>
      </c>
      <c r="E221" s="145" t="s">
        <v>19</v>
      </c>
      <c r="F221" s="146" t="s">
        <v>323</v>
      </c>
      <c r="H221" s="145" t="s">
        <v>19</v>
      </c>
      <c r="I221" s="147"/>
      <c r="L221" s="143"/>
      <c r="M221" s="148"/>
      <c r="T221" s="149"/>
      <c r="AT221" s="145" t="s">
        <v>133</v>
      </c>
      <c r="AU221" s="145" t="s">
        <v>82</v>
      </c>
      <c r="AV221" s="12" t="s">
        <v>80</v>
      </c>
      <c r="AW221" s="12" t="s">
        <v>33</v>
      </c>
      <c r="AX221" s="12" t="s">
        <v>72</v>
      </c>
      <c r="AY221" s="145" t="s">
        <v>122</v>
      </c>
    </row>
    <row r="222" spans="2:65" s="13" customFormat="1">
      <c r="B222" s="150"/>
      <c r="D222" s="144" t="s">
        <v>133</v>
      </c>
      <c r="E222" s="151" t="s">
        <v>19</v>
      </c>
      <c r="F222" s="152" t="s">
        <v>324</v>
      </c>
      <c r="H222" s="153">
        <v>10.199999999999999</v>
      </c>
      <c r="I222" s="154"/>
      <c r="L222" s="150"/>
      <c r="M222" s="155"/>
      <c r="T222" s="156"/>
      <c r="AT222" s="151" t="s">
        <v>133</v>
      </c>
      <c r="AU222" s="151" t="s">
        <v>82</v>
      </c>
      <c r="AV222" s="13" t="s">
        <v>82</v>
      </c>
      <c r="AW222" s="13" t="s">
        <v>33</v>
      </c>
      <c r="AX222" s="13" t="s">
        <v>80</v>
      </c>
      <c r="AY222" s="151" t="s">
        <v>122</v>
      </c>
    </row>
    <row r="223" spans="2:65" s="1" customFormat="1" ht="16.5" customHeight="1">
      <c r="B223" s="31"/>
      <c r="C223" s="126" t="s">
        <v>325</v>
      </c>
      <c r="D223" s="126" t="s">
        <v>124</v>
      </c>
      <c r="E223" s="127" t="s">
        <v>326</v>
      </c>
      <c r="F223" s="128" t="s">
        <v>327</v>
      </c>
      <c r="G223" s="129" t="s">
        <v>127</v>
      </c>
      <c r="H223" s="130">
        <v>10</v>
      </c>
      <c r="I223" s="131"/>
      <c r="J223" s="132">
        <f>ROUND(I223*H223,2)</f>
        <v>0</v>
      </c>
      <c r="K223" s="128" t="s">
        <v>19</v>
      </c>
      <c r="L223" s="31"/>
      <c r="M223" s="133" t="s">
        <v>19</v>
      </c>
      <c r="N223" s="134" t="s">
        <v>43</v>
      </c>
      <c r="P223" s="135">
        <f>O223*H223</f>
        <v>0</v>
      </c>
      <c r="Q223" s="135">
        <v>2.3656999999999999</v>
      </c>
      <c r="R223" s="135">
        <f>Q223*H223</f>
        <v>23.657</v>
      </c>
      <c r="S223" s="135">
        <v>0</v>
      </c>
      <c r="T223" s="136">
        <f>S223*H223</f>
        <v>0</v>
      </c>
      <c r="AR223" s="137" t="s">
        <v>129</v>
      </c>
      <c r="AT223" s="137" t="s">
        <v>124</v>
      </c>
      <c r="AU223" s="137" t="s">
        <v>82</v>
      </c>
      <c r="AY223" s="16" t="s">
        <v>122</v>
      </c>
      <c r="BE223" s="138">
        <f>IF(N223="základní",J223,0)</f>
        <v>0</v>
      </c>
      <c r="BF223" s="138">
        <f>IF(N223="snížená",J223,0)</f>
        <v>0</v>
      </c>
      <c r="BG223" s="138">
        <f>IF(N223="zákl. přenesená",J223,0)</f>
        <v>0</v>
      </c>
      <c r="BH223" s="138">
        <f>IF(N223="sníž. přenesená",J223,0)</f>
        <v>0</v>
      </c>
      <c r="BI223" s="138">
        <f>IF(N223="nulová",J223,0)</f>
        <v>0</v>
      </c>
      <c r="BJ223" s="16" t="s">
        <v>80</v>
      </c>
      <c r="BK223" s="138">
        <f>ROUND(I223*H223,2)</f>
        <v>0</v>
      </c>
      <c r="BL223" s="16" t="s">
        <v>129</v>
      </c>
      <c r="BM223" s="137" t="s">
        <v>328</v>
      </c>
    </row>
    <row r="224" spans="2:65" s="11" customFormat="1" ht="22.7" customHeight="1">
      <c r="B224" s="114"/>
      <c r="D224" s="115" t="s">
        <v>71</v>
      </c>
      <c r="E224" s="124" t="s">
        <v>129</v>
      </c>
      <c r="F224" s="124" t="s">
        <v>329</v>
      </c>
      <c r="I224" s="117"/>
      <c r="J224" s="125">
        <f>BK224</f>
        <v>0</v>
      </c>
      <c r="L224" s="114"/>
      <c r="M224" s="119"/>
      <c r="P224" s="120">
        <f>SUM(P225:P231)</f>
        <v>0</v>
      </c>
      <c r="R224" s="120">
        <f>SUM(R225:R231)</f>
        <v>0</v>
      </c>
      <c r="T224" s="121">
        <f>SUM(T225:T231)</f>
        <v>0</v>
      </c>
      <c r="AR224" s="115" t="s">
        <v>80</v>
      </c>
      <c r="AT224" s="122" t="s">
        <v>71</v>
      </c>
      <c r="AU224" s="122" t="s">
        <v>80</v>
      </c>
      <c r="AY224" s="115" t="s">
        <v>122</v>
      </c>
      <c r="BK224" s="123">
        <f>SUM(BK225:BK231)</f>
        <v>0</v>
      </c>
    </row>
    <row r="225" spans="2:65" s="1" customFormat="1" ht="16.5" customHeight="1">
      <c r="B225" s="31"/>
      <c r="C225" s="126" t="s">
        <v>330</v>
      </c>
      <c r="D225" s="126" t="s">
        <v>124</v>
      </c>
      <c r="E225" s="127" t="s">
        <v>331</v>
      </c>
      <c r="F225" s="128" t="s">
        <v>332</v>
      </c>
      <c r="G225" s="129" t="s">
        <v>221</v>
      </c>
      <c r="H225" s="130">
        <v>1.1000000000000001</v>
      </c>
      <c r="I225" s="131"/>
      <c r="J225" s="132">
        <f>ROUND(I225*H225,2)</f>
        <v>0</v>
      </c>
      <c r="K225" s="128" t="s">
        <v>128</v>
      </c>
      <c r="L225" s="31"/>
      <c r="M225" s="133" t="s">
        <v>19</v>
      </c>
      <c r="N225" s="134" t="s">
        <v>43</v>
      </c>
      <c r="P225" s="135">
        <f>O225*H225</f>
        <v>0</v>
      </c>
      <c r="Q225" s="135">
        <v>0</v>
      </c>
      <c r="R225" s="135">
        <f>Q225*H225</f>
        <v>0</v>
      </c>
      <c r="S225" s="135">
        <v>0</v>
      </c>
      <c r="T225" s="136">
        <f>S225*H225</f>
        <v>0</v>
      </c>
      <c r="AR225" s="137" t="s">
        <v>129</v>
      </c>
      <c r="AT225" s="137" t="s">
        <v>124</v>
      </c>
      <c r="AU225" s="137" t="s">
        <v>82</v>
      </c>
      <c r="AY225" s="16" t="s">
        <v>122</v>
      </c>
      <c r="BE225" s="138">
        <f>IF(N225="základní",J225,0)</f>
        <v>0</v>
      </c>
      <c r="BF225" s="138">
        <f>IF(N225="snížená",J225,0)</f>
        <v>0</v>
      </c>
      <c r="BG225" s="138">
        <f>IF(N225="zákl. přenesená",J225,0)</f>
        <v>0</v>
      </c>
      <c r="BH225" s="138">
        <f>IF(N225="sníž. přenesená",J225,0)</f>
        <v>0</v>
      </c>
      <c r="BI225" s="138">
        <f>IF(N225="nulová",J225,0)</f>
        <v>0</v>
      </c>
      <c r="BJ225" s="16" t="s">
        <v>80</v>
      </c>
      <c r="BK225" s="138">
        <f>ROUND(I225*H225,2)</f>
        <v>0</v>
      </c>
      <c r="BL225" s="16" t="s">
        <v>129</v>
      </c>
      <c r="BM225" s="137" t="s">
        <v>333</v>
      </c>
    </row>
    <row r="226" spans="2:65" s="1" customFormat="1">
      <c r="B226" s="31"/>
      <c r="D226" s="139" t="s">
        <v>131</v>
      </c>
      <c r="F226" s="140" t="s">
        <v>334</v>
      </c>
      <c r="I226" s="141"/>
      <c r="L226" s="31"/>
      <c r="M226" s="142"/>
      <c r="T226" s="52"/>
      <c r="AT226" s="16" t="s">
        <v>131</v>
      </c>
      <c r="AU226" s="16" t="s">
        <v>82</v>
      </c>
    </row>
    <row r="227" spans="2:65" s="12" customFormat="1">
      <c r="B227" s="143"/>
      <c r="D227" s="144" t="s">
        <v>133</v>
      </c>
      <c r="E227" s="145" t="s">
        <v>19</v>
      </c>
      <c r="F227" s="146" t="s">
        <v>249</v>
      </c>
      <c r="H227" s="145" t="s">
        <v>19</v>
      </c>
      <c r="I227" s="147"/>
      <c r="L227" s="143"/>
      <c r="M227" s="148"/>
      <c r="T227" s="149"/>
      <c r="AT227" s="145" t="s">
        <v>133</v>
      </c>
      <c r="AU227" s="145" t="s">
        <v>82</v>
      </c>
      <c r="AV227" s="12" t="s">
        <v>80</v>
      </c>
      <c r="AW227" s="12" t="s">
        <v>33</v>
      </c>
      <c r="AX227" s="12" t="s">
        <v>72</v>
      </c>
      <c r="AY227" s="145" t="s">
        <v>122</v>
      </c>
    </row>
    <row r="228" spans="2:65" s="13" customFormat="1">
      <c r="B228" s="150"/>
      <c r="D228" s="144" t="s">
        <v>133</v>
      </c>
      <c r="E228" s="151" t="s">
        <v>19</v>
      </c>
      <c r="F228" s="152" t="s">
        <v>335</v>
      </c>
      <c r="H228" s="153">
        <v>0.8</v>
      </c>
      <c r="I228" s="154"/>
      <c r="L228" s="150"/>
      <c r="M228" s="155"/>
      <c r="T228" s="156"/>
      <c r="AT228" s="151" t="s">
        <v>133</v>
      </c>
      <c r="AU228" s="151" t="s">
        <v>82</v>
      </c>
      <c r="AV228" s="13" t="s">
        <v>82</v>
      </c>
      <c r="AW228" s="13" t="s">
        <v>33</v>
      </c>
      <c r="AX228" s="13" t="s">
        <v>72</v>
      </c>
      <c r="AY228" s="151" t="s">
        <v>122</v>
      </c>
    </row>
    <row r="229" spans="2:65" s="12" customFormat="1">
      <c r="B229" s="143"/>
      <c r="D229" s="144" t="s">
        <v>133</v>
      </c>
      <c r="E229" s="145" t="s">
        <v>19</v>
      </c>
      <c r="F229" s="146" t="s">
        <v>249</v>
      </c>
      <c r="H229" s="145" t="s">
        <v>19</v>
      </c>
      <c r="I229" s="147"/>
      <c r="L229" s="143"/>
      <c r="M229" s="148"/>
      <c r="T229" s="149"/>
      <c r="AT229" s="145" t="s">
        <v>133</v>
      </c>
      <c r="AU229" s="145" t="s">
        <v>82</v>
      </c>
      <c r="AV229" s="12" t="s">
        <v>80</v>
      </c>
      <c r="AW229" s="12" t="s">
        <v>33</v>
      </c>
      <c r="AX229" s="12" t="s">
        <v>72</v>
      </c>
      <c r="AY229" s="145" t="s">
        <v>122</v>
      </c>
    </row>
    <row r="230" spans="2:65" s="13" customFormat="1">
      <c r="B230" s="150"/>
      <c r="D230" s="144" t="s">
        <v>133</v>
      </c>
      <c r="E230" s="151" t="s">
        <v>19</v>
      </c>
      <c r="F230" s="152" t="s">
        <v>336</v>
      </c>
      <c r="H230" s="153">
        <v>0.3</v>
      </c>
      <c r="I230" s="154"/>
      <c r="L230" s="150"/>
      <c r="M230" s="155"/>
      <c r="T230" s="156"/>
      <c r="AT230" s="151" t="s">
        <v>133</v>
      </c>
      <c r="AU230" s="151" t="s">
        <v>82</v>
      </c>
      <c r="AV230" s="13" t="s">
        <v>82</v>
      </c>
      <c r="AW230" s="13" t="s">
        <v>33</v>
      </c>
      <c r="AX230" s="13" t="s">
        <v>72</v>
      </c>
      <c r="AY230" s="151" t="s">
        <v>122</v>
      </c>
    </row>
    <row r="231" spans="2:65" s="14" customFormat="1">
      <c r="B231" s="157"/>
      <c r="D231" s="144" t="s">
        <v>133</v>
      </c>
      <c r="E231" s="158" t="s">
        <v>19</v>
      </c>
      <c r="F231" s="159" t="s">
        <v>153</v>
      </c>
      <c r="H231" s="160">
        <v>1.1000000000000001</v>
      </c>
      <c r="I231" s="161"/>
      <c r="L231" s="157"/>
      <c r="M231" s="162"/>
      <c r="T231" s="163"/>
      <c r="AT231" s="158" t="s">
        <v>133</v>
      </c>
      <c r="AU231" s="158" t="s">
        <v>82</v>
      </c>
      <c r="AV231" s="14" t="s">
        <v>129</v>
      </c>
      <c r="AW231" s="14" t="s">
        <v>33</v>
      </c>
      <c r="AX231" s="14" t="s">
        <v>80</v>
      </c>
      <c r="AY231" s="158" t="s">
        <v>122</v>
      </c>
    </row>
    <row r="232" spans="2:65" s="11" customFormat="1" ht="22.7" customHeight="1">
      <c r="B232" s="114"/>
      <c r="D232" s="115" t="s">
        <v>71</v>
      </c>
      <c r="E232" s="124" t="s">
        <v>154</v>
      </c>
      <c r="F232" s="124" t="s">
        <v>337</v>
      </c>
      <c r="I232" s="117"/>
      <c r="J232" s="125">
        <f>BK232</f>
        <v>0</v>
      </c>
      <c r="L232" s="114"/>
      <c r="M232" s="119"/>
      <c r="P232" s="120">
        <f>SUM(P233:P286)</f>
        <v>0</v>
      </c>
      <c r="R232" s="120">
        <f>SUM(R233:R286)</f>
        <v>112.13664</v>
      </c>
      <c r="T232" s="121">
        <f>SUM(T233:T286)</f>
        <v>0</v>
      </c>
      <c r="AR232" s="115" t="s">
        <v>80</v>
      </c>
      <c r="AT232" s="122" t="s">
        <v>71</v>
      </c>
      <c r="AU232" s="122" t="s">
        <v>80</v>
      </c>
      <c r="AY232" s="115" t="s">
        <v>122</v>
      </c>
      <c r="BK232" s="123">
        <f>SUM(BK233:BK286)</f>
        <v>0</v>
      </c>
    </row>
    <row r="233" spans="2:65" s="1" customFormat="1" ht="21.75" customHeight="1">
      <c r="B233" s="31"/>
      <c r="C233" s="126" t="s">
        <v>338</v>
      </c>
      <c r="D233" s="126" t="s">
        <v>124</v>
      </c>
      <c r="E233" s="127" t="s">
        <v>339</v>
      </c>
      <c r="F233" s="128" t="s">
        <v>340</v>
      </c>
      <c r="G233" s="129" t="s">
        <v>127</v>
      </c>
      <c r="H233" s="130">
        <v>3179</v>
      </c>
      <c r="I233" s="131"/>
      <c r="J233" s="132">
        <f>ROUND(I233*H233,2)</f>
        <v>0</v>
      </c>
      <c r="K233" s="128" t="s">
        <v>128</v>
      </c>
      <c r="L233" s="31"/>
      <c r="M233" s="133" t="s">
        <v>19</v>
      </c>
      <c r="N233" s="134" t="s">
        <v>43</v>
      </c>
      <c r="P233" s="135">
        <f>O233*H233</f>
        <v>0</v>
      </c>
      <c r="Q233" s="135">
        <v>0</v>
      </c>
      <c r="R233" s="135">
        <f>Q233*H233</f>
        <v>0</v>
      </c>
      <c r="S233" s="135">
        <v>0</v>
      </c>
      <c r="T233" s="136">
        <f>S233*H233</f>
        <v>0</v>
      </c>
      <c r="AR233" s="137" t="s">
        <v>129</v>
      </c>
      <c r="AT233" s="137" t="s">
        <v>124</v>
      </c>
      <c r="AU233" s="137" t="s">
        <v>82</v>
      </c>
      <c r="AY233" s="16" t="s">
        <v>122</v>
      </c>
      <c r="BE233" s="138">
        <f>IF(N233="základní",J233,0)</f>
        <v>0</v>
      </c>
      <c r="BF233" s="138">
        <f>IF(N233="snížená",J233,0)</f>
        <v>0</v>
      </c>
      <c r="BG233" s="138">
        <f>IF(N233="zákl. přenesená",J233,0)</f>
        <v>0</v>
      </c>
      <c r="BH233" s="138">
        <f>IF(N233="sníž. přenesená",J233,0)</f>
        <v>0</v>
      </c>
      <c r="BI233" s="138">
        <f>IF(N233="nulová",J233,0)</f>
        <v>0</v>
      </c>
      <c r="BJ233" s="16" t="s">
        <v>80</v>
      </c>
      <c r="BK233" s="138">
        <f>ROUND(I233*H233,2)</f>
        <v>0</v>
      </c>
      <c r="BL233" s="16" t="s">
        <v>129</v>
      </c>
      <c r="BM233" s="137" t="s">
        <v>341</v>
      </c>
    </row>
    <row r="234" spans="2:65" s="1" customFormat="1">
      <c r="B234" s="31"/>
      <c r="D234" s="139" t="s">
        <v>131</v>
      </c>
      <c r="F234" s="140" t="s">
        <v>342</v>
      </c>
      <c r="I234" s="141"/>
      <c r="L234" s="31"/>
      <c r="M234" s="142"/>
      <c r="T234" s="52"/>
      <c r="AT234" s="16" t="s">
        <v>131</v>
      </c>
      <c r="AU234" s="16" t="s">
        <v>82</v>
      </c>
    </row>
    <row r="235" spans="2:65" s="12" customFormat="1">
      <c r="B235" s="143"/>
      <c r="D235" s="144" t="s">
        <v>133</v>
      </c>
      <c r="E235" s="145" t="s">
        <v>19</v>
      </c>
      <c r="F235" s="146" t="s">
        <v>343</v>
      </c>
      <c r="H235" s="145" t="s">
        <v>19</v>
      </c>
      <c r="I235" s="147"/>
      <c r="L235" s="143"/>
      <c r="M235" s="148"/>
      <c r="T235" s="149"/>
      <c r="AT235" s="145" t="s">
        <v>133</v>
      </c>
      <c r="AU235" s="145" t="s">
        <v>82</v>
      </c>
      <c r="AV235" s="12" t="s">
        <v>80</v>
      </c>
      <c r="AW235" s="12" t="s">
        <v>33</v>
      </c>
      <c r="AX235" s="12" t="s">
        <v>72</v>
      </c>
      <c r="AY235" s="145" t="s">
        <v>122</v>
      </c>
    </row>
    <row r="236" spans="2:65" s="13" customFormat="1">
      <c r="B236" s="150"/>
      <c r="D236" s="144" t="s">
        <v>133</v>
      </c>
      <c r="E236" s="151" t="s">
        <v>19</v>
      </c>
      <c r="F236" s="152" t="s">
        <v>344</v>
      </c>
      <c r="H236" s="153">
        <v>3179</v>
      </c>
      <c r="I236" s="154"/>
      <c r="L236" s="150"/>
      <c r="M236" s="155"/>
      <c r="T236" s="156"/>
      <c r="AT236" s="151" t="s">
        <v>133</v>
      </c>
      <c r="AU236" s="151" t="s">
        <v>82</v>
      </c>
      <c r="AV236" s="13" t="s">
        <v>82</v>
      </c>
      <c r="AW236" s="13" t="s">
        <v>33</v>
      </c>
      <c r="AX236" s="13" t="s">
        <v>80</v>
      </c>
      <c r="AY236" s="151" t="s">
        <v>122</v>
      </c>
    </row>
    <row r="237" spans="2:65" s="1" customFormat="1" ht="21.75" customHeight="1">
      <c r="B237" s="31"/>
      <c r="C237" s="126" t="s">
        <v>345</v>
      </c>
      <c r="D237" s="126" t="s">
        <v>124</v>
      </c>
      <c r="E237" s="127" t="s">
        <v>346</v>
      </c>
      <c r="F237" s="128" t="s">
        <v>347</v>
      </c>
      <c r="G237" s="129" t="s">
        <v>127</v>
      </c>
      <c r="H237" s="130">
        <v>4</v>
      </c>
      <c r="I237" s="131"/>
      <c r="J237" s="132">
        <f>ROUND(I237*H237,2)</f>
        <v>0</v>
      </c>
      <c r="K237" s="128" t="s">
        <v>128</v>
      </c>
      <c r="L237" s="31"/>
      <c r="M237" s="133" t="s">
        <v>19</v>
      </c>
      <c r="N237" s="134" t="s">
        <v>43</v>
      </c>
      <c r="P237" s="135">
        <f>O237*H237</f>
        <v>0</v>
      </c>
      <c r="Q237" s="135">
        <v>0</v>
      </c>
      <c r="R237" s="135">
        <f>Q237*H237</f>
        <v>0</v>
      </c>
      <c r="S237" s="135">
        <v>0</v>
      </c>
      <c r="T237" s="136">
        <f>S237*H237</f>
        <v>0</v>
      </c>
      <c r="AR237" s="137" t="s">
        <v>129</v>
      </c>
      <c r="AT237" s="137" t="s">
        <v>124</v>
      </c>
      <c r="AU237" s="137" t="s">
        <v>82</v>
      </c>
      <c r="AY237" s="16" t="s">
        <v>122</v>
      </c>
      <c r="BE237" s="138">
        <f>IF(N237="základní",J237,0)</f>
        <v>0</v>
      </c>
      <c r="BF237" s="138">
        <f>IF(N237="snížená",J237,0)</f>
        <v>0</v>
      </c>
      <c r="BG237" s="138">
        <f>IF(N237="zákl. přenesená",J237,0)</f>
        <v>0</v>
      </c>
      <c r="BH237" s="138">
        <f>IF(N237="sníž. přenesená",J237,0)</f>
        <v>0</v>
      </c>
      <c r="BI237" s="138">
        <f>IF(N237="nulová",J237,0)</f>
        <v>0</v>
      </c>
      <c r="BJ237" s="16" t="s">
        <v>80</v>
      </c>
      <c r="BK237" s="138">
        <f>ROUND(I237*H237,2)</f>
        <v>0</v>
      </c>
      <c r="BL237" s="16" t="s">
        <v>129</v>
      </c>
      <c r="BM237" s="137" t="s">
        <v>348</v>
      </c>
    </row>
    <row r="238" spans="2:65" s="1" customFormat="1">
      <c r="B238" s="31"/>
      <c r="D238" s="139" t="s">
        <v>131</v>
      </c>
      <c r="F238" s="140" t="s">
        <v>349</v>
      </c>
      <c r="I238" s="141"/>
      <c r="L238" s="31"/>
      <c r="M238" s="142"/>
      <c r="T238" s="52"/>
      <c r="AT238" s="16" t="s">
        <v>131</v>
      </c>
      <c r="AU238" s="16" t="s">
        <v>82</v>
      </c>
    </row>
    <row r="239" spans="2:65" s="12" customFormat="1">
      <c r="B239" s="143"/>
      <c r="D239" s="144" t="s">
        <v>133</v>
      </c>
      <c r="E239" s="145" t="s">
        <v>19</v>
      </c>
      <c r="F239" s="146" t="s">
        <v>350</v>
      </c>
      <c r="H239" s="145" t="s">
        <v>19</v>
      </c>
      <c r="I239" s="147"/>
      <c r="L239" s="143"/>
      <c r="M239" s="148"/>
      <c r="T239" s="149"/>
      <c r="AT239" s="145" t="s">
        <v>133</v>
      </c>
      <c r="AU239" s="145" t="s">
        <v>82</v>
      </c>
      <c r="AV239" s="12" t="s">
        <v>80</v>
      </c>
      <c r="AW239" s="12" t="s">
        <v>33</v>
      </c>
      <c r="AX239" s="12" t="s">
        <v>72</v>
      </c>
      <c r="AY239" s="145" t="s">
        <v>122</v>
      </c>
    </row>
    <row r="240" spans="2:65" s="13" customFormat="1">
      <c r="B240" s="150"/>
      <c r="D240" s="144" t="s">
        <v>133</v>
      </c>
      <c r="E240" s="151" t="s">
        <v>19</v>
      </c>
      <c r="F240" s="152" t="s">
        <v>351</v>
      </c>
      <c r="H240" s="153">
        <v>4</v>
      </c>
      <c r="I240" s="154"/>
      <c r="L240" s="150"/>
      <c r="M240" s="155"/>
      <c r="T240" s="156"/>
      <c r="AT240" s="151" t="s">
        <v>133</v>
      </c>
      <c r="AU240" s="151" t="s">
        <v>82</v>
      </c>
      <c r="AV240" s="13" t="s">
        <v>82</v>
      </c>
      <c r="AW240" s="13" t="s">
        <v>33</v>
      </c>
      <c r="AX240" s="13" t="s">
        <v>80</v>
      </c>
      <c r="AY240" s="151" t="s">
        <v>122</v>
      </c>
    </row>
    <row r="241" spans="2:65" s="1" customFormat="1" ht="21.75" customHeight="1">
      <c r="B241" s="31"/>
      <c r="C241" s="126" t="s">
        <v>352</v>
      </c>
      <c r="D241" s="126" t="s">
        <v>124</v>
      </c>
      <c r="E241" s="127" t="s">
        <v>353</v>
      </c>
      <c r="F241" s="128" t="s">
        <v>354</v>
      </c>
      <c r="G241" s="129" t="s">
        <v>127</v>
      </c>
      <c r="H241" s="130">
        <v>3753</v>
      </c>
      <c r="I241" s="131"/>
      <c r="J241" s="132">
        <f>ROUND(I241*H241,2)</f>
        <v>0</v>
      </c>
      <c r="K241" s="128" t="s">
        <v>128</v>
      </c>
      <c r="L241" s="31"/>
      <c r="M241" s="133" t="s">
        <v>19</v>
      </c>
      <c r="N241" s="134" t="s">
        <v>43</v>
      </c>
      <c r="P241" s="135">
        <f>O241*H241</f>
        <v>0</v>
      </c>
      <c r="Q241" s="135">
        <v>0</v>
      </c>
      <c r="R241" s="135">
        <f>Q241*H241</f>
        <v>0</v>
      </c>
      <c r="S241" s="135">
        <v>0</v>
      </c>
      <c r="T241" s="136">
        <f>S241*H241</f>
        <v>0</v>
      </c>
      <c r="AR241" s="137" t="s">
        <v>129</v>
      </c>
      <c r="AT241" s="137" t="s">
        <v>124</v>
      </c>
      <c r="AU241" s="137" t="s">
        <v>82</v>
      </c>
      <c r="AY241" s="16" t="s">
        <v>122</v>
      </c>
      <c r="BE241" s="138">
        <f>IF(N241="základní",J241,0)</f>
        <v>0</v>
      </c>
      <c r="BF241" s="138">
        <f>IF(N241="snížená",J241,0)</f>
        <v>0</v>
      </c>
      <c r="BG241" s="138">
        <f>IF(N241="zákl. přenesená",J241,0)</f>
        <v>0</v>
      </c>
      <c r="BH241" s="138">
        <f>IF(N241="sníž. přenesená",J241,0)</f>
        <v>0</v>
      </c>
      <c r="BI241" s="138">
        <f>IF(N241="nulová",J241,0)</f>
        <v>0</v>
      </c>
      <c r="BJ241" s="16" t="s">
        <v>80</v>
      </c>
      <c r="BK241" s="138">
        <f>ROUND(I241*H241,2)</f>
        <v>0</v>
      </c>
      <c r="BL241" s="16" t="s">
        <v>129</v>
      </c>
      <c r="BM241" s="137" t="s">
        <v>355</v>
      </c>
    </row>
    <row r="242" spans="2:65" s="1" customFormat="1">
      <c r="B242" s="31"/>
      <c r="D242" s="139" t="s">
        <v>131</v>
      </c>
      <c r="F242" s="140" t="s">
        <v>356</v>
      </c>
      <c r="I242" s="141"/>
      <c r="L242" s="31"/>
      <c r="M242" s="142"/>
      <c r="T242" s="52"/>
      <c r="AT242" s="16" t="s">
        <v>131</v>
      </c>
      <c r="AU242" s="16" t="s">
        <v>82</v>
      </c>
    </row>
    <row r="243" spans="2:65" s="12" customFormat="1">
      <c r="B243" s="143"/>
      <c r="D243" s="144" t="s">
        <v>133</v>
      </c>
      <c r="E243" s="145" t="s">
        <v>19</v>
      </c>
      <c r="F243" s="146" t="s">
        <v>343</v>
      </c>
      <c r="H243" s="145" t="s">
        <v>19</v>
      </c>
      <c r="I243" s="147"/>
      <c r="L243" s="143"/>
      <c r="M243" s="148"/>
      <c r="T243" s="149"/>
      <c r="AT243" s="145" t="s">
        <v>133</v>
      </c>
      <c r="AU243" s="145" t="s">
        <v>82</v>
      </c>
      <c r="AV243" s="12" t="s">
        <v>80</v>
      </c>
      <c r="AW243" s="12" t="s">
        <v>33</v>
      </c>
      <c r="AX243" s="12" t="s">
        <v>72</v>
      </c>
      <c r="AY243" s="145" t="s">
        <v>122</v>
      </c>
    </row>
    <row r="244" spans="2:65" s="13" customFormat="1">
      <c r="B244" s="150"/>
      <c r="D244" s="144" t="s">
        <v>133</v>
      </c>
      <c r="E244" s="151" t="s">
        <v>19</v>
      </c>
      <c r="F244" s="152" t="s">
        <v>344</v>
      </c>
      <c r="H244" s="153">
        <v>3179</v>
      </c>
      <c r="I244" s="154"/>
      <c r="L244" s="150"/>
      <c r="M244" s="155"/>
      <c r="T244" s="156"/>
      <c r="AT244" s="151" t="s">
        <v>133</v>
      </c>
      <c r="AU244" s="151" t="s">
        <v>82</v>
      </c>
      <c r="AV244" s="13" t="s">
        <v>82</v>
      </c>
      <c r="AW244" s="13" t="s">
        <v>33</v>
      </c>
      <c r="AX244" s="13" t="s">
        <v>72</v>
      </c>
      <c r="AY244" s="151" t="s">
        <v>122</v>
      </c>
    </row>
    <row r="245" spans="2:65" s="12" customFormat="1">
      <c r="B245" s="143"/>
      <c r="D245" s="144" t="s">
        <v>133</v>
      </c>
      <c r="E245" s="145" t="s">
        <v>19</v>
      </c>
      <c r="F245" s="146" t="s">
        <v>357</v>
      </c>
      <c r="H245" s="145" t="s">
        <v>19</v>
      </c>
      <c r="I245" s="147"/>
      <c r="L245" s="143"/>
      <c r="M245" s="148"/>
      <c r="T245" s="149"/>
      <c r="AT245" s="145" t="s">
        <v>133</v>
      </c>
      <c r="AU245" s="145" t="s">
        <v>82</v>
      </c>
      <c r="AV245" s="12" t="s">
        <v>80</v>
      </c>
      <c r="AW245" s="12" t="s">
        <v>33</v>
      </c>
      <c r="AX245" s="12" t="s">
        <v>72</v>
      </c>
      <c r="AY245" s="145" t="s">
        <v>122</v>
      </c>
    </row>
    <row r="246" spans="2:65" s="13" customFormat="1">
      <c r="B246" s="150"/>
      <c r="D246" s="144" t="s">
        <v>133</v>
      </c>
      <c r="E246" s="151" t="s">
        <v>19</v>
      </c>
      <c r="F246" s="152" t="s">
        <v>358</v>
      </c>
      <c r="H246" s="153">
        <v>574</v>
      </c>
      <c r="I246" s="154"/>
      <c r="L246" s="150"/>
      <c r="M246" s="155"/>
      <c r="T246" s="156"/>
      <c r="AT246" s="151" t="s">
        <v>133</v>
      </c>
      <c r="AU246" s="151" t="s">
        <v>82</v>
      </c>
      <c r="AV246" s="13" t="s">
        <v>82</v>
      </c>
      <c r="AW246" s="13" t="s">
        <v>33</v>
      </c>
      <c r="AX246" s="13" t="s">
        <v>72</v>
      </c>
      <c r="AY246" s="151" t="s">
        <v>122</v>
      </c>
    </row>
    <row r="247" spans="2:65" s="14" customFormat="1">
      <c r="B247" s="157"/>
      <c r="D247" s="144" t="s">
        <v>133</v>
      </c>
      <c r="E247" s="158" t="s">
        <v>19</v>
      </c>
      <c r="F247" s="159" t="s">
        <v>153</v>
      </c>
      <c r="H247" s="160">
        <v>3753</v>
      </c>
      <c r="I247" s="161"/>
      <c r="L247" s="157"/>
      <c r="M247" s="162"/>
      <c r="T247" s="163"/>
      <c r="AT247" s="158" t="s">
        <v>133</v>
      </c>
      <c r="AU247" s="158" t="s">
        <v>82</v>
      </c>
      <c r="AV247" s="14" t="s">
        <v>129</v>
      </c>
      <c r="AW247" s="14" t="s">
        <v>33</v>
      </c>
      <c r="AX247" s="14" t="s">
        <v>80</v>
      </c>
      <c r="AY247" s="158" t="s">
        <v>122</v>
      </c>
    </row>
    <row r="248" spans="2:65" s="1" customFormat="1" ht="21.75" customHeight="1">
      <c r="B248" s="31"/>
      <c r="C248" s="126" t="s">
        <v>359</v>
      </c>
      <c r="D248" s="126" t="s">
        <v>124</v>
      </c>
      <c r="E248" s="127" t="s">
        <v>360</v>
      </c>
      <c r="F248" s="128" t="s">
        <v>361</v>
      </c>
      <c r="G248" s="129" t="s">
        <v>127</v>
      </c>
      <c r="H248" s="130">
        <v>6358</v>
      </c>
      <c r="I248" s="131"/>
      <c r="J248" s="132">
        <f>ROUND(I248*H248,2)</f>
        <v>0</v>
      </c>
      <c r="K248" s="128" t="s">
        <v>128</v>
      </c>
      <c r="L248" s="31"/>
      <c r="M248" s="133" t="s">
        <v>19</v>
      </c>
      <c r="N248" s="134" t="s">
        <v>43</v>
      </c>
      <c r="P248" s="135">
        <f>O248*H248</f>
        <v>0</v>
      </c>
      <c r="Q248" s="135">
        <v>0</v>
      </c>
      <c r="R248" s="135">
        <f>Q248*H248</f>
        <v>0</v>
      </c>
      <c r="S248" s="135">
        <v>0</v>
      </c>
      <c r="T248" s="136">
        <f>S248*H248</f>
        <v>0</v>
      </c>
      <c r="AR248" s="137" t="s">
        <v>129</v>
      </c>
      <c r="AT248" s="137" t="s">
        <v>124</v>
      </c>
      <c r="AU248" s="137" t="s">
        <v>82</v>
      </c>
      <c r="AY248" s="16" t="s">
        <v>122</v>
      </c>
      <c r="BE248" s="138">
        <f>IF(N248="základní",J248,0)</f>
        <v>0</v>
      </c>
      <c r="BF248" s="138">
        <f>IF(N248="snížená",J248,0)</f>
        <v>0</v>
      </c>
      <c r="BG248" s="138">
        <f>IF(N248="zákl. přenesená",J248,0)</f>
        <v>0</v>
      </c>
      <c r="BH248" s="138">
        <f>IF(N248="sníž. přenesená",J248,0)</f>
        <v>0</v>
      </c>
      <c r="BI248" s="138">
        <f>IF(N248="nulová",J248,0)</f>
        <v>0</v>
      </c>
      <c r="BJ248" s="16" t="s">
        <v>80</v>
      </c>
      <c r="BK248" s="138">
        <f>ROUND(I248*H248,2)</f>
        <v>0</v>
      </c>
      <c r="BL248" s="16" t="s">
        <v>129</v>
      </c>
      <c r="BM248" s="137" t="s">
        <v>362</v>
      </c>
    </row>
    <row r="249" spans="2:65" s="1" customFormat="1">
      <c r="B249" s="31"/>
      <c r="D249" s="139" t="s">
        <v>131</v>
      </c>
      <c r="F249" s="140" t="s">
        <v>363</v>
      </c>
      <c r="I249" s="141"/>
      <c r="L249" s="31"/>
      <c r="M249" s="142"/>
      <c r="T249" s="52"/>
      <c r="AT249" s="16" t="s">
        <v>131</v>
      </c>
      <c r="AU249" s="16" t="s">
        <v>82</v>
      </c>
    </row>
    <row r="250" spans="2:65" s="12" customFormat="1">
      <c r="B250" s="143"/>
      <c r="D250" s="144" t="s">
        <v>133</v>
      </c>
      <c r="E250" s="145" t="s">
        <v>19</v>
      </c>
      <c r="F250" s="146" t="s">
        <v>364</v>
      </c>
      <c r="H250" s="145" t="s">
        <v>19</v>
      </c>
      <c r="I250" s="147"/>
      <c r="L250" s="143"/>
      <c r="M250" s="148"/>
      <c r="T250" s="149"/>
      <c r="AT250" s="145" t="s">
        <v>133</v>
      </c>
      <c r="AU250" s="145" t="s">
        <v>82</v>
      </c>
      <c r="AV250" s="12" t="s">
        <v>80</v>
      </c>
      <c r="AW250" s="12" t="s">
        <v>33</v>
      </c>
      <c r="AX250" s="12" t="s">
        <v>72</v>
      </c>
      <c r="AY250" s="145" t="s">
        <v>122</v>
      </c>
    </row>
    <row r="251" spans="2:65" s="13" customFormat="1">
      <c r="B251" s="150"/>
      <c r="D251" s="144" t="s">
        <v>133</v>
      </c>
      <c r="E251" s="151" t="s">
        <v>19</v>
      </c>
      <c r="F251" s="152" t="s">
        <v>365</v>
      </c>
      <c r="H251" s="153">
        <v>6358</v>
      </c>
      <c r="I251" s="154"/>
      <c r="L251" s="150"/>
      <c r="M251" s="155"/>
      <c r="T251" s="156"/>
      <c r="AT251" s="151" t="s">
        <v>133</v>
      </c>
      <c r="AU251" s="151" t="s">
        <v>82</v>
      </c>
      <c r="AV251" s="13" t="s">
        <v>82</v>
      </c>
      <c r="AW251" s="13" t="s">
        <v>33</v>
      </c>
      <c r="AX251" s="13" t="s">
        <v>80</v>
      </c>
      <c r="AY251" s="151" t="s">
        <v>122</v>
      </c>
    </row>
    <row r="252" spans="2:65" s="1" customFormat="1" ht="24.2" customHeight="1">
      <c r="B252" s="31"/>
      <c r="C252" s="126" t="s">
        <v>366</v>
      </c>
      <c r="D252" s="126" t="s">
        <v>124</v>
      </c>
      <c r="E252" s="127" t="s">
        <v>367</v>
      </c>
      <c r="F252" s="128" t="s">
        <v>368</v>
      </c>
      <c r="G252" s="129" t="s">
        <v>127</v>
      </c>
      <c r="H252" s="130">
        <v>135</v>
      </c>
      <c r="I252" s="131"/>
      <c r="J252" s="132">
        <f>ROUND(I252*H252,2)</f>
        <v>0</v>
      </c>
      <c r="K252" s="128" t="s">
        <v>128</v>
      </c>
      <c r="L252" s="31"/>
      <c r="M252" s="133" t="s">
        <v>19</v>
      </c>
      <c r="N252" s="134" t="s">
        <v>43</v>
      </c>
      <c r="P252" s="135">
        <f>O252*H252</f>
        <v>0</v>
      </c>
      <c r="Q252" s="135">
        <v>0</v>
      </c>
      <c r="R252" s="135">
        <f>Q252*H252</f>
        <v>0</v>
      </c>
      <c r="S252" s="135">
        <v>0</v>
      </c>
      <c r="T252" s="136">
        <f>S252*H252</f>
        <v>0</v>
      </c>
      <c r="AR252" s="137" t="s">
        <v>129</v>
      </c>
      <c r="AT252" s="137" t="s">
        <v>124</v>
      </c>
      <c r="AU252" s="137" t="s">
        <v>82</v>
      </c>
      <c r="AY252" s="16" t="s">
        <v>122</v>
      </c>
      <c r="BE252" s="138">
        <f>IF(N252="základní",J252,0)</f>
        <v>0</v>
      </c>
      <c r="BF252" s="138">
        <f>IF(N252="snížená",J252,0)</f>
        <v>0</v>
      </c>
      <c r="BG252" s="138">
        <f>IF(N252="zákl. přenesená",J252,0)</f>
        <v>0</v>
      </c>
      <c r="BH252" s="138">
        <f>IF(N252="sníž. přenesená",J252,0)</f>
        <v>0</v>
      </c>
      <c r="BI252" s="138">
        <f>IF(N252="nulová",J252,0)</f>
        <v>0</v>
      </c>
      <c r="BJ252" s="16" t="s">
        <v>80</v>
      </c>
      <c r="BK252" s="138">
        <f>ROUND(I252*H252,2)</f>
        <v>0</v>
      </c>
      <c r="BL252" s="16" t="s">
        <v>129</v>
      </c>
      <c r="BM252" s="137" t="s">
        <v>369</v>
      </c>
    </row>
    <row r="253" spans="2:65" s="1" customFormat="1">
      <c r="B253" s="31"/>
      <c r="D253" s="139" t="s">
        <v>131</v>
      </c>
      <c r="F253" s="140" t="s">
        <v>370</v>
      </c>
      <c r="I253" s="141"/>
      <c r="L253" s="31"/>
      <c r="M253" s="142"/>
      <c r="T253" s="52"/>
      <c r="AT253" s="16" t="s">
        <v>131</v>
      </c>
      <c r="AU253" s="16" t="s">
        <v>82</v>
      </c>
    </row>
    <row r="254" spans="2:65" s="12" customFormat="1">
      <c r="B254" s="143"/>
      <c r="D254" s="144" t="s">
        <v>133</v>
      </c>
      <c r="E254" s="145" t="s">
        <v>19</v>
      </c>
      <c r="F254" s="146" t="s">
        <v>371</v>
      </c>
      <c r="H254" s="145" t="s">
        <v>19</v>
      </c>
      <c r="I254" s="147"/>
      <c r="L254" s="143"/>
      <c r="M254" s="148"/>
      <c r="T254" s="149"/>
      <c r="AT254" s="145" t="s">
        <v>133</v>
      </c>
      <c r="AU254" s="145" t="s">
        <v>82</v>
      </c>
      <c r="AV254" s="12" t="s">
        <v>80</v>
      </c>
      <c r="AW254" s="12" t="s">
        <v>33</v>
      </c>
      <c r="AX254" s="12" t="s">
        <v>72</v>
      </c>
      <c r="AY254" s="145" t="s">
        <v>122</v>
      </c>
    </row>
    <row r="255" spans="2:65" s="13" customFormat="1">
      <c r="B255" s="150"/>
      <c r="D255" s="144" t="s">
        <v>133</v>
      </c>
      <c r="E255" s="151" t="s">
        <v>19</v>
      </c>
      <c r="F255" s="152" t="s">
        <v>181</v>
      </c>
      <c r="H255" s="153">
        <v>135</v>
      </c>
      <c r="I255" s="154"/>
      <c r="L255" s="150"/>
      <c r="M255" s="155"/>
      <c r="T255" s="156"/>
      <c r="AT255" s="151" t="s">
        <v>133</v>
      </c>
      <c r="AU255" s="151" t="s">
        <v>82</v>
      </c>
      <c r="AV255" s="13" t="s">
        <v>82</v>
      </c>
      <c r="AW255" s="13" t="s">
        <v>33</v>
      </c>
      <c r="AX255" s="13" t="s">
        <v>80</v>
      </c>
      <c r="AY255" s="151" t="s">
        <v>122</v>
      </c>
    </row>
    <row r="256" spans="2:65" s="1" customFormat="1" ht="24.2" customHeight="1">
      <c r="B256" s="31"/>
      <c r="C256" s="126" t="s">
        <v>372</v>
      </c>
      <c r="D256" s="126" t="s">
        <v>124</v>
      </c>
      <c r="E256" s="127" t="s">
        <v>373</v>
      </c>
      <c r="F256" s="128" t="s">
        <v>374</v>
      </c>
      <c r="G256" s="129" t="s">
        <v>127</v>
      </c>
      <c r="H256" s="130">
        <v>3179</v>
      </c>
      <c r="I256" s="131"/>
      <c r="J256" s="132">
        <f>ROUND(I256*H256,2)</f>
        <v>0</v>
      </c>
      <c r="K256" s="128" t="s">
        <v>128</v>
      </c>
      <c r="L256" s="31"/>
      <c r="M256" s="133" t="s">
        <v>19</v>
      </c>
      <c r="N256" s="134" t="s">
        <v>43</v>
      </c>
      <c r="P256" s="135">
        <f>O256*H256</f>
        <v>0</v>
      </c>
      <c r="Q256" s="135">
        <v>0</v>
      </c>
      <c r="R256" s="135">
        <f>Q256*H256</f>
        <v>0</v>
      </c>
      <c r="S256" s="135">
        <v>0</v>
      </c>
      <c r="T256" s="136">
        <f>S256*H256</f>
        <v>0</v>
      </c>
      <c r="AR256" s="137" t="s">
        <v>129</v>
      </c>
      <c r="AT256" s="137" t="s">
        <v>124</v>
      </c>
      <c r="AU256" s="137" t="s">
        <v>82</v>
      </c>
      <c r="AY256" s="16" t="s">
        <v>122</v>
      </c>
      <c r="BE256" s="138">
        <f>IF(N256="základní",J256,0)</f>
        <v>0</v>
      </c>
      <c r="BF256" s="138">
        <f>IF(N256="snížená",J256,0)</f>
        <v>0</v>
      </c>
      <c r="BG256" s="138">
        <f>IF(N256="zákl. přenesená",J256,0)</f>
        <v>0</v>
      </c>
      <c r="BH256" s="138">
        <f>IF(N256="sníž. přenesená",J256,0)</f>
        <v>0</v>
      </c>
      <c r="BI256" s="138">
        <f>IF(N256="nulová",J256,0)</f>
        <v>0</v>
      </c>
      <c r="BJ256" s="16" t="s">
        <v>80</v>
      </c>
      <c r="BK256" s="138">
        <f>ROUND(I256*H256,2)</f>
        <v>0</v>
      </c>
      <c r="BL256" s="16" t="s">
        <v>129</v>
      </c>
      <c r="BM256" s="137" t="s">
        <v>375</v>
      </c>
    </row>
    <row r="257" spans="2:65" s="1" customFormat="1">
      <c r="B257" s="31"/>
      <c r="D257" s="139" t="s">
        <v>131</v>
      </c>
      <c r="F257" s="140" t="s">
        <v>376</v>
      </c>
      <c r="I257" s="141"/>
      <c r="L257" s="31"/>
      <c r="M257" s="142"/>
      <c r="T257" s="52"/>
      <c r="AT257" s="16" t="s">
        <v>131</v>
      </c>
      <c r="AU257" s="16" t="s">
        <v>82</v>
      </c>
    </row>
    <row r="258" spans="2:65" s="12" customFormat="1">
      <c r="B258" s="143"/>
      <c r="D258" s="144" t="s">
        <v>133</v>
      </c>
      <c r="E258" s="145" t="s">
        <v>19</v>
      </c>
      <c r="F258" s="146" t="s">
        <v>343</v>
      </c>
      <c r="H258" s="145" t="s">
        <v>19</v>
      </c>
      <c r="I258" s="147"/>
      <c r="L258" s="143"/>
      <c r="M258" s="148"/>
      <c r="T258" s="149"/>
      <c r="AT258" s="145" t="s">
        <v>133</v>
      </c>
      <c r="AU258" s="145" t="s">
        <v>82</v>
      </c>
      <c r="AV258" s="12" t="s">
        <v>80</v>
      </c>
      <c r="AW258" s="12" t="s">
        <v>33</v>
      </c>
      <c r="AX258" s="12" t="s">
        <v>72</v>
      </c>
      <c r="AY258" s="145" t="s">
        <v>122</v>
      </c>
    </row>
    <row r="259" spans="2:65" s="13" customFormat="1">
      <c r="B259" s="150"/>
      <c r="D259" s="144" t="s">
        <v>133</v>
      </c>
      <c r="E259" s="151" t="s">
        <v>19</v>
      </c>
      <c r="F259" s="152" t="s">
        <v>344</v>
      </c>
      <c r="H259" s="153">
        <v>3179</v>
      </c>
      <c r="I259" s="154"/>
      <c r="L259" s="150"/>
      <c r="M259" s="155"/>
      <c r="T259" s="156"/>
      <c r="AT259" s="151" t="s">
        <v>133</v>
      </c>
      <c r="AU259" s="151" t="s">
        <v>82</v>
      </c>
      <c r="AV259" s="13" t="s">
        <v>82</v>
      </c>
      <c r="AW259" s="13" t="s">
        <v>33</v>
      </c>
      <c r="AX259" s="13" t="s">
        <v>80</v>
      </c>
      <c r="AY259" s="151" t="s">
        <v>122</v>
      </c>
    </row>
    <row r="260" spans="2:65" s="1" customFormat="1" ht="16.5" customHeight="1">
      <c r="B260" s="31"/>
      <c r="C260" s="126" t="s">
        <v>377</v>
      </c>
      <c r="D260" s="126" t="s">
        <v>124</v>
      </c>
      <c r="E260" s="127" t="s">
        <v>378</v>
      </c>
      <c r="F260" s="128" t="s">
        <v>379</v>
      </c>
      <c r="G260" s="129" t="s">
        <v>127</v>
      </c>
      <c r="H260" s="130">
        <v>3314</v>
      </c>
      <c r="I260" s="131"/>
      <c r="J260" s="132">
        <f>ROUND(I260*H260,2)</f>
        <v>0</v>
      </c>
      <c r="K260" s="128" t="s">
        <v>128</v>
      </c>
      <c r="L260" s="31"/>
      <c r="M260" s="133" t="s">
        <v>19</v>
      </c>
      <c r="N260" s="134" t="s">
        <v>43</v>
      </c>
      <c r="P260" s="135">
        <f>O260*H260</f>
        <v>0</v>
      </c>
      <c r="Q260" s="135">
        <v>0</v>
      </c>
      <c r="R260" s="135">
        <f>Q260*H260</f>
        <v>0</v>
      </c>
      <c r="S260" s="135">
        <v>0</v>
      </c>
      <c r="T260" s="136">
        <f>S260*H260</f>
        <v>0</v>
      </c>
      <c r="AR260" s="137" t="s">
        <v>129</v>
      </c>
      <c r="AT260" s="137" t="s">
        <v>124</v>
      </c>
      <c r="AU260" s="137" t="s">
        <v>82</v>
      </c>
      <c r="AY260" s="16" t="s">
        <v>122</v>
      </c>
      <c r="BE260" s="138">
        <f>IF(N260="základní",J260,0)</f>
        <v>0</v>
      </c>
      <c r="BF260" s="138">
        <f>IF(N260="snížená",J260,0)</f>
        <v>0</v>
      </c>
      <c r="BG260" s="138">
        <f>IF(N260="zákl. přenesená",J260,0)</f>
        <v>0</v>
      </c>
      <c r="BH260" s="138">
        <f>IF(N260="sníž. přenesená",J260,0)</f>
        <v>0</v>
      </c>
      <c r="BI260" s="138">
        <f>IF(N260="nulová",J260,0)</f>
        <v>0</v>
      </c>
      <c r="BJ260" s="16" t="s">
        <v>80</v>
      </c>
      <c r="BK260" s="138">
        <f>ROUND(I260*H260,2)</f>
        <v>0</v>
      </c>
      <c r="BL260" s="16" t="s">
        <v>129</v>
      </c>
      <c r="BM260" s="137" t="s">
        <v>380</v>
      </c>
    </row>
    <row r="261" spans="2:65" s="1" customFormat="1">
      <c r="B261" s="31"/>
      <c r="D261" s="139" t="s">
        <v>131</v>
      </c>
      <c r="F261" s="140" t="s">
        <v>381</v>
      </c>
      <c r="I261" s="141"/>
      <c r="L261" s="31"/>
      <c r="M261" s="142"/>
      <c r="T261" s="52"/>
      <c r="AT261" s="16" t="s">
        <v>131</v>
      </c>
      <c r="AU261" s="16" t="s">
        <v>82</v>
      </c>
    </row>
    <row r="262" spans="2:65" s="12" customFormat="1">
      <c r="B262" s="143"/>
      <c r="D262" s="144" t="s">
        <v>133</v>
      </c>
      <c r="E262" s="145" t="s">
        <v>19</v>
      </c>
      <c r="F262" s="146" t="s">
        <v>343</v>
      </c>
      <c r="H262" s="145" t="s">
        <v>19</v>
      </c>
      <c r="I262" s="147"/>
      <c r="L262" s="143"/>
      <c r="M262" s="148"/>
      <c r="T262" s="149"/>
      <c r="AT262" s="145" t="s">
        <v>133</v>
      </c>
      <c r="AU262" s="145" t="s">
        <v>82</v>
      </c>
      <c r="AV262" s="12" t="s">
        <v>80</v>
      </c>
      <c r="AW262" s="12" t="s">
        <v>33</v>
      </c>
      <c r="AX262" s="12" t="s">
        <v>72</v>
      </c>
      <c r="AY262" s="145" t="s">
        <v>122</v>
      </c>
    </row>
    <row r="263" spans="2:65" s="13" customFormat="1">
      <c r="B263" s="150"/>
      <c r="D263" s="144" t="s">
        <v>133</v>
      </c>
      <c r="E263" s="151" t="s">
        <v>19</v>
      </c>
      <c r="F263" s="152" t="s">
        <v>344</v>
      </c>
      <c r="H263" s="153">
        <v>3179</v>
      </c>
      <c r="I263" s="154"/>
      <c r="L263" s="150"/>
      <c r="M263" s="155"/>
      <c r="T263" s="156"/>
      <c r="AT263" s="151" t="s">
        <v>133</v>
      </c>
      <c r="AU263" s="151" t="s">
        <v>82</v>
      </c>
      <c r="AV263" s="13" t="s">
        <v>82</v>
      </c>
      <c r="AW263" s="13" t="s">
        <v>33</v>
      </c>
      <c r="AX263" s="13" t="s">
        <v>72</v>
      </c>
      <c r="AY263" s="151" t="s">
        <v>122</v>
      </c>
    </row>
    <row r="264" spans="2:65" s="12" customFormat="1">
      <c r="B264" s="143"/>
      <c r="D264" s="144" t="s">
        <v>133</v>
      </c>
      <c r="E264" s="145" t="s">
        <v>19</v>
      </c>
      <c r="F264" s="146" t="s">
        <v>371</v>
      </c>
      <c r="H264" s="145" t="s">
        <v>19</v>
      </c>
      <c r="I264" s="147"/>
      <c r="L264" s="143"/>
      <c r="M264" s="148"/>
      <c r="T264" s="149"/>
      <c r="AT264" s="145" t="s">
        <v>133</v>
      </c>
      <c r="AU264" s="145" t="s">
        <v>82</v>
      </c>
      <c r="AV264" s="12" t="s">
        <v>80</v>
      </c>
      <c r="AW264" s="12" t="s">
        <v>33</v>
      </c>
      <c r="AX264" s="12" t="s">
        <v>72</v>
      </c>
      <c r="AY264" s="145" t="s">
        <v>122</v>
      </c>
    </row>
    <row r="265" spans="2:65" s="13" customFormat="1">
      <c r="B265" s="150"/>
      <c r="D265" s="144" t="s">
        <v>133</v>
      </c>
      <c r="E265" s="151" t="s">
        <v>19</v>
      </c>
      <c r="F265" s="152" t="s">
        <v>181</v>
      </c>
      <c r="H265" s="153">
        <v>135</v>
      </c>
      <c r="I265" s="154"/>
      <c r="L265" s="150"/>
      <c r="M265" s="155"/>
      <c r="T265" s="156"/>
      <c r="AT265" s="151" t="s">
        <v>133</v>
      </c>
      <c r="AU265" s="151" t="s">
        <v>82</v>
      </c>
      <c r="AV265" s="13" t="s">
        <v>82</v>
      </c>
      <c r="AW265" s="13" t="s">
        <v>33</v>
      </c>
      <c r="AX265" s="13" t="s">
        <v>72</v>
      </c>
      <c r="AY265" s="151" t="s">
        <v>122</v>
      </c>
    </row>
    <row r="266" spans="2:65" s="14" customFormat="1">
      <c r="B266" s="157"/>
      <c r="D266" s="144" t="s">
        <v>133</v>
      </c>
      <c r="E266" s="158" t="s">
        <v>19</v>
      </c>
      <c r="F266" s="159" t="s">
        <v>153</v>
      </c>
      <c r="H266" s="160">
        <v>3314</v>
      </c>
      <c r="I266" s="161"/>
      <c r="L266" s="157"/>
      <c r="M266" s="162"/>
      <c r="T266" s="163"/>
      <c r="AT266" s="158" t="s">
        <v>133</v>
      </c>
      <c r="AU266" s="158" t="s">
        <v>82</v>
      </c>
      <c r="AV266" s="14" t="s">
        <v>129</v>
      </c>
      <c r="AW266" s="14" t="s">
        <v>33</v>
      </c>
      <c r="AX266" s="14" t="s">
        <v>80</v>
      </c>
      <c r="AY266" s="158" t="s">
        <v>122</v>
      </c>
    </row>
    <row r="267" spans="2:65" s="1" customFormat="1" ht="16.5" customHeight="1">
      <c r="B267" s="31"/>
      <c r="C267" s="126" t="s">
        <v>382</v>
      </c>
      <c r="D267" s="126" t="s">
        <v>124</v>
      </c>
      <c r="E267" s="127" t="s">
        <v>383</v>
      </c>
      <c r="F267" s="128" t="s">
        <v>384</v>
      </c>
      <c r="G267" s="129" t="s">
        <v>127</v>
      </c>
      <c r="H267" s="130">
        <v>3314</v>
      </c>
      <c r="I267" s="131"/>
      <c r="J267" s="132">
        <f>ROUND(I267*H267,2)</f>
        <v>0</v>
      </c>
      <c r="K267" s="128" t="s">
        <v>128</v>
      </c>
      <c r="L267" s="31"/>
      <c r="M267" s="133" t="s">
        <v>19</v>
      </c>
      <c r="N267" s="134" t="s">
        <v>43</v>
      </c>
      <c r="P267" s="135">
        <f>O267*H267</f>
        <v>0</v>
      </c>
      <c r="Q267" s="135">
        <v>0</v>
      </c>
      <c r="R267" s="135">
        <f>Q267*H267</f>
        <v>0</v>
      </c>
      <c r="S267" s="135">
        <v>0</v>
      </c>
      <c r="T267" s="136">
        <f>S267*H267</f>
        <v>0</v>
      </c>
      <c r="AR267" s="137" t="s">
        <v>129</v>
      </c>
      <c r="AT267" s="137" t="s">
        <v>124</v>
      </c>
      <c r="AU267" s="137" t="s">
        <v>82</v>
      </c>
      <c r="AY267" s="16" t="s">
        <v>122</v>
      </c>
      <c r="BE267" s="138">
        <f>IF(N267="základní",J267,0)</f>
        <v>0</v>
      </c>
      <c r="BF267" s="138">
        <f>IF(N267="snížená",J267,0)</f>
        <v>0</v>
      </c>
      <c r="BG267" s="138">
        <f>IF(N267="zákl. přenesená",J267,0)</f>
        <v>0</v>
      </c>
      <c r="BH267" s="138">
        <f>IF(N267="sníž. přenesená",J267,0)</f>
        <v>0</v>
      </c>
      <c r="BI267" s="138">
        <f>IF(N267="nulová",J267,0)</f>
        <v>0</v>
      </c>
      <c r="BJ267" s="16" t="s">
        <v>80</v>
      </c>
      <c r="BK267" s="138">
        <f>ROUND(I267*H267,2)</f>
        <v>0</v>
      </c>
      <c r="BL267" s="16" t="s">
        <v>129</v>
      </c>
      <c r="BM267" s="137" t="s">
        <v>385</v>
      </c>
    </row>
    <row r="268" spans="2:65" s="1" customFormat="1">
      <c r="B268" s="31"/>
      <c r="D268" s="139" t="s">
        <v>131</v>
      </c>
      <c r="F268" s="140" t="s">
        <v>386</v>
      </c>
      <c r="I268" s="141"/>
      <c r="L268" s="31"/>
      <c r="M268" s="142"/>
      <c r="T268" s="52"/>
      <c r="AT268" s="16" t="s">
        <v>131</v>
      </c>
      <c r="AU268" s="16" t="s">
        <v>82</v>
      </c>
    </row>
    <row r="269" spans="2:65" s="12" customFormat="1">
      <c r="B269" s="143"/>
      <c r="D269" s="144" t="s">
        <v>133</v>
      </c>
      <c r="E269" s="145" t="s">
        <v>19</v>
      </c>
      <c r="F269" s="146" t="s">
        <v>343</v>
      </c>
      <c r="H269" s="145" t="s">
        <v>19</v>
      </c>
      <c r="I269" s="147"/>
      <c r="L269" s="143"/>
      <c r="M269" s="148"/>
      <c r="T269" s="149"/>
      <c r="AT269" s="145" t="s">
        <v>133</v>
      </c>
      <c r="AU269" s="145" t="s">
        <v>82</v>
      </c>
      <c r="AV269" s="12" t="s">
        <v>80</v>
      </c>
      <c r="AW269" s="12" t="s">
        <v>33</v>
      </c>
      <c r="AX269" s="12" t="s">
        <v>72</v>
      </c>
      <c r="AY269" s="145" t="s">
        <v>122</v>
      </c>
    </row>
    <row r="270" spans="2:65" s="13" customFormat="1">
      <c r="B270" s="150"/>
      <c r="D270" s="144" t="s">
        <v>133</v>
      </c>
      <c r="E270" s="151" t="s">
        <v>19</v>
      </c>
      <c r="F270" s="152" t="s">
        <v>344</v>
      </c>
      <c r="H270" s="153">
        <v>3179</v>
      </c>
      <c r="I270" s="154"/>
      <c r="L270" s="150"/>
      <c r="M270" s="155"/>
      <c r="T270" s="156"/>
      <c r="AT270" s="151" t="s">
        <v>133</v>
      </c>
      <c r="AU270" s="151" t="s">
        <v>82</v>
      </c>
      <c r="AV270" s="13" t="s">
        <v>82</v>
      </c>
      <c r="AW270" s="13" t="s">
        <v>33</v>
      </c>
      <c r="AX270" s="13" t="s">
        <v>72</v>
      </c>
      <c r="AY270" s="151" t="s">
        <v>122</v>
      </c>
    </row>
    <row r="271" spans="2:65" s="12" customFormat="1">
      <c r="B271" s="143"/>
      <c r="D271" s="144" t="s">
        <v>133</v>
      </c>
      <c r="E271" s="145" t="s">
        <v>19</v>
      </c>
      <c r="F271" s="146" t="s">
        <v>371</v>
      </c>
      <c r="H271" s="145" t="s">
        <v>19</v>
      </c>
      <c r="I271" s="147"/>
      <c r="L271" s="143"/>
      <c r="M271" s="148"/>
      <c r="T271" s="149"/>
      <c r="AT271" s="145" t="s">
        <v>133</v>
      </c>
      <c r="AU271" s="145" t="s">
        <v>82</v>
      </c>
      <c r="AV271" s="12" t="s">
        <v>80</v>
      </c>
      <c r="AW271" s="12" t="s">
        <v>33</v>
      </c>
      <c r="AX271" s="12" t="s">
        <v>72</v>
      </c>
      <c r="AY271" s="145" t="s">
        <v>122</v>
      </c>
    </row>
    <row r="272" spans="2:65" s="13" customFormat="1">
      <c r="B272" s="150"/>
      <c r="D272" s="144" t="s">
        <v>133</v>
      </c>
      <c r="E272" s="151" t="s">
        <v>19</v>
      </c>
      <c r="F272" s="152" t="s">
        <v>181</v>
      </c>
      <c r="H272" s="153">
        <v>135</v>
      </c>
      <c r="I272" s="154"/>
      <c r="L272" s="150"/>
      <c r="M272" s="155"/>
      <c r="T272" s="156"/>
      <c r="AT272" s="151" t="s">
        <v>133</v>
      </c>
      <c r="AU272" s="151" t="s">
        <v>82</v>
      </c>
      <c r="AV272" s="13" t="s">
        <v>82</v>
      </c>
      <c r="AW272" s="13" t="s">
        <v>33</v>
      </c>
      <c r="AX272" s="13" t="s">
        <v>72</v>
      </c>
      <c r="AY272" s="151" t="s">
        <v>122</v>
      </c>
    </row>
    <row r="273" spans="2:65" s="14" customFormat="1">
      <c r="B273" s="157"/>
      <c r="D273" s="144" t="s">
        <v>133</v>
      </c>
      <c r="E273" s="158" t="s">
        <v>19</v>
      </c>
      <c r="F273" s="159" t="s">
        <v>153</v>
      </c>
      <c r="H273" s="160">
        <v>3314</v>
      </c>
      <c r="I273" s="161"/>
      <c r="L273" s="157"/>
      <c r="M273" s="162"/>
      <c r="T273" s="163"/>
      <c r="AT273" s="158" t="s">
        <v>133</v>
      </c>
      <c r="AU273" s="158" t="s">
        <v>82</v>
      </c>
      <c r="AV273" s="14" t="s">
        <v>129</v>
      </c>
      <c r="AW273" s="14" t="s">
        <v>33</v>
      </c>
      <c r="AX273" s="14" t="s">
        <v>80</v>
      </c>
      <c r="AY273" s="158" t="s">
        <v>122</v>
      </c>
    </row>
    <row r="274" spans="2:65" s="1" customFormat="1" ht="24.2" customHeight="1">
      <c r="B274" s="31"/>
      <c r="C274" s="126" t="s">
        <v>387</v>
      </c>
      <c r="D274" s="126" t="s">
        <v>124</v>
      </c>
      <c r="E274" s="127" t="s">
        <v>388</v>
      </c>
      <c r="F274" s="128" t="s">
        <v>389</v>
      </c>
      <c r="G274" s="129" t="s">
        <v>127</v>
      </c>
      <c r="H274" s="130">
        <v>135</v>
      </c>
      <c r="I274" s="131"/>
      <c r="J274" s="132">
        <f>ROUND(I274*H274,2)</f>
        <v>0</v>
      </c>
      <c r="K274" s="128" t="s">
        <v>128</v>
      </c>
      <c r="L274" s="31"/>
      <c r="M274" s="133" t="s">
        <v>19</v>
      </c>
      <c r="N274" s="134" t="s">
        <v>43</v>
      </c>
      <c r="P274" s="135">
        <f>O274*H274</f>
        <v>0</v>
      </c>
      <c r="Q274" s="135">
        <v>0</v>
      </c>
      <c r="R274" s="135">
        <f>Q274*H274</f>
        <v>0</v>
      </c>
      <c r="S274" s="135">
        <v>0</v>
      </c>
      <c r="T274" s="136">
        <f>S274*H274</f>
        <v>0</v>
      </c>
      <c r="AR274" s="137" t="s">
        <v>129</v>
      </c>
      <c r="AT274" s="137" t="s">
        <v>124</v>
      </c>
      <c r="AU274" s="137" t="s">
        <v>82</v>
      </c>
      <c r="AY274" s="16" t="s">
        <v>122</v>
      </c>
      <c r="BE274" s="138">
        <f>IF(N274="základní",J274,0)</f>
        <v>0</v>
      </c>
      <c r="BF274" s="138">
        <f>IF(N274="snížená",J274,0)</f>
        <v>0</v>
      </c>
      <c r="BG274" s="138">
        <f>IF(N274="zákl. přenesená",J274,0)</f>
        <v>0</v>
      </c>
      <c r="BH274" s="138">
        <f>IF(N274="sníž. přenesená",J274,0)</f>
        <v>0</v>
      </c>
      <c r="BI274" s="138">
        <f>IF(N274="nulová",J274,0)</f>
        <v>0</v>
      </c>
      <c r="BJ274" s="16" t="s">
        <v>80</v>
      </c>
      <c r="BK274" s="138">
        <f>ROUND(I274*H274,2)</f>
        <v>0</v>
      </c>
      <c r="BL274" s="16" t="s">
        <v>129</v>
      </c>
      <c r="BM274" s="137" t="s">
        <v>390</v>
      </c>
    </row>
    <row r="275" spans="2:65" s="1" customFormat="1">
      <c r="B275" s="31"/>
      <c r="D275" s="139" t="s">
        <v>131</v>
      </c>
      <c r="F275" s="140" t="s">
        <v>391</v>
      </c>
      <c r="I275" s="141"/>
      <c r="L275" s="31"/>
      <c r="M275" s="142"/>
      <c r="T275" s="52"/>
      <c r="AT275" s="16" t="s">
        <v>131</v>
      </c>
      <c r="AU275" s="16" t="s">
        <v>82</v>
      </c>
    </row>
    <row r="276" spans="2:65" s="12" customFormat="1">
      <c r="B276" s="143"/>
      <c r="D276" s="144" t="s">
        <v>133</v>
      </c>
      <c r="E276" s="145" t="s">
        <v>19</v>
      </c>
      <c r="F276" s="146" t="s">
        <v>371</v>
      </c>
      <c r="H276" s="145" t="s">
        <v>19</v>
      </c>
      <c r="I276" s="147"/>
      <c r="L276" s="143"/>
      <c r="M276" s="148"/>
      <c r="T276" s="149"/>
      <c r="AT276" s="145" t="s">
        <v>133</v>
      </c>
      <c r="AU276" s="145" t="s">
        <v>82</v>
      </c>
      <c r="AV276" s="12" t="s">
        <v>80</v>
      </c>
      <c r="AW276" s="12" t="s">
        <v>33</v>
      </c>
      <c r="AX276" s="12" t="s">
        <v>72</v>
      </c>
      <c r="AY276" s="145" t="s">
        <v>122</v>
      </c>
    </row>
    <row r="277" spans="2:65" s="13" customFormat="1">
      <c r="B277" s="150"/>
      <c r="D277" s="144" t="s">
        <v>133</v>
      </c>
      <c r="E277" s="151" t="s">
        <v>19</v>
      </c>
      <c r="F277" s="152" t="s">
        <v>181</v>
      </c>
      <c r="H277" s="153">
        <v>135</v>
      </c>
      <c r="I277" s="154"/>
      <c r="L277" s="150"/>
      <c r="M277" s="155"/>
      <c r="T277" s="156"/>
      <c r="AT277" s="151" t="s">
        <v>133</v>
      </c>
      <c r="AU277" s="151" t="s">
        <v>82</v>
      </c>
      <c r="AV277" s="13" t="s">
        <v>82</v>
      </c>
      <c r="AW277" s="13" t="s">
        <v>33</v>
      </c>
      <c r="AX277" s="13" t="s">
        <v>80</v>
      </c>
      <c r="AY277" s="151" t="s">
        <v>122</v>
      </c>
    </row>
    <row r="278" spans="2:65" s="1" customFormat="1" ht="24.2" customHeight="1">
      <c r="B278" s="31"/>
      <c r="C278" s="126" t="s">
        <v>392</v>
      </c>
      <c r="D278" s="126" t="s">
        <v>124</v>
      </c>
      <c r="E278" s="127" t="s">
        <v>393</v>
      </c>
      <c r="F278" s="128" t="s">
        <v>394</v>
      </c>
      <c r="G278" s="129" t="s">
        <v>127</v>
      </c>
      <c r="H278" s="130">
        <v>3179</v>
      </c>
      <c r="I278" s="131"/>
      <c r="J278" s="132">
        <f>ROUND(I278*H278,2)</f>
        <v>0</v>
      </c>
      <c r="K278" s="128" t="s">
        <v>128</v>
      </c>
      <c r="L278" s="31"/>
      <c r="M278" s="133" t="s">
        <v>19</v>
      </c>
      <c r="N278" s="134" t="s">
        <v>43</v>
      </c>
      <c r="P278" s="135">
        <f>O278*H278</f>
        <v>0</v>
      </c>
      <c r="Q278" s="135">
        <v>0</v>
      </c>
      <c r="R278" s="135">
        <f>Q278*H278</f>
        <v>0</v>
      </c>
      <c r="S278" s="135">
        <v>0</v>
      </c>
      <c r="T278" s="136">
        <f>S278*H278</f>
        <v>0</v>
      </c>
      <c r="AR278" s="137" t="s">
        <v>129</v>
      </c>
      <c r="AT278" s="137" t="s">
        <v>124</v>
      </c>
      <c r="AU278" s="137" t="s">
        <v>82</v>
      </c>
      <c r="AY278" s="16" t="s">
        <v>122</v>
      </c>
      <c r="BE278" s="138">
        <f>IF(N278="základní",J278,0)</f>
        <v>0</v>
      </c>
      <c r="BF278" s="138">
        <f>IF(N278="snížená",J278,0)</f>
        <v>0</v>
      </c>
      <c r="BG278" s="138">
        <f>IF(N278="zákl. přenesená",J278,0)</f>
        <v>0</v>
      </c>
      <c r="BH278" s="138">
        <f>IF(N278="sníž. přenesená",J278,0)</f>
        <v>0</v>
      </c>
      <c r="BI278" s="138">
        <f>IF(N278="nulová",J278,0)</f>
        <v>0</v>
      </c>
      <c r="BJ278" s="16" t="s">
        <v>80</v>
      </c>
      <c r="BK278" s="138">
        <f>ROUND(I278*H278,2)</f>
        <v>0</v>
      </c>
      <c r="BL278" s="16" t="s">
        <v>129</v>
      </c>
      <c r="BM278" s="137" t="s">
        <v>395</v>
      </c>
    </row>
    <row r="279" spans="2:65" s="1" customFormat="1">
      <c r="B279" s="31"/>
      <c r="D279" s="139" t="s">
        <v>131</v>
      </c>
      <c r="F279" s="140" t="s">
        <v>396</v>
      </c>
      <c r="I279" s="141"/>
      <c r="L279" s="31"/>
      <c r="M279" s="142"/>
      <c r="T279" s="52"/>
      <c r="AT279" s="16" t="s">
        <v>131</v>
      </c>
      <c r="AU279" s="16" t="s">
        <v>82</v>
      </c>
    </row>
    <row r="280" spans="2:65" s="12" customFormat="1">
      <c r="B280" s="143"/>
      <c r="D280" s="144" t="s">
        <v>133</v>
      </c>
      <c r="E280" s="145" t="s">
        <v>19</v>
      </c>
      <c r="F280" s="146" t="s">
        <v>343</v>
      </c>
      <c r="H280" s="145" t="s">
        <v>19</v>
      </c>
      <c r="I280" s="147"/>
      <c r="L280" s="143"/>
      <c r="M280" s="148"/>
      <c r="T280" s="149"/>
      <c r="AT280" s="145" t="s">
        <v>133</v>
      </c>
      <c r="AU280" s="145" t="s">
        <v>82</v>
      </c>
      <c r="AV280" s="12" t="s">
        <v>80</v>
      </c>
      <c r="AW280" s="12" t="s">
        <v>33</v>
      </c>
      <c r="AX280" s="12" t="s">
        <v>72</v>
      </c>
      <c r="AY280" s="145" t="s">
        <v>122</v>
      </c>
    </row>
    <row r="281" spans="2:65" s="13" customFormat="1">
      <c r="B281" s="150"/>
      <c r="D281" s="144" t="s">
        <v>133</v>
      </c>
      <c r="E281" s="151" t="s">
        <v>19</v>
      </c>
      <c r="F281" s="152" t="s">
        <v>344</v>
      </c>
      <c r="H281" s="153">
        <v>3179</v>
      </c>
      <c r="I281" s="154"/>
      <c r="L281" s="150"/>
      <c r="M281" s="155"/>
      <c r="T281" s="156"/>
      <c r="AT281" s="151" t="s">
        <v>133</v>
      </c>
      <c r="AU281" s="151" t="s">
        <v>82</v>
      </c>
      <c r="AV281" s="13" t="s">
        <v>82</v>
      </c>
      <c r="AW281" s="13" t="s">
        <v>33</v>
      </c>
      <c r="AX281" s="13" t="s">
        <v>80</v>
      </c>
      <c r="AY281" s="151" t="s">
        <v>122</v>
      </c>
    </row>
    <row r="282" spans="2:65" s="1" customFormat="1" ht="33" customHeight="1">
      <c r="B282" s="31"/>
      <c r="C282" s="126" t="s">
        <v>397</v>
      </c>
      <c r="D282" s="126" t="s">
        <v>124</v>
      </c>
      <c r="E282" s="127" t="s">
        <v>398</v>
      </c>
      <c r="F282" s="128" t="s">
        <v>399</v>
      </c>
      <c r="G282" s="129" t="s">
        <v>127</v>
      </c>
      <c r="H282" s="130">
        <v>574</v>
      </c>
      <c r="I282" s="131"/>
      <c r="J282" s="132">
        <f>ROUND(I282*H282,2)</f>
        <v>0</v>
      </c>
      <c r="K282" s="128" t="s">
        <v>128</v>
      </c>
      <c r="L282" s="31"/>
      <c r="M282" s="133" t="s">
        <v>19</v>
      </c>
      <c r="N282" s="134" t="s">
        <v>43</v>
      </c>
      <c r="P282" s="135">
        <f>O282*H282</f>
        <v>0</v>
      </c>
      <c r="Q282" s="135">
        <v>0.19536000000000001</v>
      </c>
      <c r="R282" s="135">
        <f>Q282*H282</f>
        <v>112.13664</v>
      </c>
      <c r="S282" s="135">
        <v>0</v>
      </c>
      <c r="T282" s="136">
        <f>S282*H282</f>
        <v>0</v>
      </c>
      <c r="AR282" s="137" t="s">
        <v>129</v>
      </c>
      <c r="AT282" s="137" t="s">
        <v>124</v>
      </c>
      <c r="AU282" s="137" t="s">
        <v>82</v>
      </c>
      <c r="AY282" s="16" t="s">
        <v>122</v>
      </c>
      <c r="BE282" s="138">
        <f>IF(N282="základní",J282,0)</f>
        <v>0</v>
      </c>
      <c r="BF282" s="138">
        <f>IF(N282="snížená",J282,0)</f>
        <v>0</v>
      </c>
      <c r="BG282" s="138">
        <f>IF(N282="zákl. přenesená",J282,0)</f>
        <v>0</v>
      </c>
      <c r="BH282" s="138">
        <f>IF(N282="sníž. přenesená",J282,0)</f>
        <v>0</v>
      </c>
      <c r="BI282" s="138">
        <f>IF(N282="nulová",J282,0)</f>
        <v>0</v>
      </c>
      <c r="BJ282" s="16" t="s">
        <v>80</v>
      </c>
      <c r="BK282" s="138">
        <f>ROUND(I282*H282,2)</f>
        <v>0</v>
      </c>
      <c r="BL282" s="16" t="s">
        <v>129</v>
      </c>
      <c r="BM282" s="137" t="s">
        <v>400</v>
      </c>
    </row>
    <row r="283" spans="2:65" s="1" customFormat="1">
      <c r="B283" s="31"/>
      <c r="D283" s="139" t="s">
        <v>131</v>
      </c>
      <c r="F283" s="140" t="s">
        <v>401</v>
      </c>
      <c r="I283" s="141"/>
      <c r="L283" s="31"/>
      <c r="M283" s="142"/>
      <c r="T283" s="52"/>
      <c r="AT283" s="16" t="s">
        <v>131</v>
      </c>
      <c r="AU283" s="16" t="s">
        <v>82</v>
      </c>
    </row>
    <row r="284" spans="2:65" s="1" customFormat="1" ht="19.5">
      <c r="B284" s="31"/>
      <c r="D284" s="144" t="s">
        <v>402</v>
      </c>
      <c r="F284" s="174" t="s">
        <v>403</v>
      </c>
      <c r="I284" s="141"/>
      <c r="L284" s="31"/>
      <c r="M284" s="142"/>
      <c r="T284" s="52"/>
      <c r="AT284" s="16" t="s">
        <v>402</v>
      </c>
      <c r="AU284" s="16" t="s">
        <v>82</v>
      </c>
    </row>
    <row r="285" spans="2:65" s="12" customFormat="1">
      <c r="B285" s="143"/>
      <c r="D285" s="144" t="s">
        <v>133</v>
      </c>
      <c r="E285" s="145" t="s">
        <v>19</v>
      </c>
      <c r="F285" s="146" t="s">
        <v>357</v>
      </c>
      <c r="H285" s="145" t="s">
        <v>19</v>
      </c>
      <c r="I285" s="147"/>
      <c r="L285" s="143"/>
      <c r="M285" s="148"/>
      <c r="T285" s="149"/>
      <c r="AT285" s="145" t="s">
        <v>133</v>
      </c>
      <c r="AU285" s="145" t="s">
        <v>82</v>
      </c>
      <c r="AV285" s="12" t="s">
        <v>80</v>
      </c>
      <c r="AW285" s="12" t="s">
        <v>33</v>
      </c>
      <c r="AX285" s="12" t="s">
        <v>72</v>
      </c>
      <c r="AY285" s="145" t="s">
        <v>122</v>
      </c>
    </row>
    <row r="286" spans="2:65" s="13" customFormat="1">
      <c r="B286" s="150"/>
      <c r="D286" s="144" t="s">
        <v>133</v>
      </c>
      <c r="E286" s="151" t="s">
        <v>19</v>
      </c>
      <c r="F286" s="152" t="s">
        <v>358</v>
      </c>
      <c r="H286" s="153">
        <v>574</v>
      </c>
      <c r="I286" s="154"/>
      <c r="L286" s="150"/>
      <c r="M286" s="155"/>
      <c r="T286" s="156"/>
      <c r="AT286" s="151" t="s">
        <v>133</v>
      </c>
      <c r="AU286" s="151" t="s">
        <v>82</v>
      </c>
      <c r="AV286" s="13" t="s">
        <v>82</v>
      </c>
      <c r="AW286" s="13" t="s">
        <v>33</v>
      </c>
      <c r="AX286" s="13" t="s">
        <v>80</v>
      </c>
      <c r="AY286" s="151" t="s">
        <v>122</v>
      </c>
    </row>
    <row r="287" spans="2:65" s="11" customFormat="1" ht="22.7" customHeight="1">
      <c r="B287" s="114"/>
      <c r="D287" s="115" t="s">
        <v>71</v>
      </c>
      <c r="E287" s="124" t="s">
        <v>175</v>
      </c>
      <c r="F287" s="124" t="s">
        <v>404</v>
      </c>
      <c r="I287" s="117"/>
      <c r="J287" s="125">
        <f>BK287</f>
        <v>0</v>
      </c>
      <c r="L287" s="114"/>
      <c r="M287" s="119"/>
      <c r="P287" s="120">
        <f>SUM(P288:P317)</f>
        <v>0</v>
      </c>
      <c r="R287" s="120">
        <f>SUM(R288:R317)</f>
        <v>44.970490600000005</v>
      </c>
      <c r="T287" s="121">
        <f>SUM(T288:T317)</f>
        <v>41.304000000000002</v>
      </c>
      <c r="AR287" s="115" t="s">
        <v>80</v>
      </c>
      <c r="AT287" s="122" t="s">
        <v>71</v>
      </c>
      <c r="AU287" s="122" t="s">
        <v>80</v>
      </c>
      <c r="AY287" s="115" t="s">
        <v>122</v>
      </c>
      <c r="BK287" s="123">
        <f>SUM(BK288:BK317)</f>
        <v>0</v>
      </c>
    </row>
    <row r="288" spans="2:65" s="1" customFormat="1" ht="16.5" customHeight="1">
      <c r="B288" s="31"/>
      <c r="C288" s="126" t="s">
        <v>405</v>
      </c>
      <c r="D288" s="126" t="s">
        <v>124</v>
      </c>
      <c r="E288" s="127" t="s">
        <v>406</v>
      </c>
      <c r="F288" s="128" t="s">
        <v>407</v>
      </c>
      <c r="G288" s="129" t="s">
        <v>199</v>
      </c>
      <c r="H288" s="130">
        <v>11</v>
      </c>
      <c r="I288" s="131"/>
      <c r="J288" s="132">
        <f>ROUND(I288*H288,2)</f>
        <v>0</v>
      </c>
      <c r="K288" s="128" t="s">
        <v>128</v>
      </c>
      <c r="L288" s="31"/>
      <c r="M288" s="133" t="s">
        <v>19</v>
      </c>
      <c r="N288" s="134" t="s">
        <v>43</v>
      </c>
      <c r="P288" s="135">
        <f>O288*H288</f>
        <v>0</v>
      </c>
      <c r="Q288" s="135">
        <v>1.0000000000000001E-5</v>
      </c>
      <c r="R288" s="135">
        <f>Q288*H288</f>
        <v>1.1E-4</v>
      </c>
      <c r="S288" s="135">
        <v>0</v>
      </c>
      <c r="T288" s="136">
        <f>S288*H288</f>
        <v>0</v>
      </c>
      <c r="AR288" s="137" t="s">
        <v>129</v>
      </c>
      <c r="AT288" s="137" t="s">
        <v>124</v>
      </c>
      <c r="AU288" s="137" t="s">
        <v>82</v>
      </c>
      <c r="AY288" s="16" t="s">
        <v>122</v>
      </c>
      <c r="BE288" s="138">
        <f>IF(N288="základní",J288,0)</f>
        <v>0</v>
      </c>
      <c r="BF288" s="138">
        <f>IF(N288="snížená",J288,0)</f>
        <v>0</v>
      </c>
      <c r="BG288" s="138">
        <f>IF(N288="zákl. přenesená",J288,0)</f>
        <v>0</v>
      </c>
      <c r="BH288" s="138">
        <f>IF(N288="sníž. přenesená",J288,0)</f>
        <v>0</v>
      </c>
      <c r="BI288" s="138">
        <f>IF(N288="nulová",J288,0)</f>
        <v>0</v>
      </c>
      <c r="BJ288" s="16" t="s">
        <v>80</v>
      </c>
      <c r="BK288" s="138">
        <f>ROUND(I288*H288,2)</f>
        <v>0</v>
      </c>
      <c r="BL288" s="16" t="s">
        <v>129</v>
      </c>
      <c r="BM288" s="137" t="s">
        <v>408</v>
      </c>
    </row>
    <row r="289" spans="2:65" s="1" customFormat="1">
      <c r="B289" s="31"/>
      <c r="D289" s="139" t="s">
        <v>131</v>
      </c>
      <c r="F289" s="140" t="s">
        <v>409</v>
      </c>
      <c r="I289" s="141"/>
      <c r="L289" s="31"/>
      <c r="M289" s="142"/>
      <c r="T289" s="52"/>
      <c r="AT289" s="16" t="s">
        <v>131</v>
      </c>
      <c r="AU289" s="16" t="s">
        <v>82</v>
      </c>
    </row>
    <row r="290" spans="2:65" s="12" customFormat="1">
      <c r="B290" s="143"/>
      <c r="D290" s="144" t="s">
        <v>133</v>
      </c>
      <c r="E290" s="145" t="s">
        <v>19</v>
      </c>
      <c r="F290" s="146" t="s">
        <v>249</v>
      </c>
      <c r="H290" s="145" t="s">
        <v>19</v>
      </c>
      <c r="I290" s="147"/>
      <c r="L290" s="143"/>
      <c r="M290" s="148"/>
      <c r="T290" s="149"/>
      <c r="AT290" s="145" t="s">
        <v>133</v>
      </c>
      <c r="AU290" s="145" t="s">
        <v>82</v>
      </c>
      <c r="AV290" s="12" t="s">
        <v>80</v>
      </c>
      <c r="AW290" s="12" t="s">
        <v>33</v>
      </c>
      <c r="AX290" s="12" t="s">
        <v>72</v>
      </c>
      <c r="AY290" s="145" t="s">
        <v>122</v>
      </c>
    </row>
    <row r="291" spans="2:65" s="13" customFormat="1">
      <c r="B291" s="150"/>
      <c r="D291" s="144" t="s">
        <v>133</v>
      </c>
      <c r="E291" s="151" t="s">
        <v>19</v>
      </c>
      <c r="F291" s="152" t="s">
        <v>162</v>
      </c>
      <c r="H291" s="153">
        <v>8</v>
      </c>
      <c r="I291" s="154"/>
      <c r="L291" s="150"/>
      <c r="M291" s="155"/>
      <c r="T291" s="156"/>
      <c r="AT291" s="151" t="s">
        <v>133</v>
      </c>
      <c r="AU291" s="151" t="s">
        <v>82</v>
      </c>
      <c r="AV291" s="13" t="s">
        <v>82</v>
      </c>
      <c r="AW291" s="13" t="s">
        <v>33</v>
      </c>
      <c r="AX291" s="13" t="s">
        <v>72</v>
      </c>
      <c r="AY291" s="151" t="s">
        <v>122</v>
      </c>
    </row>
    <row r="292" spans="2:65" s="12" customFormat="1">
      <c r="B292" s="143"/>
      <c r="D292" s="144" t="s">
        <v>133</v>
      </c>
      <c r="E292" s="145" t="s">
        <v>19</v>
      </c>
      <c r="F292" s="146" t="s">
        <v>251</v>
      </c>
      <c r="H292" s="145" t="s">
        <v>19</v>
      </c>
      <c r="I292" s="147"/>
      <c r="L292" s="143"/>
      <c r="M292" s="148"/>
      <c r="T292" s="149"/>
      <c r="AT292" s="145" t="s">
        <v>133</v>
      </c>
      <c r="AU292" s="145" t="s">
        <v>82</v>
      </c>
      <c r="AV292" s="12" t="s">
        <v>80</v>
      </c>
      <c r="AW292" s="12" t="s">
        <v>33</v>
      </c>
      <c r="AX292" s="12" t="s">
        <v>72</v>
      </c>
      <c r="AY292" s="145" t="s">
        <v>122</v>
      </c>
    </row>
    <row r="293" spans="2:65" s="13" customFormat="1">
      <c r="B293" s="150"/>
      <c r="D293" s="144" t="s">
        <v>133</v>
      </c>
      <c r="E293" s="151" t="s">
        <v>19</v>
      </c>
      <c r="F293" s="152" t="s">
        <v>169</v>
      </c>
      <c r="H293" s="153">
        <v>3</v>
      </c>
      <c r="I293" s="154"/>
      <c r="L293" s="150"/>
      <c r="M293" s="155"/>
      <c r="T293" s="156"/>
      <c r="AT293" s="151" t="s">
        <v>133</v>
      </c>
      <c r="AU293" s="151" t="s">
        <v>82</v>
      </c>
      <c r="AV293" s="13" t="s">
        <v>82</v>
      </c>
      <c r="AW293" s="13" t="s">
        <v>33</v>
      </c>
      <c r="AX293" s="13" t="s">
        <v>72</v>
      </c>
      <c r="AY293" s="151" t="s">
        <v>122</v>
      </c>
    </row>
    <row r="294" spans="2:65" s="14" customFormat="1">
      <c r="B294" s="157"/>
      <c r="D294" s="144" t="s">
        <v>133</v>
      </c>
      <c r="E294" s="158" t="s">
        <v>19</v>
      </c>
      <c r="F294" s="159" t="s">
        <v>153</v>
      </c>
      <c r="H294" s="160">
        <v>11</v>
      </c>
      <c r="I294" s="161"/>
      <c r="L294" s="157"/>
      <c r="M294" s="162"/>
      <c r="T294" s="163"/>
      <c r="AT294" s="158" t="s">
        <v>133</v>
      </c>
      <c r="AU294" s="158" t="s">
        <v>82</v>
      </c>
      <c r="AV294" s="14" t="s">
        <v>129</v>
      </c>
      <c r="AW294" s="14" t="s">
        <v>33</v>
      </c>
      <c r="AX294" s="14" t="s">
        <v>80</v>
      </c>
      <c r="AY294" s="158" t="s">
        <v>122</v>
      </c>
    </row>
    <row r="295" spans="2:65" s="1" customFormat="1" ht="16.5" customHeight="1">
      <c r="B295" s="31"/>
      <c r="C295" s="164" t="s">
        <v>410</v>
      </c>
      <c r="D295" s="164" t="s">
        <v>291</v>
      </c>
      <c r="E295" s="165" t="s">
        <v>411</v>
      </c>
      <c r="F295" s="166" t="s">
        <v>412</v>
      </c>
      <c r="G295" s="167" t="s">
        <v>199</v>
      </c>
      <c r="H295" s="168">
        <v>11.33</v>
      </c>
      <c r="I295" s="169"/>
      <c r="J295" s="170">
        <f>ROUND(I295*H295,2)</f>
        <v>0</v>
      </c>
      <c r="K295" s="166" t="s">
        <v>128</v>
      </c>
      <c r="L295" s="171"/>
      <c r="M295" s="172" t="s">
        <v>19</v>
      </c>
      <c r="N295" s="173" t="s">
        <v>43</v>
      </c>
      <c r="P295" s="135">
        <f>O295*H295</f>
        <v>0</v>
      </c>
      <c r="Q295" s="135">
        <v>3.82E-3</v>
      </c>
      <c r="R295" s="135">
        <f>Q295*H295</f>
        <v>4.3280600000000002E-2</v>
      </c>
      <c r="S295" s="135">
        <v>0</v>
      </c>
      <c r="T295" s="136">
        <f>S295*H295</f>
        <v>0</v>
      </c>
      <c r="AR295" s="137" t="s">
        <v>175</v>
      </c>
      <c r="AT295" s="137" t="s">
        <v>291</v>
      </c>
      <c r="AU295" s="137" t="s">
        <v>82</v>
      </c>
      <c r="AY295" s="16" t="s">
        <v>122</v>
      </c>
      <c r="BE295" s="138">
        <f>IF(N295="základní",J295,0)</f>
        <v>0</v>
      </c>
      <c r="BF295" s="138">
        <f>IF(N295="snížená",J295,0)</f>
        <v>0</v>
      </c>
      <c r="BG295" s="138">
        <f>IF(N295="zákl. přenesená",J295,0)</f>
        <v>0</v>
      </c>
      <c r="BH295" s="138">
        <f>IF(N295="sníž. přenesená",J295,0)</f>
        <v>0</v>
      </c>
      <c r="BI295" s="138">
        <f>IF(N295="nulová",J295,0)</f>
        <v>0</v>
      </c>
      <c r="BJ295" s="16" t="s">
        <v>80</v>
      </c>
      <c r="BK295" s="138">
        <f>ROUND(I295*H295,2)</f>
        <v>0</v>
      </c>
      <c r="BL295" s="16" t="s">
        <v>129</v>
      </c>
      <c r="BM295" s="137" t="s">
        <v>413</v>
      </c>
    </row>
    <row r="296" spans="2:65" s="13" customFormat="1">
      <c r="B296" s="150"/>
      <c r="D296" s="144" t="s">
        <v>133</v>
      </c>
      <c r="E296" s="151" t="s">
        <v>19</v>
      </c>
      <c r="F296" s="152" t="s">
        <v>414</v>
      </c>
      <c r="H296" s="153">
        <v>11.33</v>
      </c>
      <c r="I296" s="154"/>
      <c r="L296" s="150"/>
      <c r="M296" s="155"/>
      <c r="T296" s="156"/>
      <c r="AT296" s="151" t="s">
        <v>133</v>
      </c>
      <c r="AU296" s="151" t="s">
        <v>82</v>
      </c>
      <c r="AV296" s="13" t="s">
        <v>82</v>
      </c>
      <c r="AW296" s="13" t="s">
        <v>33</v>
      </c>
      <c r="AX296" s="13" t="s">
        <v>80</v>
      </c>
      <c r="AY296" s="151" t="s">
        <v>122</v>
      </c>
    </row>
    <row r="297" spans="2:65" s="1" customFormat="1" ht="21.75" customHeight="1">
      <c r="B297" s="31"/>
      <c r="C297" s="126" t="s">
        <v>415</v>
      </c>
      <c r="D297" s="126" t="s">
        <v>124</v>
      </c>
      <c r="E297" s="127" t="s">
        <v>416</v>
      </c>
      <c r="F297" s="128" t="s">
        <v>417</v>
      </c>
      <c r="G297" s="129" t="s">
        <v>199</v>
      </c>
      <c r="H297" s="130">
        <v>8</v>
      </c>
      <c r="I297" s="131"/>
      <c r="J297" s="132">
        <f>ROUND(I297*H297,2)</f>
        <v>0</v>
      </c>
      <c r="K297" s="128" t="s">
        <v>128</v>
      </c>
      <c r="L297" s="31"/>
      <c r="M297" s="133" t="s">
        <v>19</v>
      </c>
      <c r="N297" s="134" t="s">
        <v>43</v>
      </c>
      <c r="P297" s="135">
        <f>O297*H297</f>
        <v>0</v>
      </c>
      <c r="Q297" s="135">
        <v>0</v>
      </c>
      <c r="R297" s="135">
        <f>Q297*H297</f>
        <v>0</v>
      </c>
      <c r="S297" s="135">
        <v>1.4999999999999999E-2</v>
      </c>
      <c r="T297" s="136">
        <f>S297*H297</f>
        <v>0.12</v>
      </c>
      <c r="AR297" s="137" t="s">
        <v>129</v>
      </c>
      <c r="AT297" s="137" t="s">
        <v>124</v>
      </c>
      <c r="AU297" s="137" t="s">
        <v>82</v>
      </c>
      <c r="AY297" s="16" t="s">
        <v>122</v>
      </c>
      <c r="BE297" s="138">
        <f>IF(N297="základní",J297,0)</f>
        <v>0</v>
      </c>
      <c r="BF297" s="138">
        <f>IF(N297="snížená",J297,0)</f>
        <v>0</v>
      </c>
      <c r="BG297" s="138">
        <f>IF(N297="zákl. přenesená",J297,0)</f>
        <v>0</v>
      </c>
      <c r="BH297" s="138">
        <f>IF(N297="sníž. přenesená",J297,0)</f>
        <v>0</v>
      </c>
      <c r="BI297" s="138">
        <f>IF(N297="nulová",J297,0)</f>
        <v>0</v>
      </c>
      <c r="BJ297" s="16" t="s">
        <v>80</v>
      </c>
      <c r="BK297" s="138">
        <f>ROUND(I297*H297,2)</f>
        <v>0</v>
      </c>
      <c r="BL297" s="16" t="s">
        <v>129</v>
      </c>
      <c r="BM297" s="137" t="s">
        <v>418</v>
      </c>
    </row>
    <row r="298" spans="2:65" s="1" customFormat="1">
      <c r="B298" s="31"/>
      <c r="D298" s="139" t="s">
        <v>131</v>
      </c>
      <c r="F298" s="140" t="s">
        <v>419</v>
      </c>
      <c r="I298" s="141"/>
      <c r="L298" s="31"/>
      <c r="M298" s="142"/>
      <c r="T298" s="52"/>
      <c r="AT298" s="16" t="s">
        <v>131</v>
      </c>
      <c r="AU298" s="16" t="s">
        <v>82</v>
      </c>
    </row>
    <row r="299" spans="2:65" s="12" customFormat="1">
      <c r="B299" s="143"/>
      <c r="D299" s="144" t="s">
        <v>133</v>
      </c>
      <c r="E299" s="145" t="s">
        <v>19</v>
      </c>
      <c r="F299" s="146" t="s">
        <v>249</v>
      </c>
      <c r="H299" s="145" t="s">
        <v>19</v>
      </c>
      <c r="I299" s="147"/>
      <c r="L299" s="143"/>
      <c r="M299" s="148"/>
      <c r="T299" s="149"/>
      <c r="AT299" s="145" t="s">
        <v>133</v>
      </c>
      <c r="AU299" s="145" t="s">
        <v>82</v>
      </c>
      <c r="AV299" s="12" t="s">
        <v>80</v>
      </c>
      <c r="AW299" s="12" t="s">
        <v>33</v>
      </c>
      <c r="AX299" s="12" t="s">
        <v>72</v>
      </c>
      <c r="AY299" s="145" t="s">
        <v>122</v>
      </c>
    </row>
    <row r="300" spans="2:65" s="13" customFormat="1">
      <c r="B300" s="150"/>
      <c r="D300" s="144" t="s">
        <v>133</v>
      </c>
      <c r="E300" s="151" t="s">
        <v>19</v>
      </c>
      <c r="F300" s="152" t="s">
        <v>162</v>
      </c>
      <c r="H300" s="153">
        <v>8</v>
      </c>
      <c r="I300" s="154"/>
      <c r="L300" s="150"/>
      <c r="M300" s="155"/>
      <c r="T300" s="156"/>
      <c r="AT300" s="151" t="s">
        <v>133</v>
      </c>
      <c r="AU300" s="151" t="s">
        <v>82</v>
      </c>
      <c r="AV300" s="13" t="s">
        <v>82</v>
      </c>
      <c r="AW300" s="13" t="s">
        <v>33</v>
      </c>
      <c r="AX300" s="13" t="s">
        <v>80</v>
      </c>
      <c r="AY300" s="151" t="s">
        <v>122</v>
      </c>
    </row>
    <row r="301" spans="2:65" s="1" customFormat="1" ht="16.5" customHeight="1">
      <c r="B301" s="31"/>
      <c r="C301" s="126" t="s">
        <v>420</v>
      </c>
      <c r="D301" s="126" t="s">
        <v>124</v>
      </c>
      <c r="E301" s="127" t="s">
        <v>421</v>
      </c>
      <c r="F301" s="128" t="s">
        <v>422</v>
      </c>
      <c r="G301" s="129" t="s">
        <v>423</v>
      </c>
      <c r="H301" s="130">
        <v>2</v>
      </c>
      <c r="I301" s="131"/>
      <c r="J301" s="132">
        <f>ROUND(I301*H301,2)</f>
        <v>0</v>
      </c>
      <c r="K301" s="128" t="s">
        <v>19</v>
      </c>
      <c r="L301" s="31"/>
      <c r="M301" s="133" t="s">
        <v>19</v>
      </c>
      <c r="N301" s="134" t="s">
        <v>43</v>
      </c>
      <c r="P301" s="135">
        <f>O301*H301</f>
        <v>0</v>
      </c>
      <c r="Q301" s="135">
        <v>1.6299999999999999E-3</v>
      </c>
      <c r="R301" s="135">
        <f>Q301*H301</f>
        <v>3.2599999999999999E-3</v>
      </c>
      <c r="S301" s="135">
        <v>0</v>
      </c>
      <c r="T301" s="136">
        <f>S301*H301</f>
        <v>0</v>
      </c>
      <c r="AR301" s="137" t="s">
        <v>129</v>
      </c>
      <c r="AT301" s="137" t="s">
        <v>124</v>
      </c>
      <c r="AU301" s="137" t="s">
        <v>82</v>
      </c>
      <c r="AY301" s="16" t="s">
        <v>122</v>
      </c>
      <c r="BE301" s="138">
        <f>IF(N301="základní",J301,0)</f>
        <v>0</v>
      </c>
      <c r="BF301" s="138">
        <f>IF(N301="snížená",J301,0)</f>
        <v>0</v>
      </c>
      <c r="BG301" s="138">
        <f>IF(N301="zákl. přenesená",J301,0)</f>
        <v>0</v>
      </c>
      <c r="BH301" s="138">
        <f>IF(N301="sníž. přenesená",J301,0)</f>
        <v>0</v>
      </c>
      <c r="BI301" s="138">
        <f>IF(N301="nulová",J301,0)</f>
        <v>0</v>
      </c>
      <c r="BJ301" s="16" t="s">
        <v>80</v>
      </c>
      <c r="BK301" s="138">
        <f>ROUND(I301*H301,2)</f>
        <v>0</v>
      </c>
      <c r="BL301" s="16" t="s">
        <v>129</v>
      </c>
      <c r="BM301" s="137" t="s">
        <v>424</v>
      </c>
    </row>
    <row r="302" spans="2:65" s="1" customFormat="1" ht="16.5" customHeight="1">
      <c r="B302" s="31"/>
      <c r="C302" s="126" t="s">
        <v>425</v>
      </c>
      <c r="D302" s="126" t="s">
        <v>124</v>
      </c>
      <c r="E302" s="127" t="s">
        <v>426</v>
      </c>
      <c r="F302" s="128" t="s">
        <v>427</v>
      </c>
      <c r="G302" s="129" t="s">
        <v>428</v>
      </c>
      <c r="H302" s="130">
        <v>8</v>
      </c>
      <c r="I302" s="131"/>
      <c r="J302" s="132">
        <f>ROUND(I302*H302,2)</f>
        <v>0</v>
      </c>
      <c r="K302" s="128" t="s">
        <v>19</v>
      </c>
      <c r="L302" s="31"/>
      <c r="M302" s="133" t="s">
        <v>19</v>
      </c>
      <c r="N302" s="134" t="s">
        <v>43</v>
      </c>
      <c r="P302" s="135">
        <f>O302*H302</f>
        <v>0</v>
      </c>
      <c r="Q302" s="135">
        <v>0</v>
      </c>
      <c r="R302" s="135">
        <f>Q302*H302</f>
        <v>0</v>
      </c>
      <c r="S302" s="135">
        <v>0.65300000000000002</v>
      </c>
      <c r="T302" s="136">
        <f>S302*H302</f>
        <v>5.2240000000000002</v>
      </c>
      <c r="AR302" s="137" t="s">
        <v>129</v>
      </c>
      <c r="AT302" s="137" t="s">
        <v>124</v>
      </c>
      <c r="AU302" s="137" t="s">
        <v>82</v>
      </c>
      <c r="AY302" s="16" t="s">
        <v>122</v>
      </c>
      <c r="BE302" s="138">
        <f>IF(N302="základní",J302,0)</f>
        <v>0</v>
      </c>
      <c r="BF302" s="138">
        <f>IF(N302="snížená",J302,0)</f>
        <v>0</v>
      </c>
      <c r="BG302" s="138">
        <f>IF(N302="zákl. přenesená",J302,0)</f>
        <v>0</v>
      </c>
      <c r="BH302" s="138">
        <f>IF(N302="sníž. přenesená",J302,0)</f>
        <v>0</v>
      </c>
      <c r="BI302" s="138">
        <f>IF(N302="nulová",J302,0)</f>
        <v>0</v>
      </c>
      <c r="BJ302" s="16" t="s">
        <v>80</v>
      </c>
      <c r="BK302" s="138">
        <f>ROUND(I302*H302,2)</f>
        <v>0</v>
      </c>
      <c r="BL302" s="16" t="s">
        <v>129</v>
      </c>
      <c r="BM302" s="137" t="s">
        <v>429</v>
      </c>
    </row>
    <row r="303" spans="2:65" s="1" customFormat="1" ht="16.5" customHeight="1">
      <c r="B303" s="31"/>
      <c r="C303" s="126" t="s">
        <v>430</v>
      </c>
      <c r="D303" s="126" t="s">
        <v>124</v>
      </c>
      <c r="E303" s="127" t="s">
        <v>431</v>
      </c>
      <c r="F303" s="128" t="s">
        <v>432</v>
      </c>
      <c r="G303" s="129" t="s">
        <v>428</v>
      </c>
      <c r="H303" s="130">
        <v>10</v>
      </c>
      <c r="I303" s="131"/>
      <c r="J303" s="132">
        <f>ROUND(I303*H303,2)</f>
        <v>0</v>
      </c>
      <c r="K303" s="128" t="s">
        <v>128</v>
      </c>
      <c r="L303" s="31"/>
      <c r="M303" s="133" t="s">
        <v>19</v>
      </c>
      <c r="N303" s="134" t="s">
        <v>43</v>
      </c>
      <c r="P303" s="135">
        <f>O303*H303</f>
        <v>0</v>
      </c>
      <c r="Q303" s="135">
        <v>0.12422</v>
      </c>
      <c r="R303" s="135">
        <f>Q303*H303</f>
        <v>1.2422</v>
      </c>
      <c r="S303" s="135">
        <v>0</v>
      </c>
      <c r="T303" s="136">
        <f>S303*H303</f>
        <v>0</v>
      </c>
      <c r="AR303" s="137" t="s">
        <v>129</v>
      </c>
      <c r="AT303" s="137" t="s">
        <v>124</v>
      </c>
      <c r="AU303" s="137" t="s">
        <v>82</v>
      </c>
      <c r="AY303" s="16" t="s">
        <v>122</v>
      </c>
      <c r="BE303" s="138">
        <f>IF(N303="základní",J303,0)</f>
        <v>0</v>
      </c>
      <c r="BF303" s="138">
        <f>IF(N303="snížená",J303,0)</f>
        <v>0</v>
      </c>
      <c r="BG303" s="138">
        <f>IF(N303="zákl. přenesená",J303,0)</f>
        <v>0</v>
      </c>
      <c r="BH303" s="138">
        <f>IF(N303="sníž. přenesená",J303,0)</f>
        <v>0</v>
      </c>
      <c r="BI303" s="138">
        <f>IF(N303="nulová",J303,0)</f>
        <v>0</v>
      </c>
      <c r="BJ303" s="16" t="s">
        <v>80</v>
      </c>
      <c r="BK303" s="138">
        <f>ROUND(I303*H303,2)</f>
        <v>0</v>
      </c>
      <c r="BL303" s="16" t="s">
        <v>129</v>
      </c>
      <c r="BM303" s="137" t="s">
        <v>433</v>
      </c>
    </row>
    <row r="304" spans="2:65" s="1" customFormat="1">
      <c r="B304" s="31"/>
      <c r="D304" s="139" t="s">
        <v>131</v>
      </c>
      <c r="F304" s="140" t="s">
        <v>434</v>
      </c>
      <c r="I304" s="141"/>
      <c r="L304" s="31"/>
      <c r="M304" s="142"/>
      <c r="T304" s="52"/>
      <c r="AT304" s="16" t="s">
        <v>131</v>
      </c>
      <c r="AU304" s="16" t="s">
        <v>82</v>
      </c>
    </row>
    <row r="305" spans="2:65" s="1" customFormat="1" ht="16.5" customHeight="1">
      <c r="B305" s="31"/>
      <c r="C305" s="164" t="s">
        <v>435</v>
      </c>
      <c r="D305" s="164" t="s">
        <v>291</v>
      </c>
      <c r="E305" s="165" t="s">
        <v>436</v>
      </c>
      <c r="F305" s="166" t="s">
        <v>437</v>
      </c>
      <c r="G305" s="167" t="s">
        <v>428</v>
      </c>
      <c r="H305" s="168">
        <v>10</v>
      </c>
      <c r="I305" s="169"/>
      <c r="J305" s="170">
        <f>ROUND(I305*H305,2)</f>
        <v>0</v>
      </c>
      <c r="K305" s="166" t="s">
        <v>128</v>
      </c>
      <c r="L305" s="171"/>
      <c r="M305" s="172" t="s">
        <v>19</v>
      </c>
      <c r="N305" s="173" t="s">
        <v>43</v>
      </c>
      <c r="P305" s="135">
        <f>O305*H305</f>
        <v>0</v>
      </c>
      <c r="Q305" s="135">
        <v>6.9000000000000006E-2</v>
      </c>
      <c r="R305" s="135">
        <f>Q305*H305</f>
        <v>0.69000000000000006</v>
      </c>
      <c r="S305" s="135">
        <v>0</v>
      </c>
      <c r="T305" s="136">
        <f>S305*H305</f>
        <v>0</v>
      </c>
      <c r="AR305" s="137" t="s">
        <v>175</v>
      </c>
      <c r="AT305" s="137" t="s">
        <v>291</v>
      </c>
      <c r="AU305" s="137" t="s">
        <v>82</v>
      </c>
      <c r="AY305" s="16" t="s">
        <v>122</v>
      </c>
      <c r="BE305" s="138">
        <f>IF(N305="základní",J305,0)</f>
        <v>0</v>
      </c>
      <c r="BF305" s="138">
        <f>IF(N305="snížená",J305,0)</f>
        <v>0</v>
      </c>
      <c r="BG305" s="138">
        <f>IF(N305="zákl. přenesená",J305,0)</f>
        <v>0</v>
      </c>
      <c r="BH305" s="138">
        <f>IF(N305="sníž. přenesená",J305,0)</f>
        <v>0</v>
      </c>
      <c r="BI305" s="138">
        <f>IF(N305="nulová",J305,0)</f>
        <v>0</v>
      </c>
      <c r="BJ305" s="16" t="s">
        <v>80</v>
      </c>
      <c r="BK305" s="138">
        <f>ROUND(I305*H305,2)</f>
        <v>0</v>
      </c>
      <c r="BL305" s="16" t="s">
        <v>129</v>
      </c>
      <c r="BM305" s="137" t="s">
        <v>438</v>
      </c>
    </row>
    <row r="306" spans="2:65" s="1" customFormat="1" ht="16.5" customHeight="1">
      <c r="B306" s="31"/>
      <c r="C306" s="126" t="s">
        <v>439</v>
      </c>
      <c r="D306" s="126" t="s">
        <v>124</v>
      </c>
      <c r="E306" s="127" t="s">
        <v>440</v>
      </c>
      <c r="F306" s="128" t="s">
        <v>441</v>
      </c>
      <c r="G306" s="129" t="s">
        <v>428</v>
      </c>
      <c r="H306" s="130">
        <v>10</v>
      </c>
      <c r="I306" s="131"/>
      <c r="J306" s="132">
        <f>ROUND(I306*H306,2)</f>
        <v>0</v>
      </c>
      <c r="K306" s="128" t="s">
        <v>128</v>
      </c>
      <c r="L306" s="31"/>
      <c r="M306" s="133" t="s">
        <v>19</v>
      </c>
      <c r="N306" s="134" t="s">
        <v>43</v>
      </c>
      <c r="P306" s="135">
        <f>O306*H306</f>
        <v>0</v>
      </c>
      <c r="Q306" s="135">
        <v>2.972E-2</v>
      </c>
      <c r="R306" s="135">
        <f>Q306*H306</f>
        <v>0.29720000000000002</v>
      </c>
      <c r="S306" s="135">
        <v>0</v>
      </c>
      <c r="T306" s="136">
        <f>S306*H306</f>
        <v>0</v>
      </c>
      <c r="AR306" s="137" t="s">
        <v>129</v>
      </c>
      <c r="AT306" s="137" t="s">
        <v>124</v>
      </c>
      <c r="AU306" s="137" t="s">
        <v>82</v>
      </c>
      <c r="AY306" s="16" t="s">
        <v>122</v>
      </c>
      <c r="BE306" s="138">
        <f>IF(N306="základní",J306,0)</f>
        <v>0</v>
      </c>
      <c r="BF306" s="138">
        <f>IF(N306="snížená",J306,0)</f>
        <v>0</v>
      </c>
      <c r="BG306" s="138">
        <f>IF(N306="zákl. přenesená",J306,0)</f>
        <v>0</v>
      </c>
      <c r="BH306" s="138">
        <f>IF(N306="sníž. přenesená",J306,0)</f>
        <v>0</v>
      </c>
      <c r="BI306" s="138">
        <f>IF(N306="nulová",J306,0)</f>
        <v>0</v>
      </c>
      <c r="BJ306" s="16" t="s">
        <v>80</v>
      </c>
      <c r="BK306" s="138">
        <f>ROUND(I306*H306,2)</f>
        <v>0</v>
      </c>
      <c r="BL306" s="16" t="s">
        <v>129</v>
      </c>
      <c r="BM306" s="137" t="s">
        <v>442</v>
      </c>
    </row>
    <row r="307" spans="2:65" s="1" customFormat="1">
      <c r="B307" s="31"/>
      <c r="D307" s="139" t="s">
        <v>131</v>
      </c>
      <c r="F307" s="140" t="s">
        <v>443</v>
      </c>
      <c r="I307" s="141"/>
      <c r="L307" s="31"/>
      <c r="M307" s="142"/>
      <c r="T307" s="52"/>
      <c r="AT307" s="16" t="s">
        <v>131</v>
      </c>
      <c r="AU307" s="16" t="s">
        <v>82</v>
      </c>
    </row>
    <row r="308" spans="2:65" s="1" customFormat="1" ht="16.5" customHeight="1">
      <c r="B308" s="31"/>
      <c r="C308" s="164" t="s">
        <v>444</v>
      </c>
      <c r="D308" s="164" t="s">
        <v>291</v>
      </c>
      <c r="E308" s="165" t="s">
        <v>445</v>
      </c>
      <c r="F308" s="166" t="s">
        <v>446</v>
      </c>
      <c r="G308" s="167" t="s">
        <v>428</v>
      </c>
      <c r="H308" s="168">
        <v>10</v>
      </c>
      <c r="I308" s="169"/>
      <c r="J308" s="170">
        <f>ROUND(I308*H308,2)</f>
        <v>0</v>
      </c>
      <c r="K308" s="166" t="s">
        <v>128</v>
      </c>
      <c r="L308" s="171"/>
      <c r="M308" s="172" t="s">
        <v>19</v>
      </c>
      <c r="N308" s="173" t="s">
        <v>43</v>
      </c>
      <c r="P308" s="135">
        <f>O308*H308</f>
        <v>0</v>
      </c>
      <c r="Q308" s="135">
        <v>0.105</v>
      </c>
      <c r="R308" s="135">
        <f>Q308*H308</f>
        <v>1.05</v>
      </c>
      <c r="S308" s="135">
        <v>0</v>
      </c>
      <c r="T308" s="136">
        <f>S308*H308</f>
        <v>0</v>
      </c>
      <c r="AR308" s="137" t="s">
        <v>175</v>
      </c>
      <c r="AT308" s="137" t="s">
        <v>291</v>
      </c>
      <c r="AU308" s="137" t="s">
        <v>82</v>
      </c>
      <c r="AY308" s="16" t="s">
        <v>122</v>
      </c>
      <c r="BE308" s="138">
        <f>IF(N308="základní",J308,0)</f>
        <v>0</v>
      </c>
      <c r="BF308" s="138">
        <f>IF(N308="snížená",J308,0)</f>
        <v>0</v>
      </c>
      <c r="BG308" s="138">
        <f>IF(N308="zákl. přenesená",J308,0)</f>
        <v>0</v>
      </c>
      <c r="BH308" s="138">
        <f>IF(N308="sníž. přenesená",J308,0)</f>
        <v>0</v>
      </c>
      <c r="BI308" s="138">
        <f>IF(N308="nulová",J308,0)</f>
        <v>0</v>
      </c>
      <c r="BJ308" s="16" t="s">
        <v>80</v>
      </c>
      <c r="BK308" s="138">
        <f>ROUND(I308*H308,2)</f>
        <v>0</v>
      </c>
      <c r="BL308" s="16" t="s">
        <v>129</v>
      </c>
      <c r="BM308" s="137" t="s">
        <v>447</v>
      </c>
    </row>
    <row r="309" spans="2:65" s="1" customFormat="1" ht="16.5" customHeight="1">
      <c r="B309" s="31"/>
      <c r="C309" s="126" t="s">
        <v>448</v>
      </c>
      <c r="D309" s="126" t="s">
        <v>124</v>
      </c>
      <c r="E309" s="127" t="s">
        <v>449</v>
      </c>
      <c r="F309" s="128" t="s">
        <v>450</v>
      </c>
      <c r="G309" s="129" t="s">
        <v>428</v>
      </c>
      <c r="H309" s="130">
        <v>10</v>
      </c>
      <c r="I309" s="131"/>
      <c r="J309" s="132">
        <f>ROUND(I309*H309,2)</f>
        <v>0</v>
      </c>
      <c r="K309" s="128" t="s">
        <v>128</v>
      </c>
      <c r="L309" s="31"/>
      <c r="M309" s="133" t="s">
        <v>19</v>
      </c>
      <c r="N309" s="134" t="s">
        <v>43</v>
      </c>
      <c r="P309" s="135">
        <f>O309*H309</f>
        <v>0</v>
      </c>
      <c r="Q309" s="135">
        <v>2.972E-2</v>
      </c>
      <c r="R309" s="135">
        <f>Q309*H309</f>
        <v>0.29720000000000002</v>
      </c>
      <c r="S309" s="135">
        <v>0</v>
      </c>
      <c r="T309" s="136">
        <f>S309*H309</f>
        <v>0</v>
      </c>
      <c r="AR309" s="137" t="s">
        <v>129</v>
      </c>
      <c r="AT309" s="137" t="s">
        <v>124</v>
      </c>
      <c r="AU309" s="137" t="s">
        <v>82</v>
      </c>
      <c r="AY309" s="16" t="s">
        <v>122</v>
      </c>
      <c r="BE309" s="138">
        <f>IF(N309="základní",J309,0)</f>
        <v>0</v>
      </c>
      <c r="BF309" s="138">
        <f>IF(N309="snížená",J309,0)</f>
        <v>0</v>
      </c>
      <c r="BG309" s="138">
        <f>IF(N309="zákl. přenesená",J309,0)</f>
        <v>0</v>
      </c>
      <c r="BH309" s="138">
        <f>IF(N309="sníž. přenesená",J309,0)</f>
        <v>0</v>
      </c>
      <c r="BI309" s="138">
        <f>IF(N309="nulová",J309,0)</f>
        <v>0</v>
      </c>
      <c r="BJ309" s="16" t="s">
        <v>80</v>
      </c>
      <c r="BK309" s="138">
        <f>ROUND(I309*H309,2)</f>
        <v>0</v>
      </c>
      <c r="BL309" s="16" t="s">
        <v>129</v>
      </c>
      <c r="BM309" s="137" t="s">
        <v>451</v>
      </c>
    </row>
    <row r="310" spans="2:65" s="1" customFormat="1">
      <c r="B310" s="31"/>
      <c r="D310" s="139" t="s">
        <v>131</v>
      </c>
      <c r="F310" s="140" t="s">
        <v>452</v>
      </c>
      <c r="I310" s="141"/>
      <c r="L310" s="31"/>
      <c r="M310" s="142"/>
      <c r="T310" s="52"/>
      <c r="AT310" s="16" t="s">
        <v>131</v>
      </c>
      <c r="AU310" s="16" t="s">
        <v>82</v>
      </c>
    </row>
    <row r="311" spans="2:65" s="1" customFormat="1" ht="21.75" customHeight="1">
      <c r="B311" s="31"/>
      <c r="C311" s="164" t="s">
        <v>453</v>
      </c>
      <c r="D311" s="164" t="s">
        <v>291</v>
      </c>
      <c r="E311" s="165" t="s">
        <v>454</v>
      </c>
      <c r="F311" s="166" t="s">
        <v>455</v>
      </c>
      <c r="G311" s="167" t="s">
        <v>428</v>
      </c>
      <c r="H311" s="168">
        <v>10</v>
      </c>
      <c r="I311" s="169"/>
      <c r="J311" s="170">
        <f>ROUND(I311*H311,2)</f>
        <v>0</v>
      </c>
      <c r="K311" s="166" t="s">
        <v>128</v>
      </c>
      <c r="L311" s="171"/>
      <c r="M311" s="172" t="s">
        <v>19</v>
      </c>
      <c r="N311" s="173" t="s">
        <v>43</v>
      </c>
      <c r="P311" s="135">
        <f>O311*H311</f>
        <v>0</v>
      </c>
      <c r="Q311" s="135">
        <v>0.19500000000000001</v>
      </c>
      <c r="R311" s="135">
        <f>Q311*H311</f>
        <v>1.9500000000000002</v>
      </c>
      <c r="S311" s="135">
        <v>0</v>
      </c>
      <c r="T311" s="136">
        <f>S311*H311</f>
        <v>0</v>
      </c>
      <c r="AR311" s="137" t="s">
        <v>175</v>
      </c>
      <c r="AT311" s="137" t="s">
        <v>291</v>
      </c>
      <c r="AU311" s="137" t="s">
        <v>82</v>
      </c>
      <c r="AY311" s="16" t="s">
        <v>122</v>
      </c>
      <c r="BE311" s="138">
        <f>IF(N311="základní",J311,0)</f>
        <v>0</v>
      </c>
      <c r="BF311" s="138">
        <f>IF(N311="snížená",J311,0)</f>
        <v>0</v>
      </c>
      <c r="BG311" s="138">
        <f>IF(N311="zákl. přenesená",J311,0)</f>
        <v>0</v>
      </c>
      <c r="BH311" s="138">
        <f>IF(N311="sníž. přenesená",J311,0)</f>
        <v>0</v>
      </c>
      <c r="BI311" s="138">
        <f>IF(N311="nulová",J311,0)</f>
        <v>0</v>
      </c>
      <c r="BJ311" s="16" t="s">
        <v>80</v>
      </c>
      <c r="BK311" s="138">
        <f>ROUND(I311*H311,2)</f>
        <v>0</v>
      </c>
      <c r="BL311" s="16" t="s">
        <v>129</v>
      </c>
      <c r="BM311" s="137" t="s">
        <v>456</v>
      </c>
    </row>
    <row r="312" spans="2:65" s="1" customFormat="1" ht="24.2" customHeight="1">
      <c r="B312" s="31"/>
      <c r="C312" s="126" t="s">
        <v>457</v>
      </c>
      <c r="D312" s="126" t="s">
        <v>124</v>
      </c>
      <c r="E312" s="127" t="s">
        <v>458</v>
      </c>
      <c r="F312" s="128" t="s">
        <v>459</v>
      </c>
      <c r="G312" s="129" t="s">
        <v>428</v>
      </c>
      <c r="H312" s="130">
        <v>58</v>
      </c>
      <c r="I312" s="131"/>
      <c r="J312" s="132">
        <f>ROUND(I312*H312,2)</f>
        <v>0</v>
      </c>
      <c r="K312" s="128" t="s">
        <v>128</v>
      </c>
      <c r="L312" s="31"/>
      <c r="M312" s="133" t="s">
        <v>19</v>
      </c>
      <c r="N312" s="134" t="s">
        <v>43</v>
      </c>
      <c r="P312" s="135">
        <f>O312*H312</f>
        <v>0</v>
      </c>
      <c r="Q312" s="135">
        <v>0.62248000000000003</v>
      </c>
      <c r="R312" s="135">
        <f>Q312*H312</f>
        <v>36.103840000000005</v>
      </c>
      <c r="S312" s="135">
        <v>0.62</v>
      </c>
      <c r="T312" s="136">
        <f>S312*H312</f>
        <v>35.96</v>
      </c>
      <c r="AR312" s="137" t="s">
        <v>129</v>
      </c>
      <c r="AT312" s="137" t="s">
        <v>124</v>
      </c>
      <c r="AU312" s="137" t="s">
        <v>82</v>
      </c>
      <c r="AY312" s="16" t="s">
        <v>122</v>
      </c>
      <c r="BE312" s="138">
        <f>IF(N312="základní",J312,0)</f>
        <v>0</v>
      </c>
      <c r="BF312" s="138">
        <f>IF(N312="snížená",J312,0)</f>
        <v>0</v>
      </c>
      <c r="BG312" s="138">
        <f>IF(N312="zákl. přenesená",J312,0)</f>
        <v>0</v>
      </c>
      <c r="BH312" s="138">
        <f>IF(N312="sníž. přenesená",J312,0)</f>
        <v>0</v>
      </c>
      <c r="BI312" s="138">
        <f>IF(N312="nulová",J312,0)</f>
        <v>0</v>
      </c>
      <c r="BJ312" s="16" t="s">
        <v>80</v>
      </c>
      <c r="BK312" s="138">
        <f>ROUND(I312*H312,2)</f>
        <v>0</v>
      </c>
      <c r="BL312" s="16" t="s">
        <v>129</v>
      </c>
      <c r="BM312" s="137" t="s">
        <v>460</v>
      </c>
    </row>
    <row r="313" spans="2:65" s="1" customFormat="1">
      <c r="B313" s="31"/>
      <c r="D313" s="139" t="s">
        <v>131</v>
      </c>
      <c r="F313" s="140" t="s">
        <v>461</v>
      </c>
      <c r="I313" s="141"/>
      <c r="L313" s="31"/>
      <c r="M313" s="142"/>
      <c r="T313" s="52"/>
      <c r="AT313" s="16" t="s">
        <v>131</v>
      </c>
      <c r="AU313" s="16" t="s">
        <v>82</v>
      </c>
    </row>
    <row r="314" spans="2:65" s="1" customFormat="1" ht="16.5" customHeight="1">
      <c r="B314" s="31"/>
      <c r="C314" s="126" t="s">
        <v>462</v>
      </c>
      <c r="D314" s="126" t="s">
        <v>124</v>
      </c>
      <c r="E314" s="127" t="s">
        <v>463</v>
      </c>
      <c r="F314" s="128" t="s">
        <v>464</v>
      </c>
      <c r="G314" s="129" t="s">
        <v>428</v>
      </c>
      <c r="H314" s="130">
        <v>10</v>
      </c>
      <c r="I314" s="131"/>
      <c r="J314" s="132">
        <f>ROUND(I314*H314,2)</f>
        <v>0</v>
      </c>
      <c r="K314" s="128" t="s">
        <v>128</v>
      </c>
      <c r="L314" s="31"/>
      <c r="M314" s="133" t="s">
        <v>19</v>
      </c>
      <c r="N314" s="134" t="s">
        <v>43</v>
      </c>
      <c r="P314" s="135">
        <f>O314*H314</f>
        <v>0</v>
      </c>
      <c r="Q314" s="135">
        <v>0.21734000000000001</v>
      </c>
      <c r="R314" s="135">
        <f>Q314*H314</f>
        <v>2.1734</v>
      </c>
      <c r="S314" s="135">
        <v>0</v>
      </c>
      <c r="T314" s="136">
        <f>S314*H314</f>
        <v>0</v>
      </c>
      <c r="AR314" s="137" t="s">
        <v>129</v>
      </c>
      <c r="AT314" s="137" t="s">
        <v>124</v>
      </c>
      <c r="AU314" s="137" t="s">
        <v>82</v>
      </c>
      <c r="AY314" s="16" t="s">
        <v>122</v>
      </c>
      <c r="BE314" s="138">
        <f>IF(N314="základní",J314,0)</f>
        <v>0</v>
      </c>
      <c r="BF314" s="138">
        <f>IF(N314="snížená",J314,0)</f>
        <v>0</v>
      </c>
      <c r="BG314" s="138">
        <f>IF(N314="zákl. přenesená",J314,0)</f>
        <v>0</v>
      </c>
      <c r="BH314" s="138">
        <f>IF(N314="sníž. přenesená",J314,0)</f>
        <v>0</v>
      </c>
      <c r="BI314" s="138">
        <f>IF(N314="nulová",J314,0)</f>
        <v>0</v>
      </c>
      <c r="BJ314" s="16" t="s">
        <v>80</v>
      </c>
      <c r="BK314" s="138">
        <f>ROUND(I314*H314,2)</f>
        <v>0</v>
      </c>
      <c r="BL314" s="16" t="s">
        <v>129</v>
      </c>
      <c r="BM314" s="137" t="s">
        <v>465</v>
      </c>
    </row>
    <row r="315" spans="2:65" s="1" customFormat="1">
      <c r="B315" s="31"/>
      <c r="D315" s="139" t="s">
        <v>131</v>
      </c>
      <c r="F315" s="140" t="s">
        <v>466</v>
      </c>
      <c r="I315" s="141"/>
      <c r="L315" s="31"/>
      <c r="M315" s="142"/>
      <c r="T315" s="52"/>
      <c r="AT315" s="16" t="s">
        <v>131</v>
      </c>
      <c r="AU315" s="16" t="s">
        <v>82</v>
      </c>
    </row>
    <row r="316" spans="2:65" s="1" customFormat="1" ht="16.5" customHeight="1">
      <c r="B316" s="31"/>
      <c r="C316" s="164" t="s">
        <v>467</v>
      </c>
      <c r="D316" s="164" t="s">
        <v>291</v>
      </c>
      <c r="E316" s="165" t="s">
        <v>468</v>
      </c>
      <c r="F316" s="166" t="s">
        <v>469</v>
      </c>
      <c r="G316" s="167" t="s">
        <v>428</v>
      </c>
      <c r="H316" s="168">
        <v>10</v>
      </c>
      <c r="I316" s="169"/>
      <c r="J316" s="170">
        <f>ROUND(I316*H316,2)</f>
        <v>0</v>
      </c>
      <c r="K316" s="166" t="s">
        <v>128</v>
      </c>
      <c r="L316" s="171"/>
      <c r="M316" s="172" t="s">
        <v>19</v>
      </c>
      <c r="N316" s="173" t="s">
        <v>43</v>
      </c>
      <c r="P316" s="135">
        <f>O316*H316</f>
        <v>0</v>
      </c>
      <c r="Q316" s="135">
        <v>0.108</v>
      </c>
      <c r="R316" s="135">
        <f>Q316*H316</f>
        <v>1.08</v>
      </c>
      <c r="S316" s="135">
        <v>0</v>
      </c>
      <c r="T316" s="136">
        <f>S316*H316</f>
        <v>0</v>
      </c>
      <c r="AR316" s="137" t="s">
        <v>175</v>
      </c>
      <c r="AT316" s="137" t="s">
        <v>291</v>
      </c>
      <c r="AU316" s="137" t="s">
        <v>82</v>
      </c>
      <c r="AY316" s="16" t="s">
        <v>122</v>
      </c>
      <c r="BE316" s="138">
        <f>IF(N316="základní",J316,0)</f>
        <v>0</v>
      </c>
      <c r="BF316" s="138">
        <f>IF(N316="snížená",J316,0)</f>
        <v>0</v>
      </c>
      <c r="BG316" s="138">
        <f>IF(N316="zákl. přenesená",J316,0)</f>
        <v>0</v>
      </c>
      <c r="BH316" s="138">
        <f>IF(N316="sníž. přenesená",J316,0)</f>
        <v>0</v>
      </c>
      <c r="BI316" s="138">
        <f>IF(N316="nulová",J316,0)</f>
        <v>0</v>
      </c>
      <c r="BJ316" s="16" t="s">
        <v>80</v>
      </c>
      <c r="BK316" s="138">
        <f>ROUND(I316*H316,2)</f>
        <v>0</v>
      </c>
      <c r="BL316" s="16" t="s">
        <v>129</v>
      </c>
      <c r="BM316" s="137" t="s">
        <v>470</v>
      </c>
    </row>
    <row r="317" spans="2:65" s="1" customFormat="1" ht="16.5" customHeight="1">
      <c r="B317" s="31"/>
      <c r="C317" s="164" t="s">
        <v>471</v>
      </c>
      <c r="D317" s="164" t="s">
        <v>291</v>
      </c>
      <c r="E317" s="165" t="s">
        <v>472</v>
      </c>
      <c r="F317" s="166" t="s">
        <v>473</v>
      </c>
      <c r="G317" s="167" t="s">
        <v>428</v>
      </c>
      <c r="H317" s="168">
        <v>10</v>
      </c>
      <c r="I317" s="169"/>
      <c r="J317" s="170">
        <f>ROUND(I317*H317,2)</f>
        <v>0</v>
      </c>
      <c r="K317" s="166" t="s">
        <v>128</v>
      </c>
      <c r="L317" s="171"/>
      <c r="M317" s="172" t="s">
        <v>19</v>
      </c>
      <c r="N317" s="173" t="s">
        <v>43</v>
      </c>
      <c r="P317" s="135">
        <f>O317*H317</f>
        <v>0</v>
      </c>
      <c r="Q317" s="135">
        <v>4.0000000000000001E-3</v>
      </c>
      <c r="R317" s="135">
        <f>Q317*H317</f>
        <v>0.04</v>
      </c>
      <c r="S317" s="135">
        <v>0</v>
      </c>
      <c r="T317" s="136">
        <f>S317*H317</f>
        <v>0</v>
      </c>
      <c r="AR317" s="137" t="s">
        <v>175</v>
      </c>
      <c r="AT317" s="137" t="s">
        <v>291</v>
      </c>
      <c r="AU317" s="137" t="s">
        <v>82</v>
      </c>
      <c r="AY317" s="16" t="s">
        <v>122</v>
      </c>
      <c r="BE317" s="138">
        <f>IF(N317="základní",J317,0)</f>
        <v>0</v>
      </c>
      <c r="BF317" s="138">
        <f>IF(N317="snížená",J317,0)</f>
        <v>0</v>
      </c>
      <c r="BG317" s="138">
        <f>IF(N317="zákl. přenesená",J317,0)</f>
        <v>0</v>
      </c>
      <c r="BH317" s="138">
        <f>IF(N317="sníž. přenesená",J317,0)</f>
        <v>0</v>
      </c>
      <c r="BI317" s="138">
        <f>IF(N317="nulová",J317,0)</f>
        <v>0</v>
      </c>
      <c r="BJ317" s="16" t="s">
        <v>80</v>
      </c>
      <c r="BK317" s="138">
        <f>ROUND(I317*H317,2)</f>
        <v>0</v>
      </c>
      <c r="BL317" s="16" t="s">
        <v>129</v>
      </c>
      <c r="BM317" s="137" t="s">
        <v>474</v>
      </c>
    </row>
    <row r="318" spans="2:65" s="11" customFormat="1" ht="22.7" customHeight="1">
      <c r="B318" s="114"/>
      <c r="D318" s="115" t="s">
        <v>71</v>
      </c>
      <c r="E318" s="124" t="s">
        <v>182</v>
      </c>
      <c r="F318" s="124" t="s">
        <v>475</v>
      </c>
      <c r="I318" s="117"/>
      <c r="J318" s="125">
        <f>BK318</f>
        <v>0</v>
      </c>
      <c r="L318" s="114"/>
      <c r="M318" s="119"/>
      <c r="P318" s="120">
        <f>SUM(P319:P356)</f>
        <v>0</v>
      </c>
      <c r="R318" s="120">
        <f>SUM(R319:R356)</f>
        <v>16.066375999999998</v>
      </c>
      <c r="T318" s="121">
        <f>SUM(T319:T356)</f>
        <v>2.4E-2</v>
      </c>
      <c r="AR318" s="115" t="s">
        <v>80</v>
      </c>
      <c r="AT318" s="122" t="s">
        <v>71</v>
      </c>
      <c r="AU318" s="122" t="s">
        <v>80</v>
      </c>
      <c r="AY318" s="115" t="s">
        <v>122</v>
      </c>
      <c r="BK318" s="123">
        <f>SUM(BK319:BK356)</f>
        <v>0</v>
      </c>
    </row>
    <row r="319" spans="2:65" s="1" customFormat="1" ht="16.5" customHeight="1">
      <c r="B319" s="31"/>
      <c r="C319" s="126" t="s">
        <v>476</v>
      </c>
      <c r="D319" s="126" t="s">
        <v>124</v>
      </c>
      <c r="E319" s="127" t="s">
        <v>477</v>
      </c>
      <c r="F319" s="128" t="s">
        <v>478</v>
      </c>
      <c r="G319" s="129" t="s">
        <v>428</v>
      </c>
      <c r="H319" s="130">
        <v>6</v>
      </c>
      <c r="I319" s="131"/>
      <c r="J319" s="132">
        <f>ROUND(I319*H319,2)</f>
        <v>0</v>
      </c>
      <c r="K319" s="128" t="s">
        <v>128</v>
      </c>
      <c r="L319" s="31"/>
      <c r="M319" s="133" t="s">
        <v>19</v>
      </c>
      <c r="N319" s="134" t="s">
        <v>43</v>
      </c>
      <c r="P319" s="135">
        <f>O319*H319</f>
        <v>0</v>
      </c>
      <c r="Q319" s="135">
        <v>6.9999999999999999E-4</v>
      </c>
      <c r="R319" s="135">
        <f>Q319*H319</f>
        <v>4.1999999999999997E-3</v>
      </c>
      <c r="S319" s="135">
        <v>0</v>
      </c>
      <c r="T319" s="136">
        <f>S319*H319</f>
        <v>0</v>
      </c>
      <c r="AR319" s="137" t="s">
        <v>129</v>
      </c>
      <c r="AT319" s="137" t="s">
        <v>124</v>
      </c>
      <c r="AU319" s="137" t="s">
        <v>82</v>
      </c>
      <c r="AY319" s="16" t="s">
        <v>122</v>
      </c>
      <c r="BE319" s="138">
        <f>IF(N319="základní",J319,0)</f>
        <v>0</v>
      </c>
      <c r="BF319" s="138">
        <f>IF(N319="snížená",J319,0)</f>
        <v>0</v>
      </c>
      <c r="BG319" s="138">
        <f>IF(N319="zákl. přenesená",J319,0)</f>
        <v>0</v>
      </c>
      <c r="BH319" s="138">
        <f>IF(N319="sníž. přenesená",J319,0)</f>
        <v>0</v>
      </c>
      <c r="BI319" s="138">
        <f>IF(N319="nulová",J319,0)</f>
        <v>0</v>
      </c>
      <c r="BJ319" s="16" t="s">
        <v>80</v>
      </c>
      <c r="BK319" s="138">
        <f>ROUND(I319*H319,2)</f>
        <v>0</v>
      </c>
      <c r="BL319" s="16" t="s">
        <v>129</v>
      </c>
      <c r="BM319" s="137" t="s">
        <v>479</v>
      </c>
    </row>
    <row r="320" spans="2:65" s="1" customFormat="1">
      <c r="B320" s="31"/>
      <c r="D320" s="139" t="s">
        <v>131</v>
      </c>
      <c r="F320" s="140" t="s">
        <v>480</v>
      </c>
      <c r="I320" s="141"/>
      <c r="L320" s="31"/>
      <c r="M320" s="142"/>
      <c r="T320" s="52"/>
      <c r="AT320" s="16" t="s">
        <v>131</v>
      </c>
      <c r="AU320" s="16" t="s">
        <v>82</v>
      </c>
    </row>
    <row r="321" spans="2:65" s="12" customFormat="1">
      <c r="B321" s="143"/>
      <c r="D321" s="144" t="s">
        <v>133</v>
      </c>
      <c r="E321" s="145" t="s">
        <v>19</v>
      </c>
      <c r="F321" s="146" t="s">
        <v>481</v>
      </c>
      <c r="H321" s="145" t="s">
        <v>19</v>
      </c>
      <c r="I321" s="147"/>
      <c r="L321" s="143"/>
      <c r="M321" s="148"/>
      <c r="T321" s="149"/>
      <c r="AT321" s="145" t="s">
        <v>133</v>
      </c>
      <c r="AU321" s="145" t="s">
        <v>82</v>
      </c>
      <c r="AV321" s="12" t="s">
        <v>80</v>
      </c>
      <c r="AW321" s="12" t="s">
        <v>33</v>
      </c>
      <c r="AX321" s="12" t="s">
        <v>72</v>
      </c>
      <c r="AY321" s="145" t="s">
        <v>122</v>
      </c>
    </row>
    <row r="322" spans="2:65" s="13" customFormat="1">
      <c r="B322" s="150"/>
      <c r="D322" s="144" t="s">
        <v>133</v>
      </c>
      <c r="E322" s="151" t="s">
        <v>19</v>
      </c>
      <c r="F322" s="152" t="s">
        <v>163</v>
      </c>
      <c r="H322" s="153">
        <v>6</v>
      </c>
      <c r="I322" s="154"/>
      <c r="L322" s="150"/>
      <c r="M322" s="155"/>
      <c r="T322" s="156"/>
      <c r="AT322" s="151" t="s">
        <v>133</v>
      </c>
      <c r="AU322" s="151" t="s">
        <v>82</v>
      </c>
      <c r="AV322" s="13" t="s">
        <v>82</v>
      </c>
      <c r="AW322" s="13" t="s">
        <v>33</v>
      </c>
      <c r="AX322" s="13" t="s">
        <v>80</v>
      </c>
      <c r="AY322" s="151" t="s">
        <v>122</v>
      </c>
    </row>
    <row r="323" spans="2:65" s="1" customFormat="1" ht="21.75" customHeight="1">
      <c r="B323" s="31"/>
      <c r="C323" s="126" t="s">
        <v>482</v>
      </c>
      <c r="D323" s="126" t="s">
        <v>124</v>
      </c>
      <c r="E323" s="127" t="s">
        <v>483</v>
      </c>
      <c r="F323" s="128" t="s">
        <v>484</v>
      </c>
      <c r="G323" s="129" t="s">
        <v>199</v>
      </c>
      <c r="H323" s="130">
        <v>20</v>
      </c>
      <c r="I323" s="131"/>
      <c r="J323" s="132">
        <f>ROUND(I323*H323,2)</f>
        <v>0</v>
      </c>
      <c r="K323" s="128" t="s">
        <v>128</v>
      </c>
      <c r="L323" s="31"/>
      <c r="M323" s="133" t="s">
        <v>19</v>
      </c>
      <c r="N323" s="134" t="s">
        <v>43</v>
      </c>
      <c r="P323" s="135">
        <f>O323*H323</f>
        <v>0</v>
      </c>
      <c r="Q323" s="135">
        <v>3.3E-4</v>
      </c>
      <c r="R323" s="135">
        <f>Q323*H323</f>
        <v>6.6E-3</v>
      </c>
      <c r="S323" s="135">
        <v>0</v>
      </c>
      <c r="T323" s="136">
        <f>S323*H323</f>
        <v>0</v>
      </c>
      <c r="AR323" s="137" t="s">
        <v>129</v>
      </c>
      <c r="AT323" s="137" t="s">
        <v>124</v>
      </c>
      <c r="AU323" s="137" t="s">
        <v>82</v>
      </c>
      <c r="AY323" s="16" t="s">
        <v>122</v>
      </c>
      <c r="BE323" s="138">
        <f>IF(N323="základní",J323,0)</f>
        <v>0</v>
      </c>
      <c r="BF323" s="138">
        <f>IF(N323="snížená",J323,0)</f>
        <v>0</v>
      </c>
      <c r="BG323" s="138">
        <f>IF(N323="zákl. přenesená",J323,0)</f>
        <v>0</v>
      </c>
      <c r="BH323" s="138">
        <f>IF(N323="sníž. přenesená",J323,0)</f>
        <v>0</v>
      </c>
      <c r="BI323" s="138">
        <f>IF(N323="nulová",J323,0)</f>
        <v>0</v>
      </c>
      <c r="BJ323" s="16" t="s">
        <v>80</v>
      </c>
      <c r="BK323" s="138">
        <f>ROUND(I323*H323,2)</f>
        <v>0</v>
      </c>
      <c r="BL323" s="16" t="s">
        <v>129</v>
      </c>
      <c r="BM323" s="137" t="s">
        <v>485</v>
      </c>
    </row>
    <row r="324" spans="2:65" s="1" customFormat="1">
      <c r="B324" s="31"/>
      <c r="D324" s="139" t="s">
        <v>131</v>
      </c>
      <c r="F324" s="140" t="s">
        <v>486</v>
      </c>
      <c r="I324" s="141"/>
      <c r="L324" s="31"/>
      <c r="M324" s="142"/>
      <c r="T324" s="52"/>
      <c r="AT324" s="16" t="s">
        <v>131</v>
      </c>
      <c r="AU324" s="16" t="s">
        <v>82</v>
      </c>
    </row>
    <row r="325" spans="2:65" s="12" customFormat="1">
      <c r="B325" s="143"/>
      <c r="D325" s="144" t="s">
        <v>133</v>
      </c>
      <c r="E325" s="145" t="s">
        <v>19</v>
      </c>
      <c r="F325" s="146" t="s">
        <v>487</v>
      </c>
      <c r="H325" s="145" t="s">
        <v>19</v>
      </c>
      <c r="I325" s="147"/>
      <c r="L325" s="143"/>
      <c r="M325" s="148"/>
      <c r="T325" s="149"/>
      <c r="AT325" s="145" t="s">
        <v>133</v>
      </c>
      <c r="AU325" s="145" t="s">
        <v>82</v>
      </c>
      <c r="AV325" s="12" t="s">
        <v>80</v>
      </c>
      <c r="AW325" s="12" t="s">
        <v>33</v>
      </c>
      <c r="AX325" s="12" t="s">
        <v>72</v>
      </c>
      <c r="AY325" s="145" t="s">
        <v>122</v>
      </c>
    </row>
    <row r="326" spans="2:65" s="13" customFormat="1">
      <c r="B326" s="150"/>
      <c r="D326" s="144" t="s">
        <v>133</v>
      </c>
      <c r="E326" s="151" t="s">
        <v>19</v>
      </c>
      <c r="F326" s="152" t="s">
        <v>253</v>
      </c>
      <c r="H326" s="153">
        <v>20</v>
      </c>
      <c r="I326" s="154"/>
      <c r="L326" s="150"/>
      <c r="M326" s="155"/>
      <c r="T326" s="156"/>
      <c r="AT326" s="151" t="s">
        <v>133</v>
      </c>
      <c r="AU326" s="151" t="s">
        <v>82</v>
      </c>
      <c r="AV326" s="13" t="s">
        <v>82</v>
      </c>
      <c r="AW326" s="13" t="s">
        <v>33</v>
      </c>
      <c r="AX326" s="13" t="s">
        <v>80</v>
      </c>
      <c r="AY326" s="151" t="s">
        <v>122</v>
      </c>
    </row>
    <row r="327" spans="2:65" s="1" customFormat="1" ht="24.2" customHeight="1">
      <c r="B327" s="31"/>
      <c r="C327" s="126" t="s">
        <v>488</v>
      </c>
      <c r="D327" s="126" t="s">
        <v>124</v>
      </c>
      <c r="E327" s="127" t="s">
        <v>489</v>
      </c>
      <c r="F327" s="128" t="s">
        <v>490</v>
      </c>
      <c r="G327" s="129" t="s">
        <v>199</v>
      </c>
      <c r="H327" s="130">
        <v>20</v>
      </c>
      <c r="I327" s="131"/>
      <c r="J327" s="132">
        <f>ROUND(I327*H327,2)</f>
        <v>0</v>
      </c>
      <c r="K327" s="128" t="s">
        <v>128</v>
      </c>
      <c r="L327" s="31"/>
      <c r="M327" s="133" t="s">
        <v>19</v>
      </c>
      <c r="N327" s="134" t="s">
        <v>43</v>
      </c>
      <c r="P327" s="135">
        <f>O327*H327</f>
        <v>0</v>
      </c>
      <c r="Q327" s="135">
        <v>0</v>
      </c>
      <c r="R327" s="135">
        <f>Q327*H327</f>
        <v>0</v>
      </c>
      <c r="S327" s="135">
        <v>0</v>
      </c>
      <c r="T327" s="136">
        <f>S327*H327</f>
        <v>0</v>
      </c>
      <c r="AR327" s="137" t="s">
        <v>129</v>
      </c>
      <c r="AT327" s="137" t="s">
        <v>124</v>
      </c>
      <c r="AU327" s="137" t="s">
        <v>82</v>
      </c>
      <c r="AY327" s="16" t="s">
        <v>122</v>
      </c>
      <c r="BE327" s="138">
        <f>IF(N327="základní",J327,0)</f>
        <v>0</v>
      </c>
      <c r="BF327" s="138">
        <f>IF(N327="snížená",J327,0)</f>
        <v>0</v>
      </c>
      <c r="BG327" s="138">
        <f>IF(N327="zákl. přenesená",J327,0)</f>
        <v>0</v>
      </c>
      <c r="BH327" s="138">
        <f>IF(N327="sníž. přenesená",J327,0)</f>
        <v>0</v>
      </c>
      <c r="BI327" s="138">
        <f>IF(N327="nulová",J327,0)</f>
        <v>0</v>
      </c>
      <c r="BJ327" s="16" t="s">
        <v>80</v>
      </c>
      <c r="BK327" s="138">
        <f>ROUND(I327*H327,2)</f>
        <v>0</v>
      </c>
      <c r="BL327" s="16" t="s">
        <v>129</v>
      </c>
      <c r="BM327" s="137" t="s">
        <v>491</v>
      </c>
    </row>
    <row r="328" spans="2:65" s="1" customFormat="1">
      <c r="B328" s="31"/>
      <c r="D328" s="139" t="s">
        <v>131</v>
      </c>
      <c r="F328" s="140" t="s">
        <v>492</v>
      </c>
      <c r="I328" s="141"/>
      <c r="L328" s="31"/>
      <c r="M328" s="142"/>
      <c r="T328" s="52"/>
      <c r="AT328" s="16" t="s">
        <v>131</v>
      </c>
      <c r="AU328" s="16" t="s">
        <v>82</v>
      </c>
    </row>
    <row r="329" spans="2:65" s="1" customFormat="1" ht="24.2" customHeight="1">
      <c r="B329" s="31"/>
      <c r="C329" s="126" t="s">
        <v>493</v>
      </c>
      <c r="D329" s="126" t="s">
        <v>124</v>
      </c>
      <c r="E329" s="127" t="s">
        <v>494</v>
      </c>
      <c r="F329" s="128" t="s">
        <v>495</v>
      </c>
      <c r="G329" s="129" t="s">
        <v>199</v>
      </c>
      <c r="H329" s="130">
        <v>53</v>
      </c>
      <c r="I329" s="131"/>
      <c r="J329" s="132">
        <f>ROUND(I329*H329,2)</f>
        <v>0</v>
      </c>
      <c r="K329" s="128" t="s">
        <v>128</v>
      </c>
      <c r="L329" s="31"/>
      <c r="M329" s="133" t="s">
        <v>19</v>
      </c>
      <c r="N329" s="134" t="s">
        <v>43</v>
      </c>
      <c r="P329" s="135">
        <f>O329*H329</f>
        <v>0</v>
      </c>
      <c r="Q329" s="135">
        <v>0.16850000000000001</v>
      </c>
      <c r="R329" s="135">
        <f>Q329*H329</f>
        <v>8.9305000000000003</v>
      </c>
      <c r="S329" s="135">
        <v>0</v>
      </c>
      <c r="T329" s="136">
        <f>S329*H329</f>
        <v>0</v>
      </c>
      <c r="AR329" s="137" t="s">
        <v>129</v>
      </c>
      <c r="AT329" s="137" t="s">
        <v>124</v>
      </c>
      <c r="AU329" s="137" t="s">
        <v>82</v>
      </c>
      <c r="AY329" s="16" t="s">
        <v>122</v>
      </c>
      <c r="BE329" s="138">
        <f>IF(N329="základní",J329,0)</f>
        <v>0</v>
      </c>
      <c r="BF329" s="138">
        <f>IF(N329="snížená",J329,0)</f>
        <v>0</v>
      </c>
      <c r="BG329" s="138">
        <f>IF(N329="zákl. přenesená",J329,0)</f>
        <v>0</v>
      </c>
      <c r="BH329" s="138">
        <f>IF(N329="sníž. přenesená",J329,0)</f>
        <v>0</v>
      </c>
      <c r="BI329" s="138">
        <f>IF(N329="nulová",J329,0)</f>
        <v>0</v>
      </c>
      <c r="BJ329" s="16" t="s">
        <v>80</v>
      </c>
      <c r="BK329" s="138">
        <f>ROUND(I329*H329,2)</f>
        <v>0</v>
      </c>
      <c r="BL329" s="16" t="s">
        <v>129</v>
      </c>
      <c r="BM329" s="137" t="s">
        <v>496</v>
      </c>
    </row>
    <row r="330" spans="2:65" s="1" customFormat="1">
      <c r="B330" s="31"/>
      <c r="D330" s="139" t="s">
        <v>131</v>
      </c>
      <c r="F330" s="140" t="s">
        <v>497</v>
      </c>
      <c r="I330" s="141"/>
      <c r="L330" s="31"/>
      <c r="M330" s="142"/>
      <c r="T330" s="52"/>
      <c r="AT330" s="16" t="s">
        <v>131</v>
      </c>
      <c r="AU330" s="16" t="s">
        <v>82</v>
      </c>
    </row>
    <row r="331" spans="2:65" s="13" customFormat="1">
      <c r="B331" s="150"/>
      <c r="D331" s="144" t="s">
        <v>133</v>
      </c>
      <c r="E331" s="151" t="s">
        <v>19</v>
      </c>
      <c r="F331" s="152" t="s">
        <v>498</v>
      </c>
      <c r="H331" s="153">
        <v>53</v>
      </c>
      <c r="I331" s="154"/>
      <c r="L331" s="150"/>
      <c r="M331" s="155"/>
      <c r="T331" s="156"/>
      <c r="AT331" s="151" t="s">
        <v>133</v>
      </c>
      <c r="AU331" s="151" t="s">
        <v>82</v>
      </c>
      <c r="AV331" s="13" t="s">
        <v>82</v>
      </c>
      <c r="AW331" s="13" t="s">
        <v>33</v>
      </c>
      <c r="AX331" s="13" t="s">
        <v>80</v>
      </c>
      <c r="AY331" s="151" t="s">
        <v>122</v>
      </c>
    </row>
    <row r="332" spans="2:65" s="1" customFormat="1" ht="16.5" customHeight="1">
      <c r="B332" s="31"/>
      <c r="C332" s="164" t="s">
        <v>499</v>
      </c>
      <c r="D332" s="164" t="s">
        <v>291</v>
      </c>
      <c r="E332" s="165" t="s">
        <v>500</v>
      </c>
      <c r="F332" s="166" t="s">
        <v>501</v>
      </c>
      <c r="G332" s="167" t="s">
        <v>199</v>
      </c>
      <c r="H332" s="168">
        <v>41.82</v>
      </c>
      <c r="I332" s="169"/>
      <c r="J332" s="170">
        <f>ROUND(I332*H332,2)</f>
        <v>0</v>
      </c>
      <c r="K332" s="166" t="s">
        <v>128</v>
      </c>
      <c r="L332" s="171"/>
      <c r="M332" s="172" t="s">
        <v>19</v>
      </c>
      <c r="N332" s="173" t="s">
        <v>43</v>
      </c>
      <c r="P332" s="135">
        <f>O332*H332</f>
        <v>0</v>
      </c>
      <c r="Q332" s="135">
        <v>0.08</v>
      </c>
      <c r="R332" s="135">
        <f>Q332*H332</f>
        <v>3.3456000000000001</v>
      </c>
      <c r="S332" s="135">
        <v>0</v>
      </c>
      <c r="T332" s="136">
        <f>S332*H332</f>
        <v>0</v>
      </c>
      <c r="AR332" s="137" t="s">
        <v>175</v>
      </c>
      <c r="AT332" s="137" t="s">
        <v>291</v>
      </c>
      <c r="AU332" s="137" t="s">
        <v>82</v>
      </c>
      <c r="AY332" s="16" t="s">
        <v>122</v>
      </c>
      <c r="BE332" s="138">
        <f>IF(N332="základní",J332,0)</f>
        <v>0</v>
      </c>
      <c r="BF332" s="138">
        <f>IF(N332="snížená",J332,0)</f>
        <v>0</v>
      </c>
      <c r="BG332" s="138">
        <f>IF(N332="zákl. přenesená",J332,0)</f>
        <v>0</v>
      </c>
      <c r="BH332" s="138">
        <f>IF(N332="sníž. přenesená",J332,0)</f>
        <v>0</v>
      </c>
      <c r="BI332" s="138">
        <f>IF(N332="nulová",J332,0)</f>
        <v>0</v>
      </c>
      <c r="BJ332" s="16" t="s">
        <v>80</v>
      </c>
      <c r="BK332" s="138">
        <f>ROUND(I332*H332,2)</f>
        <v>0</v>
      </c>
      <c r="BL332" s="16" t="s">
        <v>129</v>
      </c>
      <c r="BM332" s="137" t="s">
        <v>502</v>
      </c>
    </row>
    <row r="333" spans="2:65" s="13" customFormat="1">
      <c r="B333" s="150"/>
      <c r="D333" s="144" t="s">
        <v>133</v>
      </c>
      <c r="E333" s="151" t="s">
        <v>19</v>
      </c>
      <c r="F333" s="152" t="s">
        <v>503</v>
      </c>
      <c r="H333" s="153">
        <v>41.82</v>
      </c>
      <c r="I333" s="154"/>
      <c r="L333" s="150"/>
      <c r="M333" s="155"/>
      <c r="T333" s="156"/>
      <c r="AT333" s="151" t="s">
        <v>133</v>
      </c>
      <c r="AU333" s="151" t="s">
        <v>82</v>
      </c>
      <c r="AV333" s="13" t="s">
        <v>82</v>
      </c>
      <c r="AW333" s="13" t="s">
        <v>33</v>
      </c>
      <c r="AX333" s="13" t="s">
        <v>80</v>
      </c>
      <c r="AY333" s="151" t="s">
        <v>122</v>
      </c>
    </row>
    <row r="334" spans="2:65" s="1" customFormat="1" ht="16.5" customHeight="1">
      <c r="B334" s="31"/>
      <c r="C334" s="164" t="s">
        <v>504</v>
      </c>
      <c r="D334" s="164" t="s">
        <v>291</v>
      </c>
      <c r="E334" s="165" t="s">
        <v>505</v>
      </c>
      <c r="F334" s="166" t="s">
        <v>506</v>
      </c>
      <c r="G334" s="167" t="s">
        <v>199</v>
      </c>
      <c r="H334" s="168">
        <v>11.22</v>
      </c>
      <c r="I334" s="169"/>
      <c r="J334" s="170">
        <f>ROUND(I334*H334,2)</f>
        <v>0</v>
      </c>
      <c r="K334" s="166" t="s">
        <v>128</v>
      </c>
      <c r="L334" s="171"/>
      <c r="M334" s="172" t="s">
        <v>19</v>
      </c>
      <c r="N334" s="173" t="s">
        <v>43</v>
      </c>
      <c r="P334" s="135">
        <f>O334*H334</f>
        <v>0</v>
      </c>
      <c r="Q334" s="135">
        <v>4.8300000000000003E-2</v>
      </c>
      <c r="R334" s="135">
        <f>Q334*H334</f>
        <v>0.54192600000000002</v>
      </c>
      <c r="S334" s="135">
        <v>0</v>
      </c>
      <c r="T334" s="136">
        <f>S334*H334</f>
        <v>0</v>
      </c>
      <c r="AR334" s="137" t="s">
        <v>175</v>
      </c>
      <c r="AT334" s="137" t="s">
        <v>291</v>
      </c>
      <c r="AU334" s="137" t="s">
        <v>82</v>
      </c>
      <c r="AY334" s="16" t="s">
        <v>122</v>
      </c>
      <c r="BE334" s="138">
        <f>IF(N334="základní",J334,0)</f>
        <v>0</v>
      </c>
      <c r="BF334" s="138">
        <f>IF(N334="snížená",J334,0)</f>
        <v>0</v>
      </c>
      <c r="BG334" s="138">
        <f>IF(N334="zákl. přenesená",J334,0)</f>
        <v>0</v>
      </c>
      <c r="BH334" s="138">
        <f>IF(N334="sníž. přenesená",J334,0)</f>
        <v>0</v>
      </c>
      <c r="BI334" s="138">
        <f>IF(N334="nulová",J334,0)</f>
        <v>0</v>
      </c>
      <c r="BJ334" s="16" t="s">
        <v>80</v>
      </c>
      <c r="BK334" s="138">
        <f>ROUND(I334*H334,2)</f>
        <v>0</v>
      </c>
      <c r="BL334" s="16" t="s">
        <v>129</v>
      </c>
      <c r="BM334" s="137" t="s">
        <v>507</v>
      </c>
    </row>
    <row r="335" spans="2:65" s="13" customFormat="1">
      <c r="B335" s="150"/>
      <c r="D335" s="144" t="s">
        <v>133</v>
      </c>
      <c r="E335" s="151" t="s">
        <v>19</v>
      </c>
      <c r="F335" s="152" t="s">
        <v>508</v>
      </c>
      <c r="H335" s="153">
        <v>11.22</v>
      </c>
      <c r="I335" s="154"/>
      <c r="L335" s="150"/>
      <c r="M335" s="155"/>
      <c r="T335" s="156"/>
      <c r="AT335" s="151" t="s">
        <v>133</v>
      </c>
      <c r="AU335" s="151" t="s">
        <v>82</v>
      </c>
      <c r="AV335" s="13" t="s">
        <v>82</v>
      </c>
      <c r="AW335" s="13" t="s">
        <v>33</v>
      </c>
      <c r="AX335" s="13" t="s">
        <v>80</v>
      </c>
      <c r="AY335" s="151" t="s">
        <v>122</v>
      </c>
    </row>
    <row r="336" spans="2:65" s="1" customFormat="1" ht="16.5" customHeight="1">
      <c r="B336" s="31"/>
      <c r="C336" s="164" t="s">
        <v>509</v>
      </c>
      <c r="D336" s="164" t="s">
        <v>291</v>
      </c>
      <c r="E336" s="165" t="s">
        <v>510</v>
      </c>
      <c r="F336" s="166" t="s">
        <v>511</v>
      </c>
      <c r="G336" s="167" t="s">
        <v>199</v>
      </c>
      <c r="H336" s="168">
        <v>1.02</v>
      </c>
      <c r="I336" s="169"/>
      <c r="J336" s="170">
        <f>ROUND(I336*H336,2)</f>
        <v>0</v>
      </c>
      <c r="K336" s="166" t="s">
        <v>128</v>
      </c>
      <c r="L336" s="171"/>
      <c r="M336" s="172" t="s">
        <v>19</v>
      </c>
      <c r="N336" s="173" t="s">
        <v>43</v>
      </c>
      <c r="P336" s="135">
        <f>O336*H336</f>
        <v>0</v>
      </c>
      <c r="Q336" s="135">
        <v>8.5999999999999993E-2</v>
      </c>
      <c r="R336" s="135">
        <f>Q336*H336</f>
        <v>8.7719999999999992E-2</v>
      </c>
      <c r="S336" s="135">
        <v>0</v>
      </c>
      <c r="T336" s="136">
        <f>S336*H336</f>
        <v>0</v>
      </c>
      <c r="AR336" s="137" t="s">
        <v>175</v>
      </c>
      <c r="AT336" s="137" t="s">
        <v>291</v>
      </c>
      <c r="AU336" s="137" t="s">
        <v>82</v>
      </c>
      <c r="AY336" s="16" t="s">
        <v>122</v>
      </c>
      <c r="BE336" s="138">
        <f>IF(N336="základní",J336,0)</f>
        <v>0</v>
      </c>
      <c r="BF336" s="138">
        <f>IF(N336="snížená",J336,0)</f>
        <v>0</v>
      </c>
      <c r="BG336" s="138">
        <f>IF(N336="zákl. přenesená",J336,0)</f>
        <v>0</v>
      </c>
      <c r="BH336" s="138">
        <f>IF(N336="sníž. přenesená",J336,0)</f>
        <v>0</v>
      </c>
      <c r="BI336" s="138">
        <f>IF(N336="nulová",J336,0)</f>
        <v>0</v>
      </c>
      <c r="BJ336" s="16" t="s">
        <v>80</v>
      </c>
      <c r="BK336" s="138">
        <f>ROUND(I336*H336,2)</f>
        <v>0</v>
      </c>
      <c r="BL336" s="16" t="s">
        <v>129</v>
      </c>
      <c r="BM336" s="137" t="s">
        <v>512</v>
      </c>
    </row>
    <row r="337" spans="2:65" s="13" customFormat="1">
      <c r="B337" s="150"/>
      <c r="D337" s="144" t="s">
        <v>133</v>
      </c>
      <c r="E337" s="151" t="s">
        <v>19</v>
      </c>
      <c r="F337" s="152" t="s">
        <v>513</v>
      </c>
      <c r="H337" s="153">
        <v>1</v>
      </c>
      <c r="I337" s="154"/>
      <c r="L337" s="150"/>
      <c r="M337" s="155"/>
      <c r="T337" s="156"/>
      <c r="AT337" s="151" t="s">
        <v>133</v>
      </c>
      <c r="AU337" s="151" t="s">
        <v>82</v>
      </c>
      <c r="AV337" s="13" t="s">
        <v>82</v>
      </c>
      <c r="AW337" s="13" t="s">
        <v>33</v>
      </c>
      <c r="AX337" s="13" t="s">
        <v>72</v>
      </c>
      <c r="AY337" s="151" t="s">
        <v>122</v>
      </c>
    </row>
    <row r="338" spans="2:65" s="13" customFormat="1">
      <c r="B338" s="150"/>
      <c r="D338" s="144" t="s">
        <v>133</v>
      </c>
      <c r="E338" s="151" t="s">
        <v>19</v>
      </c>
      <c r="F338" s="152" t="s">
        <v>514</v>
      </c>
      <c r="H338" s="153">
        <v>1.02</v>
      </c>
      <c r="I338" s="154"/>
      <c r="L338" s="150"/>
      <c r="M338" s="155"/>
      <c r="T338" s="156"/>
      <c r="AT338" s="151" t="s">
        <v>133</v>
      </c>
      <c r="AU338" s="151" t="s">
        <v>82</v>
      </c>
      <c r="AV338" s="13" t="s">
        <v>82</v>
      </c>
      <c r="AW338" s="13" t="s">
        <v>33</v>
      </c>
      <c r="AX338" s="13" t="s">
        <v>80</v>
      </c>
      <c r="AY338" s="151" t="s">
        <v>122</v>
      </c>
    </row>
    <row r="339" spans="2:65" s="1" customFormat="1" ht="16.5" customHeight="1">
      <c r="B339" s="31"/>
      <c r="C339" s="126" t="s">
        <v>515</v>
      </c>
      <c r="D339" s="126" t="s">
        <v>124</v>
      </c>
      <c r="E339" s="127" t="s">
        <v>516</v>
      </c>
      <c r="F339" s="128" t="s">
        <v>517</v>
      </c>
      <c r="G339" s="129" t="s">
        <v>127</v>
      </c>
      <c r="H339" s="130">
        <v>3497</v>
      </c>
      <c r="I339" s="131"/>
      <c r="J339" s="132">
        <f>ROUND(I339*H339,2)</f>
        <v>0</v>
      </c>
      <c r="K339" s="128" t="s">
        <v>128</v>
      </c>
      <c r="L339" s="31"/>
      <c r="M339" s="133" t="s">
        <v>19</v>
      </c>
      <c r="N339" s="134" t="s">
        <v>43</v>
      </c>
      <c r="P339" s="135">
        <f>O339*H339</f>
        <v>0</v>
      </c>
      <c r="Q339" s="135">
        <v>6.8999999999999997E-4</v>
      </c>
      <c r="R339" s="135">
        <f>Q339*H339</f>
        <v>2.4129299999999998</v>
      </c>
      <c r="S339" s="135">
        <v>0</v>
      </c>
      <c r="T339" s="136">
        <f>S339*H339</f>
        <v>0</v>
      </c>
      <c r="AR339" s="137" t="s">
        <v>129</v>
      </c>
      <c r="AT339" s="137" t="s">
        <v>124</v>
      </c>
      <c r="AU339" s="137" t="s">
        <v>82</v>
      </c>
      <c r="AY339" s="16" t="s">
        <v>122</v>
      </c>
      <c r="BE339" s="138">
        <f>IF(N339="základní",J339,0)</f>
        <v>0</v>
      </c>
      <c r="BF339" s="138">
        <f>IF(N339="snížená",J339,0)</f>
        <v>0</v>
      </c>
      <c r="BG339" s="138">
        <f>IF(N339="zákl. přenesená",J339,0)</f>
        <v>0</v>
      </c>
      <c r="BH339" s="138">
        <f>IF(N339="sníž. přenesená",J339,0)</f>
        <v>0</v>
      </c>
      <c r="BI339" s="138">
        <f>IF(N339="nulová",J339,0)</f>
        <v>0</v>
      </c>
      <c r="BJ339" s="16" t="s">
        <v>80</v>
      </c>
      <c r="BK339" s="138">
        <f>ROUND(I339*H339,2)</f>
        <v>0</v>
      </c>
      <c r="BL339" s="16" t="s">
        <v>129</v>
      </c>
      <c r="BM339" s="137" t="s">
        <v>518</v>
      </c>
    </row>
    <row r="340" spans="2:65" s="1" customFormat="1">
      <c r="B340" s="31"/>
      <c r="D340" s="139" t="s">
        <v>131</v>
      </c>
      <c r="F340" s="140" t="s">
        <v>519</v>
      </c>
      <c r="I340" s="141"/>
      <c r="L340" s="31"/>
      <c r="M340" s="142"/>
      <c r="T340" s="52"/>
      <c r="AT340" s="16" t="s">
        <v>131</v>
      </c>
      <c r="AU340" s="16" t="s">
        <v>82</v>
      </c>
    </row>
    <row r="341" spans="2:65" s="12" customFormat="1">
      <c r="B341" s="143"/>
      <c r="D341" s="144" t="s">
        <v>133</v>
      </c>
      <c r="E341" s="145" t="s">
        <v>19</v>
      </c>
      <c r="F341" s="146" t="s">
        <v>364</v>
      </c>
      <c r="H341" s="145" t="s">
        <v>19</v>
      </c>
      <c r="I341" s="147"/>
      <c r="L341" s="143"/>
      <c r="M341" s="148"/>
      <c r="T341" s="149"/>
      <c r="AT341" s="145" t="s">
        <v>133</v>
      </c>
      <c r="AU341" s="145" t="s">
        <v>82</v>
      </c>
      <c r="AV341" s="12" t="s">
        <v>80</v>
      </c>
      <c r="AW341" s="12" t="s">
        <v>33</v>
      </c>
      <c r="AX341" s="12" t="s">
        <v>72</v>
      </c>
      <c r="AY341" s="145" t="s">
        <v>122</v>
      </c>
    </row>
    <row r="342" spans="2:65" s="13" customFormat="1">
      <c r="B342" s="150"/>
      <c r="D342" s="144" t="s">
        <v>133</v>
      </c>
      <c r="E342" s="151" t="s">
        <v>19</v>
      </c>
      <c r="F342" s="152" t="s">
        <v>520</v>
      </c>
      <c r="H342" s="153">
        <v>3497</v>
      </c>
      <c r="I342" s="154"/>
      <c r="L342" s="150"/>
      <c r="M342" s="155"/>
      <c r="T342" s="156"/>
      <c r="AT342" s="151" t="s">
        <v>133</v>
      </c>
      <c r="AU342" s="151" t="s">
        <v>82</v>
      </c>
      <c r="AV342" s="13" t="s">
        <v>82</v>
      </c>
      <c r="AW342" s="13" t="s">
        <v>33</v>
      </c>
      <c r="AX342" s="13" t="s">
        <v>80</v>
      </c>
      <c r="AY342" s="151" t="s">
        <v>122</v>
      </c>
    </row>
    <row r="343" spans="2:65" s="1" customFormat="1" ht="33" customHeight="1">
      <c r="B343" s="31"/>
      <c r="C343" s="126" t="s">
        <v>521</v>
      </c>
      <c r="D343" s="126" t="s">
        <v>124</v>
      </c>
      <c r="E343" s="127" t="s">
        <v>522</v>
      </c>
      <c r="F343" s="128" t="s">
        <v>523</v>
      </c>
      <c r="G343" s="129" t="s">
        <v>199</v>
      </c>
      <c r="H343" s="130">
        <v>70</v>
      </c>
      <c r="I343" s="131"/>
      <c r="J343" s="132">
        <f>ROUND(I343*H343,2)</f>
        <v>0</v>
      </c>
      <c r="K343" s="128" t="s">
        <v>128</v>
      </c>
      <c r="L343" s="31"/>
      <c r="M343" s="133" t="s">
        <v>19</v>
      </c>
      <c r="N343" s="134" t="s">
        <v>43</v>
      </c>
      <c r="P343" s="135">
        <f>O343*H343</f>
        <v>0</v>
      </c>
      <c r="Q343" s="135">
        <v>6.0999999999999997E-4</v>
      </c>
      <c r="R343" s="135">
        <f>Q343*H343</f>
        <v>4.2699999999999995E-2</v>
      </c>
      <c r="S343" s="135">
        <v>0</v>
      </c>
      <c r="T343" s="136">
        <f>S343*H343</f>
        <v>0</v>
      </c>
      <c r="AR343" s="137" t="s">
        <v>129</v>
      </c>
      <c r="AT343" s="137" t="s">
        <v>124</v>
      </c>
      <c r="AU343" s="137" t="s">
        <v>82</v>
      </c>
      <c r="AY343" s="16" t="s">
        <v>122</v>
      </c>
      <c r="BE343" s="138">
        <f>IF(N343="základní",J343,0)</f>
        <v>0</v>
      </c>
      <c r="BF343" s="138">
        <f>IF(N343="snížená",J343,0)</f>
        <v>0</v>
      </c>
      <c r="BG343" s="138">
        <f>IF(N343="zákl. přenesená",J343,0)</f>
        <v>0</v>
      </c>
      <c r="BH343" s="138">
        <f>IF(N343="sníž. přenesená",J343,0)</f>
        <v>0</v>
      </c>
      <c r="BI343" s="138">
        <f>IF(N343="nulová",J343,0)</f>
        <v>0</v>
      </c>
      <c r="BJ343" s="16" t="s">
        <v>80</v>
      </c>
      <c r="BK343" s="138">
        <f>ROUND(I343*H343,2)</f>
        <v>0</v>
      </c>
      <c r="BL343" s="16" t="s">
        <v>129</v>
      </c>
      <c r="BM343" s="137" t="s">
        <v>524</v>
      </c>
    </row>
    <row r="344" spans="2:65" s="1" customFormat="1">
      <c r="B344" s="31"/>
      <c r="D344" s="139" t="s">
        <v>131</v>
      </c>
      <c r="F344" s="140" t="s">
        <v>525</v>
      </c>
      <c r="I344" s="141"/>
      <c r="L344" s="31"/>
      <c r="M344" s="142"/>
      <c r="T344" s="52"/>
      <c r="AT344" s="16" t="s">
        <v>131</v>
      </c>
      <c r="AU344" s="16" t="s">
        <v>82</v>
      </c>
    </row>
    <row r="345" spans="2:65" s="1" customFormat="1" ht="33" customHeight="1">
      <c r="B345" s="31"/>
      <c r="C345" s="126" t="s">
        <v>526</v>
      </c>
      <c r="D345" s="126" t="s">
        <v>124</v>
      </c>
      <c r="E345" s="127" t="s">
        <v>527</v>
      </c>
      <c r="F345" s="128" t="s">
        <v>528</v>
      </c>
      <c r="G345" s="129" t="s">
        <v>199</v>
      </c>
      <c r="H345" s="130">
        <v>1157</v>
      </c>
      <c r="I345" s="131"/>
      <c r="J345" s="132">
        <f>ROUND(I345*H345,2)</f>
        <v>0</v>
      </c>
      <c r="K345" s="128" t="s">
        <v>128</v>
      </c>
      <c r="L345" s="31"/>
      <c r="M345" s="133" t="s">
        <v>19</v>
      </c>
      <c r="N345" s="134" t="s">
        <v>43</v>
      </c>
      <c r="P345" s="135">
        <f>O345*H345</f>
        <v>0</v>
      </c>
      <c r="Q345" s="135">
        <v>5.9999999999999995E-4</v>
      </c>
      <c r="R345" s="135">
        <f>Q345*H345</f>
        <v>0.69419999999999993</v>
      </c>
      <c r="S345" s="135">
        <v>0</v>
      </c>
      <c r="T345" s="136">
        <f>S345*H345</f>
        <v>0</v>
      </c>
      <c r="AR345" s="137" t="s">
        <v>129</v>
      </c>
      <c r="AT345" s="137" t="s">
        <v>124</v>
      </c>
      <c r="AU345" s="137" t="s">
        <v>82</v>
      </c>
      <c r="AY345" s="16" t="s">
        <v>122</v>
      </c>
      <c r="BE345" s="138">
        <f>IF(N345="základní",J345,0)</f>
        <v>0</v>
      </c>
      <c r="BF345" s="138">
        <f>IF(N345="snížená",J345,0)</f>
        <v>0</v>
      </c>
      <c r="BG345" s="138">
        <f>IF(N345="zákl. přenesená",J345,0)</f>
        <v>0</v>
      </c>
      <c r="BH345" s="138">
        <f>IF(N345="sníž. přenesená",J345,0)</f>
        <v>0</v>
      </c>
      <c r="BI345" s="138">
        <f>IF(N345="nulová",J345,0)</f>
        <v>0</v>
      </c>
      <c r="BJ345" s="16" t="s">
        <v>80</v>
      </c>
      <c r="BK345" s="138">
        <f>ROUND(I345*H345,2)</f>
        <v>0</v>
      </c>
      <c r="BL345" s="16" t="s">
        <v>129</v>
      </c>
      <c r="BM345" s="137" t="s">
        <v>529</v>
      </c>
    </row>
    <row r="346" spans="2:65" s="1" customFormat="1">
      <c r="B346" s="31"/>
      <c r="D346" s="139" t="s">
        <v>131</v>
      </c>
      <c r="F346" s="140" t="s">
        <v>530</v>
      </c>
      <c r="I346" s="141"/>
      <c r="L346" s="31"/>
      <c r="M346" s="142"/>
      <c r="T346" s="52"/>
      <c r="AT346" s="16" t="s">
        <v>131</v>
      </c>
      <c r="AU346" s="16" t="s">
        <v>82</v>
      </c>
    </row>
    <row r="347" spans="2:65" s="12" customFormat="1">
      <c r="B347" s="143"/>
      <c r="D347" s="144" t="s">
        <v>133</v>
      </c>
      <c r="E347" s="145" t="s">
        <v>19</v>
      </c>
      <c r="F347" s="146" t="s">
        <v>531</v>
      </c>
      <c r="H347" s="145" t="s">
        <v>19</v>
      </c>
      <c r="I347" s="147"/>
      <c r="L347" s="143"/>
      <c r="M347" s="148"/>
      <c r="T347" s="149"/>
      <c r="AT347" s="145" t="s">
        <v>133</v>
      </c>
      <c r="AU347" s="145" t="s">
        <v>82</v>
      </c>
      <c r="AV347" s="12" t="s">
        <v>80</v>
      </c>
      <c r="AW347" s="12" t="s">
        <v>33</v>
      </c>
      <c r="AX347" s="12" t="s">
        <v>72</v>
      </c>
      <c r="AY347" s="145" t="s">
        <v>122</v>
      </c>
    </row>
    <row r="348" spans="2:65" s="13" customFormat="1">
      <c r="B348" s="150"/>
      <c r="D348" s="144" t="s">
        <v>133</v>
      </c>
      <c r="E348" s="151" t="s">
        <v>19</v>
      </c>
      <c r="F348" s="152" t="s">
        <v>532</v>
      </c>
      <c r="H348" s="153">
        <v>1157</v>
      </c>
      <c r="I348" s="154"/>
      <c r="L348" s="150"/>
      <c r="M348" s="155"/>
      <c r="T348" s="156"/>
      <c r="AT348" s="151" t="s">
        <v>133</v>
      </c>
      <c r="AU348" s="151" t="s">
        <v>82</v>
      </c>
      <c r="AV348" s="13" t="s">
        <v>82</v>
      </c>
      <c r="AW348" s="13" t="s">
        <v>33</v>
      </c>
      <c r="AX348" s="13" t="s">
        <v>80</v>
      </c>
      <c r="AY348" s="151" t="s">
        <v>122</v>
      </c>
    </row>
    <row r="349" spans="2:65" s="1" customFormat="1" ht="16.5" customHeight="1">
      <c r="B349" s="31"/>
      <c r="C349" s="126" t="s">
        <v>533</v>
      </c>
      <c r="D349" s="126" t="s">
        <v>124</v>
      </c>
      <c r="E349" s="127" t="s">
        <v>534</v>
      </c>
      <c r="F349" s="128" t="s">
        <v>535</v>
      </c>
      <c r="G349" s="129" t="s">
        <v>199</v>
      </c>
      <c r="H349" s="130">
        <v>31</v>
      </c>
      <c r="I349" s="131"/>
      <c r="J349" s="132">
        <f>ROUND(I349*H349,2)</f>
        <v>0</v>
      </c>
      <c r="K349" s="128" t="s">
        <v>128</v>
      </c>
      <c r="L349" s="31"/>
      <c r="M349" s="133" t="s">
        <v>19</v>
      </c>
      <c r="N349" s="134" t="s">
        <v>43</v>
      </c>
      <c r="P349" s="135">
        <f>O349*H349</f>
        <v>0</v>
      </c>
      <c r="Q349" s="135">
        <v>0</v>
      </c>
      <c r="R349" s="135">
        <f>Q349*H349</f>
        <v>0</v>
      </c>
      <c r="S349" s="135">
        <v>0</v>
      </c>
      <c r="T349" s="136">
        <f>S349*H349</f>
        <v>0</v>
      </c>
      <c r="AR349" s="137" t="s">
        <v>129</v>
      </c>
      <c r="AT349" s="137" t="s">
        <v>124</v>
      </c>
      <c r="AU349" s="137" t="s">
        <v>82</v>
      </c>
      <c r="AY349" s="16" t="s">
        <v>122</v>
      </c>
      <c r="BE349" s="138">
        <f>IF(N349="základní",J349,0)</f>
        <v>0</v>
      </c>
      <c r="BF349" s="138">
        <f>IF(N349="snížená",J349,0)</f>
        <v>0</v>
      </c>
      <c r="BG349" s="138">
        <f>IF(N349="zákl. přenesená",J349,0)</f>
        <v>0</v>
      </c>
      <c r="BH349" s="138">
        <f>IF(N349="sníž. přenesená",J349,0)</f>
        <v>0</v>
      </c>
      <c r="BI349" s="138">
        <f>IF(N349="nulová",J349,0)</f>
        <v>0</v>
      </c>
      <c r="BJ349" s="16" t="s">
        <v>80</v>
      </c>
      <c r="BK349" s="138">
        <f>ROUND(I349*H349,2)</f>
        <v>0</v>
      </c>
      <c r="BL349" s="16" t="s">
        <v>129</v>
      </c>
      <c r="BM349" s="137" t="s">
        <v>536</v>
      </c>
    </row>
    <row r="350" spans="2:65" s="1" customFormat="1">
      <c r="B350" s="31"/>
      <c r="D350" s="139" t="s">
        <v>131</v>
      </c>
      <c r="F350" s="140" t="s">
        <v>537</v>
      </c>
      <c r="I350" s="141"/>
      <c r="L350" s="31"/>
      <c r="M350" s="142"/>
      <c r="T350" s="52"/>
      <c r="AT350" s="16" t="s">
        <v>131</v>
      </c>
      <c r="AU350" s="16" t="s">
        <v>82</v>
      </c>
    </row>
    <row r="351" spans="2:65" s="12" customFormat="1">
      <c r="B351" s="143"/>
      <c r="D351" s="144" t="s">
        <v>133</v>
      </c>
      <c r="E351" s="145" t="s">
        <v>19</v>
      </c>
      <c r="F351" s="146" t="s">
        <v>538</v>
      </c>
      <c r="H351" s="145" t="s">
        <v>19</v>
      </c>
      <c r="I351" s="147"/>
      <c r="L351" s="143"/>
      <c r="M351" s="148"/>
      <c r="T351" s="149"/>
      <c r="AT351" s="145" t="s">
        <v>133</v>
      </c>
      <c r="AU351" s="145" t="s">
        <v>82</v>
      </c>
      <c r="AV351" s="12" t="s">
        <v>80</v>
      </c>
      <c r="AW351" s="12" t="s">
        <v>33</v>
      </c>
      <c r="AX351" s="12" t="s">
        <v>72</v>
      </c>
      <c r="AY351" s="145" t="s">
        <v>122</v>
      </c>
    </row>
    <row r="352" spans="2:65" s="13" customFormat="1">
      <c r="B352" s="150"/>
      <c r="D352" s="144" t="s">
        <v>133</v>
      </c>
      <c r="E352" s="151" t="s">
        <v>19</v>
      </c>
      <c r="F352" s="152" t="s">
        <v>539</v>
      </c>
      <c r="H352" s="153">
        <v>31</v>
      </c>
      <c r="I352" s="154"/>
      <c r="L352" s="150"/>
      <c r="M352" s="155"/>
      <c r="T352" s="156"/>
      <c r="AT352" s="151" t="s">
        <v>133</v>
      </c>
      <c r="AU352" s="151" t="s">
        <v>82</v>
      </c>
      <c r="AV352" s="13" t="s">
        <v>82</v>
      </c>
      <c r="AW352" s="13" t="s">
        <v>33</v>
      </c>
      <c r="AX352" s="13" t="s">
        <v>80</v>
      </c>
      <c r="AY352" s="151" t="s">
        <v>122</v>
      </c>
    </row>
    <row r="353" spans="2:65" s="1" customFormat="1" ht="24.2" customHeight="1">
      <c r="B353" s="31"/>
      <c r="C353" s="126" t="s">
        <v>540</v>
      </c>
      <c r="D353" s="126" t="s">
        <v>124</v>
      </c>
      <c r="E353" s="127" t="s">
        <v>541</v>
      </c>
      <c r="F353" s="128" t="s">
        <v>542</v>
      </c>
      <c r="G353" s="129" t="s">
        <v>428</v>
      </c>
      <c r="H353" s="130">
        <v>6</v>
      </c>
      <c r="I353" s="131"/>
      <c r="J353" s="132">
        <f>ROUND(I353*H353,2)</f>
        <v>0</v>
      </c>
      <c r="K353" s="128" t="s">
        <v>128</v>
      </c>
      <c r="L353" s="31"/>
      <c r="M353" s="133" t="s">
        <v>19</v>
      </c>
      <c r="N353" s="134" t="s">
        <v>43</v>
      </c>
      <c r="P353" s="135">
        <f>O353*H353</f>
        <v>0</v>
      </c>
      <c r="Q353" s="135">
        <v>0</v>
      </c>
      <c r="R353" s="135">
        <f>Q353*H353</f>
        <v>0</v>
      </c>
      <c r="S353" s="135">
        <v>4.0000000000000001E-3</v>
      </c>
      <c r="T353" s="136">
        <f>S353*H353</f>
        <v>2.4E-2</v>
      </c>
      <c r="AR353" s="137" t="s">
        <v>129</v>
      </c>
      <c r="AT353" s="137" t="s">
        <v>124</v>
      </c>
      <c r="AU353" s="137" t="s">
        <v>82</v>
      </c>
      <c r="AY353" s="16" t="s">
        <v>122</v>
      </c>
      <c r="BE353" s="138">
        <f>IF(N353="základní",J353,0)</f>
        <v>0</v>
      </c>
      <c r="BF353" s="138">
        <f>IF(N353="snížená",J353,0)</f>
        <v>0</v>
      </c>
      <c r="BG353" s="138">
        <f>IF(N353="zákl. přenesená",J353,0)</f>
        <v>0</v>
      </c>
      <c r="BH353" s="138">
        <f>IF(N353="sníž. přenesená",J353,0)</f>
        <v>0</v>
      </c>
      <c r="BI353" s="138">
        <f>IF(N353="nulová",J353,0)</f>
        <v>0</v>
      </c>
      <c r="BJ353" s="16" t="s">
        <v>80</v>
      </c>
      <c r="BK353" s="138">
        <f>ROUND(I353*H353,2)</f>
        <v>0</v>
      </c>
      <c r="BL353" s="16" t="s">
        <v>129</v>
      </c>
      <c r="BM353" s="137" t="s">
        <v>543</v>
      </c>
    </row>
    <row r="354" spans="2:65" s="1" customFormat="1">
      <c r="B354" s="31"/>
      <c r="D354" s="139" t="s">
        <v>131</v>
      </c>
      <c r="F354" s="140" t="s">
        <v>544</v>
      </c>
      <c r="I354" s="141"/>
      <c r="L354" s="31"/>
      <c r="M354" s="142"/>
      <c r="T354" s="52"/>
      <c r="AT354" s="16" t="s">
        <v>131</v>
      </c>
      <c r="AU354" s="16" t="s">
        <v>82</v>
      </c>
    </row>
    <row r="355" spans="2:65" s="12" customFormat="1">
      <c r="B355" s="143"/>
      <c r="D355" s="144" t="s">
        <v>133</v>
      </c>
      <c r="E355" s="145" t="s">
        <v>19</v>
      </c>
      <c r="F355" s="146" t="s">
        <v>545</v>
      </c>
      <c r="H355" s="145" t="s">
        <v>19</v>
      </c>
      <c r="I355" s="147"/>
      <c r="L355" s="143"/>
      <c r="M355" s="148"/>
      <c r="T355" s="149"/>
      <c r="AT355" s="145" t="s">
        <v>133</v>
      </c>
      <c r="AU355" s="145" t="s">
        <v>82</v>
      </c>
      <c r="AV355" s="12" t="s">
        <v>80</v>
      </c>
      <c r="AW355" s="12" t="s">
        <v>33</v>
      </c>
      <c r="AX355" s="12" t="s">
        <v>72</v>
      </c>
      <c r="AY355" s="145" t="s">
        <v>122</v>
      </c>
    </row>
    <row r="356" spans="2:65" s="13" customFormat="1">
      <c r="B356" s="150"/>
      <c r="D356" s="144" t="s">
        <v>133</v>
      </c>
      <c r="E356" s="151" t="s">
        <v>19</v>
      </c>
      <c r="F356" s="152" t="s">
        <v>163</v>
      </c>
      <c r="H356" s="153">
        <v>6</v>
      </c>
      <c r="I356" s="154"/>
      <c r="L356" s="150"/>
      <c r="M356" s="155"/>
      <c r="T356" s="156"/>
      <c r="AT356" s="151" t="s">
        <v>133</v>
      </c>
      <c r="AU356" s="151" t="s">
        <v>82</v>
      </c>
      <c r="AV356" s="13" t="s">
        <v>82</v>
      </c>
      <c r="AW356" s="13" t="s">
        <v>33</v>
      </c>
      <c r="AX356" s="13" t="s">
        <v>80</v>
      </c>
      <c r="AY356" s="151" t="s">
        <v>122</v>
      </c>
    </row>
    <row r="357" spans="2:65" s="11" customFormat="1" ht="22.7" customHeight="1">
      <c r="B357" s="114"/>
      <c r="D357" s="115" t="s">
        <v>71</v>
      </c>
      <c r="E357" s="124" t="s">
        <v>546</v>
      </c>
      <c r="F357" s="124" t="s">
        <v>547</v>
      </c>
      <c r="I357" s="117"/>
      <c r="J357" s="125">
        <f>BK357</f>
        <v>0</v>
      </c>
      <c r="L357" s="114"/>
      <c r="M357" s="119"/>
      <c r="P357" s="120">
        <f>SUM(P358:P370)</f>
        <v>0</v>
      </c>
      <c r="R357" s="120">
        <f>SUM(R358:R370)</f>
        <v>0</v>
      </c>
      <c r="T357" s="121">
        <f>SUM(T358:T370)</f>
        <v>0</v>
      </c>
      <c r="AR357" s="115" t="s">
        <v>80</v>
      </c>
      <c r="AT357" s="122" t="s">
        <v>71</v>
      </c>
      <c r="AU357" s="122" t="s">
        <v>80</v>
      </c>
      <c r="AY357" s="115" t="s">
        <v>122</v>
      </c>
      <c r="BK357" s="123">
        <f>SUM(BK358:BK370)</f>
        <v>0</v>
      </c>
    </row>
    <row r="358" spans="2:65" s="1" customFormat="1" ht="24.2" customHeight="1">
      <c r="B358" s="31"/>
      <c r="C358" s="126" t="s">
        <v>548</v>
      </c>
      <c r="D358" s="126" t="s">
        <v>124</v>
      </c>
      <c r="E358" s="127" t="s">
        <v>549</v>
      </c>
      <c r="F358" s="128" t="s">
        <v>550</v>
      </c>
      <c r="G358" s="129" t="s">
        <v>273</v>
      </c>
      <c r="H358" s="130">
        <v>0.12</v>
      </c>
      <c r="I358" s="131"/>
      <c r="J358" s="132">
        <f>ROUND(I358*H358,2)</f>
        <v>0</v>
      </c>
      <c r="K358" s="128" t="s">
        <v>128</v>
      </c>
      <c r="L358" s="31"/>
      <c r="M358" s="133" t="s">
        <v>19</v>
      </c>
      <c r="N358" s="134" t="s">
        <v>43</v>
      </c>
      <c r="P358" s="135">
        <f>O358*H358</f>
        <v>0</v>
      </c>
      <c r="Q358" s="135">
        <v>0</v>
      </c>
      <c r="R358" s="135">
        <f>Q358*H358</f>
        <v>0</v>
      </c>
      <c r="S358" s="135">
        <v>0</v>
      </c>
      <c r="T358" s="136">
        <f>S358*H358</f>
        <v>0</v>
      </c>
      <c r="AR358" s="137" t="s">
        <v>129</v>
      </c>
      <c r="AT358" s="137" t="s">
        <v>124</v>
      </c>
      <c r="AU358" s="137" t="s">
        <v>82</v>
      </c>
      <c r="AY358" s="16" t="s">
        <v>122</v>
      </c>
      <c r="BE358" s="138">
        <f>IF(N358="základní",J358,0)</f>
        <v>0</v>
      </c>
      <c r="BF358" s="138">
        <f>IF(N358="snížená",J358,0)</f>
        <v>0</v>
      </c>
      <c r="BG358" s="138">
        <f>IF(N358="zákl. přenesená",J358,0)</f>
        <v>0</v>
      </c>
      <c r="BH358" s="138">
        <f>IF(N358="sníž. přenesená",J358,0)</f>
        <v>0</v>
      </c>
      <c r="BI358" s="138">
        <f>IF(N358="nulová",J358,0)</f>
        <v>0</v>
      </c>
      <c r="BJ358" s="16" t="s">
        <v>80</v>
      </c>
      <c r="BK358" s="138">
        <f>ROUND(I358*H358,2)</f>
        <v>0</v>
      </c>
      <c r="BL358" s="16" t="s">
        <v>129</v>
      </c>
      <c r="BM358" s="137" t="s">
        <v>551</v>
      </c>
    </row>
    <row r="359" spans="2:65" s="1" customFormat="1">
      <c r="B359" s="31"/>
      <c r="D359" s="139" t="s">
        <v>131</v>
      </c>
      <c r="F359" s="140" t="s">
        <v>552</v>
      </c>
      <c r="I359" s="141"/>
      <c r="L359" s="31"/>
      <c r="M359" s="142"/>
      <c r="T359" s="52"/>
      <c r="AT359" s="16" t="s">
        <v>131</v>
      </c>
      <c r="AU359" s="16" t="s">
        <v>82</v>
      </c>
    </row>
    <row r="360" spans="2:65" s="1" customFormat="1" ht="24.2" customHeight="1">
      <c r="B360" s="31"/>
      <c r="C360" s="126" t="s">
        <v>553</v>
      </c>
      <c r="D360" s="126" t="s">
        <v>124</v>
      </c>
      <c r="E360" s="127" t="s">
        <v>554</v>
      </c>
      <c r="F360" s="128" t="s">
        <v>555</v>
      </c>
      <c r="G360" s="129" t="s">
        <v>273</v>
      </c>
      <c r="H360" s="130">
        <v>3689.0219999999999</v>
      </c>
      <c r="I360" s="131"/>
      <c r="J360" s="132">
        <f>ROUND(I360*H360,2)</f>
        <v>0</v>
      </c>
      <c r="K360" s="128" t="s">
        <v>128</v>
      </c>
      <c r="L360" s="31"/>
      <c r="M360" s="133" t="s">
        <v>19</v>
      </c>
      <c r="N360" s="134" t="s">
        <v>43</v>
      </c>
      <c r="P360" s="135">
        <f>O360*H360</f>
        <v>0</v>
      </c>
      <c r="Q360" s="135">
        <v>0</v>
      </c>
      <c r="R360" s="135">
        <f>Q360*H360</f>
        <v>0</v>
      </c>
      <c r="S360" s="135">
        <v>0</v>
      </c>
      <c r="T360" s="136">
        <f>S360*H360</f>
        <v>0</v>
      </c>
      <c r="AR360" s="137" t="s">
        <v>129</v>
      </c>
      <c r="AT360" s="137" t="s">
        <v>124</v>
      </c>
      <c r="AU360" s="137" t="s">
        <v>82</v>
      </c>
      <c r="AY360" s="16" t="s">
        <v>122</v>
      </c>
      <c r="BE360" s="138">
        <f>IF(N360="základní",J360,0)</f>
        <v>0</v>
      </c>
      <c r="BF360" s="138">
        <f>IF(N360="snížená",J360,0)</f>
        <v>0</v>
      </c>
      <c r="BG360" s="138">
        <f>IF(N360="zákl. přenesená",J360,0)</f>
        <v>0</v>
      </c>
      <c r="BH360" s="138">
        <f>IF(N360="sníž. přenesená",J360,0)</f>
        <v>0</v>
      </c>
      <c r="BI360" s="138">
        <f>IF(N360="nulová",J360,0)</f>
        <v>0</v>
      </c>
      <c r="BJ360" s="16" t="s">
        <v>80</v>
      </c>
      <c r="BK360" s="138">
        <f>ROUND(I360*H360,2)</f>
        <v>0</v>
      </c>
      <c r="BL360" s="16" t="s">
        <v>129</v>
      </c>
      <c r="BM360" s="137" t="s">
        <v>556</v>
      </c>
    </row>
    <row r="361" spans="2:65" s="1" customFormat="1">
      <c r="B361" s="31"/>
      <c r="D361" s="139" t="s">
        <v>131</v>
      </c>
      <c r="F361" s="140" t="s">
        <v>557</v>
      </c>
      <c r="I361" s="141"/>
      <c r="L361" s="31"/>
      <c r="M361" s="142"/>
      <c r="T361" s="52"/>
      <c r="AT361" s="16" t="s">
        <v>131</v>
      </c>
      <c r="AU361" s="16" t="s">
        <v>82</v>
      </c>
    </row>
    <row r="362" spans="2:65" s="1" customFormat="1" ht="24.2" customHeight="1">
      <c r="B362" s="31"/>
      <c r="C362" s="126" t="s">
        <v>558</v>
      </c>
      <c r="D362" s="126" t="s">
        <v>124</v>
      </c>
      <c r="E362" s="127" t="s">
        <v>559</v>
      </c>
      <c r="F362" s="128" t="s">
        <v>560</v>
      </c>
      <c r="G362" s="129" t="s">
        <v>273</v>
      </c>
      <c r="H362" s="130">
        <v>22134.132000000001</v>
      </c>
      <c r="I362" s="131"/>
      <c r="J362" s="132">
        <f>ROUND(I362*H362,2)</f>
        <v>0</v>
      </c>
      <c r="K362" s="128" t="s">
        <v>128</v>
      </c>
      <c r="L362" s="31"/>
      <c r="M362" s="133" t="s">
        <v>19</v>
      </c>
      <c r="N362" s="134" t="s">
        <v>43</v>
      </c>
      <c r="P362" s="135">
        <f>O362*H362</f>
        <v>0</v>
      </c>
      <c r="Q362" s="135">
        <v>0</v>
      </c>
      <c r="R362" s="135">
        <f>Q362*H362</f>
        <v>0</v>
      </c>
      <c r="S362" s="135">
        <v>0</v>
      </c>
      <c r="T362" s="136">
        <f>S362*H362</f>
        <v>0</v>
      </c>
      <c r="AR362" s="137" t="s">
        <v>129</v>
      </c>
      <c r="AT362" s="137" t="s">
        <v>124</v>
      </c>
      <c r="AU362" s="137" t="s">
        <v>82</v>
      </c>
      <c r="AY362" s="16" t="s">
        <v>122</v>
      </c>
      <c r="BE362" s="138">
        <f>IF(N362="základní",J362,0)</f>
        <v>0</v>
      </c>
      <c r="BF362" s="138">
        <f>IF(N362="snížená",J362,0)</f>
        <v>0</v>
      </c>
      <c r="BG362" s="138">
        <f>IF(N362="zákl. přenesená",J362,0)</f>
        <v>0</v>
      </c>
      <c r="BH362" s="138">
        <f>IF(N362="sníž. přenesená",J362,0)</f>
        <v>0</v>
      </c>
      <c r="BI362" s="138">
        <f>IF(N362="nulová",J362,0)</f>
        <v>0</v>
      </c>
      <c r="BJ362" s="16" t="s">
        <v>80</v>
      </c>
      <c r="BK362" s="138">
        <f>ROUND(I362*H362,2)</f>
        <v>0</v>
      </c>
      <c r="BL362" s="16" t="s">
        <v>129</v>
      </c>
      <c r="BM362" s="137" t="s">
        <v>561</v>
      </c>
    </row>
    <row r="363" spans="2:65" s="1" customFormat="1">
      <c r="B363" s="31"/>
      <c r="D363" s="139" t="s">
        <v>131</v>
      </c>
      <c r="F363" s="140" t="s">
        <v>562</v>
      </c>
      <c r="I363" s="141"/>
      <c r="L363" s="31"/>
      <c r="M363" s="142"/>
      <c r="T363" s="52"/>
      <c r="AT363" s="16" t="s">
        <v>131</v>
      </c>
      <c r="AU363" s="16" t="s">
        <v>82</v>
      </c>
    </row>
    <row r="364" spans="2:65" s="13" customFormat="1">
      <c r="B364" s="150"/>
      <c r="D364" s="144" t="s">
        <v>133</v>
      </c>
      <c r="E364" s="151" t="s">
        <v>19</v>
      </c>
      <c r="F364" s="152" t="s">
        <v>563</v>
      </c>
      <c r="H364" s="153">
        <v>22134.132000000001</v>
      </c>
      <c r="I364" s="154"/>
      <c r="L364" s="150"/>
      <c r="M364" s="155"/>
      <c r="T364" s="156"/>
      <c r="AT364" s="151" t="s">
        <v>133</v>
      </c>
      <c r="AU364" s="151" t="s">
        <v>82</v>
      </c>
      <c r="AV364" s="13" t="s">
        <v>82</v>
      </c>
      <c r="AW364" s="13" t="s">
        <v>33</v>
      </c>
      <c r="AX364" s="13" t="s">
        <v>80</v>
      </c>
      <c r="AY364" s="151" t="s">
        <v>122</v>
      </c>
    </row>
    <row r="365" spans="2:65" s="1" customFormat="1" ht="24.2" customHeight="1">
      <c r="B365" s="31"/>
      <c r="C365" s="126" t="s">
        <v>564</v>
      </c>
      <c r="D365" s="126" t="s">
        <v>124</v>
      </c>
      <c r="E365" s="127" t="s">
        <v>565</v>
      </c>
      <c r="F365" s="128" t="s">
        <v>566</v>
      </c>
      <c r="G365" s="129" t="s">
        <v>273</v>
      </c>
      <c r="H365" s="130">
        <v>26.459</v>
      </c>
      <c r="I365" s="131"/>
      <c r="J365" s="132">
        <f>ROUND(I365*H365,2)</f>
        <v>0</v>
      </c>
      <c r="K365" s="128" t="s">
        <v>128</v>
      </c>
      <c r="L365" s="31"/>
      <c r="M365" s="133" t="s">
        <v>19</v>
      </c>
      <c r="N365" s="134" t="s">
        <v>43</v>
      </c>
      <c r="P365" s="135">
        <f>O365*H365</f>
        <v>0</v>
      </c>
      <c r="Q365" s="135">
        <v>0</v>
      </c>
      <c r="R365" s="135">
        <f>Q365*H365</f>
        <v>0</v>
      </c>
      <c r="S365" s="135">
        <v>0</v>
      </c>
      <c r="T365" s="136">
        <f>S365*H365</f>
        <v>0</v>
      </c>
      <c r="AR365" s="137" t="s">
        <v>129</v>
      </c>
      <c r="AT365" s="137" t="s">
        <v>124</v>
      </c>
      <c r="AU365" s="137" t="s">
        <v>82</v>
      </c>
      <c r="AY365" s="16" t="s">
        <v>122</v>
      </c>
      <c r="BE365" s="138">
        <f>IF(N365="základní",J365,0)</f>
        <v>0</v>
      </c>
      <c r="BF365" s="138">
        <f>IF(N365="snížená",J365,0)</f>
        <v>0</v>
      </c>
      <c r="BG365" s="138">
        <f>IF(N365="zákl. přenesená",J365,0)</f>
        <v>0</v>
      </c>
      <c r="BH365" s="138">
        <f>IF(N365="sníž. přenesená",J365,0)</f>
        <v>0</v>
      </c>
      <c r="BI365" s="138">
        <f>IF(N365="nulová",J365,0)</f>
        <v>0</v>
      </c>
      <c r="BJ365" s="16" t="s">
        <v>80</v>
      </c>
      <c r="BK365" s="138">
        <f>ROUND(I365*H365,2)</f>
        <v>0</v>
      </c>
      <c r="BL365" s="16" t="s">
        <v>129</v>
      </c>
      <c r="BM365" s="137" t="s">
        <v>567</v>
      </c>
    </row>
    <row r="366" spans="2:65" s="1" customFormat="1">
      <c r="B366" s="31"/>
      <c r="D366" s="139" t="s">
        <v>131</v>
      </c>
      <c r="F366" s="140" t="s">
        <v>568</v>
      </c>
      <c r="I366" s="141"/>
      <c r="L366" s="31"/>
      <c r="M366" s="142"/>
      <c r="T366" s="52"/>
      <c r="AT366" s="16" t="s">
        <v>131</v>
      </c>
      <c r="AU366" s="16" t="s">
        <v>82</v>
      </c>
    </row>
    <row r="367" spans="2:65" s="1" customFormat="1" ht="24.2" customHeight="1">
      <c r="B367" s="31"/>
      <c r="C367" s="126" t="s">
        <v>569</v>
      </c>
      <c r="D367" s="126" t="s">
        <v>124</v>
      </c>
      <c r="E367" s="127" t="s">
        <v>570</v>
      </c>
      <c r="F367" s="128" t="s">
        <v>571</v>
      </c>
      <c r="G367" s="129" t="s">
        <v>273</v>
      </c>
      <c r="H367" s="130">
        <v>2042.63</v>
      </c>
      <c r="I367" s="131"/>
      <c r="J367" s="132">
        <f>ROUND(I367*H367,2)</f>
        <v>0</v>
      </c>
      <c r="K367" s="128" t="s">
        <v>128</v>
      </c>
      <c r="L367" s="31"/>
      <c r="M367" s="133" t="s">
        <v>19</v>
      </c>
      <c r="N367" s="134" t="s">
        <v>43</v>
      </c>
      <c r="P367" s="135">
        <f>O367*H367</f>
        <v>0</v>
      </c>
      <c r="Q367" s="135">
        <v>0</v>
      </c>
      <c r="R367" s="135">
        <f>Q367*H367</f>
        <v>0</v>
      </c>
      <c r="S367" s="135">
        <v>0</v>
      </c>
      <c r="T367" s="136">
        <f>S367*H367</f>
        <v>0</v>
      </c>
      <c r="AR367" s="137" t="s">
        <v>129</v>
      </c>
      <c r="AT367" s="137" t="s">
        <v>124</v>
      </c>
      <c r="AU367" s="137" t="s">
        <v>82</v>
      </c>
      <c r="AY367" s="16" t="s">
        <v>122</v>
      </c>
      <c r="BE367" s="138">
        <f>IF(N367="základní",J367,0)</f>
        <v>0</v>
      </c>
      <c r="BF367" s="138">
        <f>IF(N367="snížená",J367,0)</f>
        <v>0</v>
      </c>
      <c r="BG367" s="138">
        <f>IF(N367="zákl. přenesená",J367,0)</f>
        <v>0</v>
      </c>
      <c r="BH367" s="138">
        <f>IF(N367="sníž. přenesená",J367,0)</f>
        <v>0</v>
      </c>
      <c r="BI367" s="138">
        <f>IF(N367="nulová",J367,0)</f>
        <v>0</v>
      </c>
      <c r="BJ367" s="16" t="s">
        <v>80</v>
      </c>
      <c r="BK367" s="138">
        <f>ROUND(I367*H367,2)</f>
        <v>0</v>
      </c>
      <c r="BL367" s="16" t="s">
        <v>129</v>
      </c>
      <c r="BM367" s="137" t="s">
        <v>572</v>
      </c>
    </row>
    <row r="368" spans="2:65" s="1" customFormat="1">
      <c r="B368" s="31"/>
      <c r="D368" s="139" t="s">
        <v>131</v>
      </c>
      <c r="F368" s="140" t="s">
        <v>573</v>
      </c>
      <c r="I368" s="141"/>
      <c r="L368" s="31"/>
      <c r="M368" s="142"/>
      <c r="T368" s="52"/>
      <c r="AT368" s="16" t="s">
        <v>131</v>
      </c>
      <c r="AU368" s="16" t="s">
        <v>82</v>
      </c>
    </row>
    <row r="369" spans="2:65" s="1" customFormat="1" ht="24.2" customHeight="1">
      <c r="B369" s="31"/>
      <c r="C369" s="126" t="s">
        <v>574</v>
      </c>
      <c r="D369" s="126" t="s">
        <v>124</v>
      </c>
      <c r="E369" s="127" t="s">
        <v>575</v>
      </c>
      <c r="F369" s="128" t="s">
        <v>576</v>
      </c>
      <c r="G369" s="129" t="s">
        <v>273</v>
      </c>
      <c r="H369" s="130">
        <v>1583.829</v>
      </c>
      <c r="I369" s="131"/>
      <c r="J369" s="132">
        <f>ROUND(I369*H369,2)</f>
        <v>0</v>
      </c>
      <c r="K369" s="128" t="s">
        <v>128</v>
      </c>
      <c r="L369" s="31"/>
      <c r="M369" s="133" t="s">
        <v>19</v>
      </c>
      <c r="N369" s="134" t="s">
        <v>43</v>
      </c>
      <c r="P369" s="135">
        <f>O369*H369</f>
        <v>0</v>
      </c>
      <c r="Q369" s="135">
        <v>0</v>
      </c>
      <c r="R369" s="135">
        <f>Q369*H369</f>
        <v>0</v>
      </c>
      <c r="S369" s="135">
        <v>0</v>
      </c>
      <c r="T369" s="136">
        <f>S369*H369</f>
        <v>0</v>
      </c>
      <c r="AR369" s="137" t="s">
        <v>129</v>
      </c>
      <c r="AT369" s="137" t="s">
        <v>124</v>
      </c>
      <c r="AU369" s="137" t="s">
        <v>82</v>
      </c>
      <c r="AY369" s="16" t="s">
        <v>122</v>
      </c>
      <c r="BE369" s="138">
        <f>IF(N369="základní",J369,0)</f>
        <v>0</v>
      </c>
      <c r="BF369" s="138">
        <f>IF(N369="snížená",J369,0)</f>
        <v>0</v>
      </c>
      <c r="BG369" s="138">
        <f>IF(N369="zákl. přenesená",J369,0)</f>
        <v>0</v>
      </c>
      <c r="BH369" s="138">
        <f>IF(N369="sníž. přenesená",J369,0)</f>
        <v>0</v>
      </c>
      <c r="BI369" s="138">
        <f>IF(N369="nulová",J369,0)</f>
        <v>0</v>
      </c>
      <c r="BJ369" s="16" t="s">
        <v>80</v>
      </c>
      <c r="BK369" s="138">
        <f>ROUND(I369*H369,2)</f>
        <v>0</v>
      </c>
      <c r="BL369" s="16" t="s">
        <v>129</v>
      </c>
      <c r="BM369" s="137" t="s">
        <v>577</v>
      </c>
    </row>
    <row r="370" spans="2:65" s="1" customFormat="1">
      <c r="B370" s="31"/>
      <c r="D370" s="139" t="s">
        <v>131</v>
      </c>
      <c r="F370" s="140" t="s">
        <v>578</v>
      </c>
      <c r="I370" s="141"/>
      <c r="L370" s="31"/>
      <c r="M370" s="142"/>
      <c r="T370" s="52"/>
      <c r="AT370" s="16" t="s">
        <v>131</v>
      </c>
      <c r="AU370" s="16" t="s">
        <v>82</v>
      </c>
    </row>
    <row r="371" spans="2:65" s="11" customFormat="1" ht="22.7" customHeight="1">
      <c r="B371" s="114"/>
      <c r="D371" s="115" t="s">
        <v>71</v>
      </c>
      <c r="E371" s="124" t="s">
        <v>579</v>
      </c>
      <c r="F371" s="124" t="s">
        <v>580</v>
      </c>
      <c r="I371" s="117"/>
      <c r="J371" s="125">
        <f>BK371</f>
        <v>0</v>
      </c>
      <c r="L371" s="114"/>
      <c r="M371" s="119"/>
      <c r="P371" s="120">
        <f>SUM(P372:P373)</f>
        <v>0</v>
      </c>
      <c r="R371" s="120">
        <f>SUM(R372:R373)</f>
        <v>0</v>
      </c>
      <c r="T371" s="121">
        <f>SUM(T372:T373)</f>
        <v>0</v>
      </c>
      <c r="AR371" s="115" t="s">
        <v>80</v>
      </c>
      <c r="AT371" s="122" t="s">
        <v>71</v>
      </c>
      <c r="AU371" s="122" t="s">
        <v>80</v>
      </c>
      <c r="AY371" s="115" t="s">
        <v>122</v>
      </c>
      <c r="BK371" s="123">
        <f>SUM(BK372:BK373)</f>
        <v>0</v>
      </c>
    </row>
    <row r="372" spans="2:65" s="1" customFormat="1" ht="24.2" customHeight="1">
      <c r="B372" s="31"/>
      <c r="C372" s="126" t="s">
        <v>581</v>
      </c>
      <c r="D372" s="126" t="s">
        <v>124</v>
      </c>
      <c r="E372" s="127" t="s">
        <v>582</v>
      </c>
      <c r="F372" s="128" t="s">
        <v>583</v>
      </c>
      <c r="G372" s="129" t="s">
        <v>273</v>
      </c>
      <c r="H372" s="130">
        <v>232.322</v>
      </c>
      <c r="I372" s="131"/>
      <c r="J372" s="132">
        <f>ROUND(I372*H372,2)</f>
        <v>0</v>
      </c>
      <c r="K372" s="128" t="s">
        <v>128</v>
      </c>
      <c r="L372" s="31"/>
      <c r="M372" s="133" t="s">
        <v>19</v>
      </c>
      <c r="N372" s="134" t="s">
        <v>43</v>
      </c>
      <c r="P372" s="135">
        <f>O372*H372</f>
        <v>0</v>
      </c>
      <c r="Q372" s="135">
        <v>0</v>
      </c>
      <c r="R372" s="135">
        <f>Q372*H372</f>
        <v>0</v>
      </c>
      <c r="S372" s="135">
        <v>0</v>
      </c>
      <c r="T372" s="136">
        <f>S372*H372</f>
        <v>0</v>
      </c>
      <c r="AR372" s="137" t="s">
        <v>129</v>
      </c>
      <c r="AT372" s="137" t="s">
        <v>124</v>
      </c>
      <c r="AU372" s="137" t="s">
        <v>82</v>
      </c>
      <c r="AY372" s="16" t="s">
        <v>122</v>
      </c>
      <c r="BE372" s="138">
        <f>IF(N372="základní",J372,0)</f>
        <v>0</v>
      </c>
      <c r="BF372" s="138">
        <f>IF(N372="snížená",J372,0)</f>
        <v>0</v>
      </c>
      <c r="BG372" s="138">
        <f>IF(N372="zákl. přenesená",J372,0)</f>
        <v>0</v>
      </c>
      <c r="BH372" s="138">
        <f>IF(N372="sníž. přenesená",J372,0)</f>
        <v>0</v>
      </c>
      <c r="BI372" s="138">
        <f>IF(N372="nulová",J372,0)</f>
        <v>0</v>
      </c>
      <c r="BJ372" s="16" t="s">
        <v>80</v>
      </c>
      <c r="BK372" s="138">
        <f>ROUND(I372*H372,2)</f>
        <v>0</v>
      </c>
      <c r="BL372" s="16" t="s">
        <v>129</v>
      </c>
      <c r="BM372" s="137" t="s">
        <v>584</v>
      </c>
    </row>
    <row r="373" spans="2:65" s="1" customFormat="1">
      <c r="B373" s="31"/>
      <c r="D373" s="139" t="s">
        <v>131</v>
      </c>
      <c r="F373" s="140" t="s">
        <v>585</v>
      </c>
      <c r="I373" s="141"/>
      <c r="L373" s="31"/>
      <c r="M373" s="142"/>
      <c r="T373" s="52"/>
      <c r="AT373" s="16" t="s">
        <v>131</v>
      </c>
      <c r="AU373" s="16" t="s">
        <v>82</v>
      </c>
    </row>
    <row r="374" spans="2:65" s="11" customFormat="1" ht="25.9" customHeight="1">
      <c r="B374" s="114"/>
      <c r="D374" s="115" t="s">
        <v>71</v>
      </c>
      <c r="E374" s="116" t="s">
        <v>291</v>
      </c>
      <c r="F374" s="116" t="s">
        <v>586</v>
      </c>
      <c r="I374" s="117"/>
      <c r="J374" s="118">
        <f>BK374</f>
        <v>0</v>
      </c>
      <c r="L374" s="114"/>
      <c r="M374" s="119"/>
      <c r="P374" s="120">
        <f>P375</f>
        <v>0</v>
      </c>
      <c r="R374" s="120">
        <f>R375</f>
        <v>358.78319399999998</v>
      </c>
      <c r="T374" s="121">
        <f>T375</f>
        <v>0</v>
      </c>
      <c r="AR374" s="115" t="s">
        <v>142</v>
      </c>
      <c r="AT374" s="122" t="s">
        <v>71</v>
      </c>
      <c r="AU374" s="122" t="s">
        <v>72</v>
      </c>
      <c r="AY374" s="115" t="s">
        <v>122</v>
      </c>
      <c r="BK374" s="123">
        <f>BK375</f>
        <v>0</v>
      </c>
    </row>
    <row r="375" spans="2:65" s="11" customFormat="1" ht="22.7" customHeight="1">
      <c r="B375" s="114"/>
      <c r="D375" s="115" t="s">
        <v>71</v>
      </c>
      <c r="E375" s="124" t="s">
        <v>587</v>
      </c>
      <c r="F375" s="124" t="s">
        <v>588</v>
      </c>
      <c r="I375" s="117"/>
      <c r="J375" s="125">
        <f>BK375</f>
        <v>0</v>
      </c>
      <c r="L375" s="114"/>
      <c r="M375" s="119"/>
      <c r="P375" s="120">
        <f>SUM(P376:P410)</f>
        <v>0</v>
      </c>
      <c r="R375" s="120">
        <f>SUM(R376:R410)</f>
        <v>358.78319399999998</v>
      </c>
      <c r="T375" s="121">
        <f>SUM(T376:T410)</f>
        <v>0</v>
      </c>
      <c r="AR375" s="115" t="s">
        <v>142</v>
      </c>
      <c r="AT375" s="122" t="s">
        <v>71</v>
      </c>
      <c r="AU375" s="122" t="s">
        <v>80</v>
      </c>
      <c r="AY375" s="115" t="s">
        <v>122</v>
      </c>
      <c r="BK375" s="123">
        <f>SUM(BK376:BK410)</f>
        <v>0</v>
      </c>
    </row>
    <row r="376" spans="2:65" s="1" customFormat="1" ht="33" customHeight="1">
      <c r="B376" s="31"/>
      <c r="C376" s="126" t="s">
        <v>589</v>
      </c>
      <c r="D376" s="126" t="s">
        <v>124</v>
      </c>
      <c r="E376" s="127" t="s">
        <v>590</v>
      </c>
      <c r="F376" s="128" t="s">
        <v>591</v>
      </c>
      <c r="G376" s="129" t="s">
        <v>199</v>
      </c>
      <c r="H376" s="130">
        <v>532</v>
      </c>
      <c r="I376" s="131"/>
      <c r="J376" s="132">
        <f>ROUND(I376*H376,2)</f>
        <v>0</v>
      </c>
      <c r="K376" s="128" t="s">
        <v>128</v>
      </c>
      <c r="L376" s="31"/>
      <c r="M376" s="133" t="s">
        <v>19</v>
      </c>
      <c r="N376" s="134" t="s">
        <v>43</v>
      </c>
      <c r="P376" s="135">
        <f>O376*H376</f>
        <v>0</v>
      </c>
      <c r="Q376" s="135">
        <v>0</v>
      </c>
      <c r="R376" s="135">
        <f>Q376*H376</f>
        <v>0</v>
      </c>
      <c r="S376" s="135">
        <v>0</v>
      </c>
      <c r="T376" s="136">
        <f>S376*H376</f>
        <v>0</v>
      </c>
      <c r="AR376" s="137" t="s">
        <v>499</v>
      </c>
      <c r="AT376" s="137" t="s">
        <v>124</v>
      </c>
      <c r="AU376" s="137" t="s">
        <v>82</v>
      </c>
      <c r="AY376" s="16" t="s">
        <v>122</v>
      </c>
      <c r="BE376" s="138">
        <f>IF(N376="základní",J376,0)</f>
        <v>0</v>
      </c>
      <c r="BF376" s="138">
        <f>IF(N376="snížená",J376,0)</f>
        <v>0</v>
      </c>
      <c r="BG376" s="138">
        <f>IF(N376="zákl. přenesená",J376,0)</f>
        <v>0</v>
      </c>
      <c r="BH376" s="138">
        <f>IF(N376="sníž. přenesená",J376,0)</f>
        <v>0</v>
      </c>
      <c r="BI376" s="138">
        <f>IF(N376="nulová",J376,0)</f>
        <v>0</v>
      </c>
      <c r="BJ376" s="16" t="s">
        <v>80</v>
      </c>
      <c r="BK376" s="138">
        <f>ROUND(I376*H376,2)</f>
        <v>0</v>
      </c>
      <c r="BL376" s="16" t="s">
        <v>499</v>
      </c>
      <c r="BM376" s="137" t="s">
        <v>592</v>
      </c>
    </row>
    <row r="377" spans="2:65" s="1" customFormat="1">
      <c r="B377" s="31"/>
      <c r="D377" s="139" t="s">
        <v>131</v>
      </c>
      <c r="F377" s="140" t="s">
        <v>593</v>
      </c>
      <c r="I377" s="141"/>
      <c r="L377" s="31"/>
      <c r="M377" s="142"/>
      <c r="T377" s="52"/>
      <c r="AT377" s="16" t="s">
        <v>131</v>
      </c>
      <c r="AU377" s="16" t="s">
        <v>82</v>
      </c>
    </row>
    <row r="378" spans="2:65" s="12" customFormat="1">
      <c r="B378" s="143"/>
      <c r="D378" s="144" t="s">
        <v>133</v>
      </c>
      <c r="E378" s="145" t="s">
        <v>19</v>
      </c>
      <c r="F378" s="146" t="s">
        <v>594</v>
      </c>
      <c r="H378" s="145" t="s">
        <v>19</v>
      </c>
      <c r="I378" s="147"/>
      <c r="L378" s="143"/>
      <c r="M378" s="148"/>
      <c r="T378" s="149"/>
      <c r="AT378" s="145" t="s">
        <v>133</v>
      </c>
      <c r="AU378" s="145" t="s">
        <v>82</v>
      </c>
      <c r="AV378" s="12" t="s">
        <v>80</v>
      </c>
      <c r="AW378" s="12" t="s">
        <v>33</v>
      </c>
      <c r="AX378" s="12" t="s">
        <v>72</v>
      </c>
      <c r="AY378" s="145" t="s">
        <v>122</v>
      </c>
    </row>
    <row r="379" spans="2:65" s="13" customFormat="1">
      <c r="B379" s="150"/>
      <c r="D379" s="144" t="s">
        <v>133</v>
      </c>
      <c r="E379" s="151" t="s">
        <v>19</v>
      </c>
      <c r="F379" s="152" t="s">
        <v>595</v>
      </c>
      <c r="H379" s="153">
        <v>532</v>
      </c>
      <c r="I379" s="154"/>
      <c r="L379" s="150"/>
      <c r="M379" s="155"/>
      <c r="T379" s="156"/>
      <c r="AT379" s="151" t="s">
        <v>133</v>
      </c>
      <c r="AU379" s="151" t="s">
        <v>82</v>
      </c>
      <c r="AV379" s="13" t="s">
        <v>82</v>
      </c>
      <c r="AW379" s="13" t="s">
        <v>33</v>
      </c>
      <c r="AX379" s="13" t="s">
        <v>80</v>
      </c>
      <c r="AY379" s="151" t="s">
        <v>122</v>
      </c>
    </row>
    <row r="380" spans="2:65" s="1" customFormat="1" ht="16.5" customHeight="1">
      <c r="B380" s="31"/>
      <c r="C380" s="126" t="s">
        <v>596</v>
      </c>
      <c r="D380" s="126" t="s">
        <v>124</v>
      </c>
      <c r="E380" s="127" t="s">
        <v>597</v>
      </c>
      <c r="F380" s="128" t="s">
        <v>598</v>
      </c>
      <c r="G380" s="129" t="s">
        <v>127</v>
      </c>
      <c r="H380" s="130">
        <v>1064</v>
      </c>
      <c r="I380" s="131"/>
      <c r="J380" s="132">
        <f>ROUND(I380*H380,2)</f>
        <v>0</v>
      </c>
      <c r="K380" s="128" t="s">
        <v>128</v>
      </c>
      <c r="L380" s="31"/>
      <c r="M380" s="133" t="s">
        <v>19</v>
      </c>
      <c r="N380" s="134" t="s">
        <v>43</v>
      </c>
      <c r="P380" s="135">
        <f>O380*H380</f>
        <v>0</v>
      </c>
      <c r="Q380" s="135">
        <v>8.4000000000000003E-4</v>
      </c>
      <c r="R380" s="135">
        <f>Q380*H380</f>
        <v>0.89376</v>
      </c>
      <c r="S380" s="135">
        <v>0</v>
      </c>
      <c r="T380" s="136">
        <f>S380*H380</f>
        <v>0</v>
      </c>
      <c r="AR380" s="137" t="s">
        <v>499</v>
      </c>
      <c r="AT380" s="137" t="s">
        <v>124</v>
      </c>
      <c r="AU380" s="137" t="s">
        <v>82</v>
      </c>
      <c r="AY380" s="16" t="s">
        <v>122</v>
      </c>
      <c r="BE380" s="138">
        <f>IF(N380="základní",J380,0)</f>
        <v>0</v>
      </c>
      <c r="BF380" s="138">
        <f>IF(N380="snížená",J380,0)</f>
        <v>0</v>
      </c>
      <c r="BG380" s="138">
        <f>IF(N380="zákl. přenesená",J380,0)</f>
        <v>0</v>
      </c>
      <c r="BH380" s="138">
        <f>IF(N380="sníž. přenesená",J380,0)</f>
        <v>0</v>
      </c>
      <c r="BI380" s="138">
        <f>IF(N380="nulová",J380,0)</f>
        <v>0</v>
      </c>
      <c r="BJ380" s="16" t="s">
        <v>80</v>
      </c>
      <c r="BK380" s="138">
        <f>ROUND(I380*H380,2)</f>
        <v>0</v>
      </c>
      <c r="BL380" s="16" t="s">
        <v>499</v>
      </c>
      <c r="BM380" s="137" t="s">
        <v>599</v>
      </c>
    </row>
    <row r="381" spans="2:65" s="1" customFormat="1">
      <c r="B381" s="31"/>
      <c r="D381" s="139" t="s">
        <v>131</v>
      </c>
      <c r="F381" s="140" t="s">
        <v>600</v>
      </c>
      <c r="I381" s="141"/>
      <c r="L381" s="31"/>
      <c r="M381" s="142"/>
      <c r="T381" s="52"/>
      <c r="AT381" s="16" t="s">
        <v>131</v>
      </c>
      <c r="AU381" s="16" t="s">
        <v>82</v>
      </c>
    </row>
    <row r="382" spans="2:65" s="12" customFormat="1">
      <c r="B382" s="143"/>
      <c r="D382" s="144" t="s">
        <v>133</v>
      </c>
      <c r="E382" s="145" t="s">
        <v>19</v>
      </c>
      <c r="F382" s="146" t="s">
        <v>594</v>
      </c>
      <c r="H382" s="145" t="s">
        <v>19</v>
      </c>
      <c r="I382" s="147"/>
      <c r="L382" s="143"/>
      <c r="M382" s="148"/>
      <c r="T382" s="149"/>
      <c r="AT382" s="145" t="s">
        <v>133</v>
      </c>
      <c r="AU382" s="145" t="s">
        <v>82</v>
      </c>
      <c r="AV382" s="12" t="s">
        <v>80</v>
      </c>
      <c r="AW382" s="12" t="s">
        <v>33</v>
      </c>
      <c r="AX382" s="12" t="s">
        <v>72</v>
      </c>
      <c r="AY382" s="145" t="s">
        <v>122</v>
      </c>
    </row>
    <row r="383" spans="2:65" s="13" customFormat="1">
      <c r="B383" s="150"/>
      <c r="D383" s="144" t="s">
        <v>133</v>
      </c>
      <c r="E383" s="151" t="s">
        <v>19</v>
      </c>
      <c r="F383" s="152" t="s">
        <v>601</v>
      </c>
      <c r="H383" s="153">
        <v>1064</v>
      </c>
      <c r="I383" s="154"/>
      <c r="L383" s="150"/>
      <c r="M383" s="155"/>
      <c r="T383" s="156"/>
      <c r="AT383" s="151" t="s">
        <v>133</v>
      </c>
      <c r="AU383" s="151" t="s">
        <v>82</v>
      </c>
      <c r="AV383" s="13" t="s">
        <v>82</v>
      </c>
      <c r="AW383" s="13" t="s">
        <v>33</v>
      </c>
      <c r="AX383" s="13" t="s">
        <v>80</v>
      </c>
      <c r="AY383" s="151" t="s">
        <v>122</v>
      </c>
    </row>
    <row r="384" spans="2:65" s="1" customFormat="1" ht="16.5" customHeight="1">
      <c r="B384" s="31"/>
      <c r="C384" s="126" t="s">
        <v>602</v>
      </c>
      <c r="D384" s="126" t="s">
        <v>124</v>
      </c>
      <c r="E384" s="127" t="s">
        <v>603</v>
      </c>
      <c r="F384" s="128" t="s">
        <v>604</v>
      </c>
      <c r="G384" s="129" t="s">
        <v>127</v>
      </c>
      <c r="H384" s="130">
        <v>1064</v>
      </c>
      <c r="I384" s="131"/>
      <c r="J384" s="132">
        <f>ROUND(I384*H384,2)</f>
        <v>0</v>
      </c>
      <c r="K384" s="128" t="s">
        <v>128</v>
      </c>
      <c r="L384" s="31"/>
      <c r="M384" s="133" t="s">
        <v>19</v>
      </c>
      <c r="N384" s="134" t="s">
        <v>43</v>
      </c>
      <c r="P384" s="135">
        <f>O384*H384</f>
        <v>0</v>
      </c>
      <c r="Q384" s="135">
        <v>0</v>
      </c>
      <c r="R384" s="135">
        <f>Q384*H384</f>
        <v>0</v>
      </c>
      <c r="S384" s="135">
        <v>0</v>
      </c>
      <c r="T384" s="136">
        <f>S384*H384</f>
        <v>0</v>
      </c>
      <c r="AR384" s="137" t="s">
        <v>499</v>
      </c>
      <c r="AT384" s="137" t="s">
        <v>124</v>
      </c>
      <c r="AU384" s="137" t="s">
        <v>82</v>
      </c>
      <c r="AY384" s="16" t="s">
        <v>122</v>
      </c>
      <c r="BE384" s="138">
        <f>IF(N384="základní",J384,0)</f>
        <v>0</v>
      </c>
      <c r="BF384" s="138">
        <f>IF(N384="snížená",J384,0)</f>
        <v>0</v>
      </c>
      <c r="BG384" s="138">
        <f>IF(N384="zákl. přenesená",J384,0)</f>
        <v>0</v>
      </c>
      <c r="BH384" s="138">
        <f>IF(N384="sníž. přenesená",J384,0)</f>
        <v>0</v>
      </c>
      <c r="BI384" s="138">
        <f>IF(N384="nulová",J384,0)</f>
        <v>0</v>
      </c>
      <c r="BJ384" s="16" t="s">
        <v>80</v>
      </c>
      <c r="BK384" s="138">
        <f>ROUND(I384*H384,2)</f>
        <v>0</v>
      </c>
      <c r="BL384" s="16" t="s">
        <v>499</v>
      </c>
      <c r="BM384" s="137" t="s">
        <v>605</v>
      </c>
    </row>
    <row r="385" spans="2:65" s="1" customFormat="1">
      <c r="B385" s="31"/>
      <c r="D385" s="139" t="s">
        <v>131</v>
      </c>
      <c r="F385" s="140" t="s">
        <v>606</v>
      </c>
      <c r="I385" s="141"/>
      <c r="L385" s="31"/>
      <c r="M385" s="142"/>
      <c r="T385" s="52"/>
      <c r="AT385" s="16" t="s">
        <v>131</v>
      </c>
      <c r="AU385" s="16" t="s">
        <v>82</v>
      </c>
    </row>
    <row r="386" spans="2:65" s="12" customFormat="1">
      <c r="B386" s="143"/>
      <c r="D386" s="144" t="s">
        <v>133</v>
      </c>
      <c r="E386" s="145" t="s">
        <v>19</v>
      </c>
      <c r="F386" s="146" t="s">
        <v>594</v>
      </c>
      <c r="H386" s="145" t="s">
        <v>19</v>
      </c>
      <c r="I386" s="147"/>
      <c r="L386" s="143"/>
      <c r="M386" s="148"/>
      <c r="T386" s="149"/>
      <c r="AT386" s="145" t="s">
        <v>133</v>
      </c>
      <c r="AU386" s="145" t="s">
        <v>82</v>
      </c>
      <c r="AV386" s="12" t="s">
        <v>80</v>
      </c>
      <c r="AW386" s="12" t="s">
        <v>33</v>
      </c>
      <c r="AX386" s="12" t="s">
        <v>72</v>
      </c>
      <c r="AY386" s="145" t="s">
        <v>122</v>
      </c>
    </row>
    <row r="387" spans="2:65" s="13" customFormat="1">
      <c r="B387" s="150"/>
      <c r="D387" s="144" t="s">
        <v>133</v>
      </c>
      <c r="E387" s="151" t="s">
        <v>19</v>
      </c>
      <c r="F387" s="152" t="s">
        <v>601</v>
      </c>
      <c r="H387" s="153">
        <v>1064</v>
      </c>
      <c r="I387" s="154"/>
      <c r="L387" s="150"/>
      <c r="M387" s="155"/>
      <c r="T387" s="156"/>
      <c r="AT387" s="151" t="s">
        <v>133</v>
      </c>
      <c r="AU387" s="151" t="s">
        <v>82</v>
      </c>
      <c r="AV387" s="13" t="s">
        <v>82</v>
      </c>
      <c r="AW387" s="13" t="s">
        <v>33</v>
      </c>
      <c r="AX387" s="13" t="s">
        <v>80</v>
      </c>
      <c r="AY387" s="151" t="s">
        <v>122</v>
      </c>
    </row>
    <row r="388" spans="2:65" s="1" customFormat="1" ht="24.2" customHeight="1">
      <c r="B388" s="31"/>
      <c r="C388" s="126" t="s">
        <v>607</v>
      </c>
      <c r="D388" s="126" t="s">
        <v>124</v>
      </c>
      <c r="E388" s="127" t="s">
        <v>608</v>
      </c>
      <c r="F388" s="128" t="s">
        <v>609</v>
      </c>
      <c r="G388" s="129" t="s">
        <v>221</v>
      </c>
      <c r="H388" s="130">
        <v>212.8</v>
      </c>
      <c r="I388" s="131"/>
      <c r="J388" s="132">
        <f>ROUND(I388*H388,2)</f>
        <v>0</v>
      </c>
      <c r="K388" s="128" t="s">
        <v>128</v>
      </c>
      <c r="L388" s="31"/>
      <c r="M388" s="133" t="s">
        <v>19</v>
      </c>
      <c r="N388" s="134" t="s">
        <v>43</v>
      </c>
      <c r="P388" s="135">
        <f>O388*H388</f>
        <v>0</v>
      </c>
      <c r="Q388" s="135">
        <v>0</v>
      </c>
      <c r="R388" s="135">
        <f>Q388*H388</f>
        <v>0</v>
      </c>
      <c r="S388" s="135">
        <v>0</v>
      </c>
      <c r="T388" s="136">
        <f>S388*H388</f>
        <v>0</v>
      </c>
      <c r="AR388" s="137" t="s">
        <v>499</v>
      </c>
      <c r="AT388" s="137" t="s">
        <v>124</v>
      </c>
      <c r="AU388" s="137" t="s">
        <v>82</v>
      </c>
      <c r="AY388" s="16" t="s">
        <v>122</v>
      </c>
      <c r="BE388" s="138">
        <f>IF(N388="základní",J388,0)</f>
        <v>0</v>
      </c>
      <c r="BF388" s="138">
        <f>IF(N388="snížená",J388,0)</f>
        <v>0</v>
      </c>
      <c r="BG388" s="138">
        <f>IF(N388="zákl. přenesená",J388,0)</f>
        <v>0</v>
      </c>
      <c r="BH388" s="138">
        <f>IF(N388="sníž. přenesená",J388,0)</f>
        <v>0</v>
      </c>
      <c r="BI388" s="138">
        <f>IF(N388="nulová",J388,0)</f>
        <v>0</v>
      </c>
      <c r="BJ388" s="16" t="s">
        <v>80</v>
      </c>
      <c r="BK388" s="138">
        <f>ROUND(I388*H388,2)</f>
        <v>0</v>
      </c>
      <c r="BL388" s="16" t="s">
        <v>499</v>
      </c>
      <c r="BM388" s="137" t="s">
        <v>610</v>
      </c>
    </row>
    <row r="389" spans="2:65" s="1" customFormat="1">
      <c r="B389" s="31"/>
      <c r="D389" s="139" t="s">
        <v>131</v>
      </c>
      <c r="F389" s="140" t="s">
        <v>611</v>
      </c>
      <c r="I389" s="141"/>
      <c r="L389" s="31"/>
      <c r="M389" s="142"/>
      <c r="T389" s="52"/>
      <c r="AT389" s="16" t="s">
        <v>131</v>
      </c>
      <c r="AU389" s="16" t="s">
        <v>82</v>
      </c>
    </row>
    <row r="390" spans="2:65" s="12" customFormat="1">
      <c r="B390" s="143"/>
      <c r="D390" s="144" t="s">
        <v>133</v>
      </c>
      <c r="E390" s="145" t="s">
        <v>19</v>
      </c>
      <c r="F390" s="146" t="s">
        <v>594</v>
      </c>
      <c r="H390" s="145" t="s">
        <v>19</v>
      </c>
      <c r="I390" s="147"/>
      <c r="L390" s="143"/>
      <c r="M390" s="148"/>
      <c r="T390" s="149"/>
      <c r="AT390" s="145" t="s">
        <v>133</v>
      </c>
      <c r="AU390" s="145" t="s">
        <v>82</v>
      </c>
      <c r="AV390" s="12" t="s">
        <v>80</v>
      </c>
      <c r="AW390" s="12" t="s">
        <v>33</v>
      </c>
      <c r="AX390" s="12" t="s">
        <v>72</v>
      </c>
      <c r="AY390" s="145" t="s">
        <v>122</v>
      </c>
    </row>
    <row r="391" spans="2:65" s="13" customFormat="1">
      <c r="B391" s="150"/>
      <c r="D391" s="144" t="s">
        <v>133</v>
      </c>
      <c r="E391" s="151" t="s">
        <v>19</v>
      </c>
      <c r="F391" s="152" t="s">
        <v>612</v>
      </c>
      <c r="H391" s="153">
        <v>212.8</v>
      </c>
      <c r="I391" s="154"/>
      <c r="L391" s="150"/>
      <c r="M391" s="155"/>
      <c r="T391" s="156"/>
      <c r="AT391" s="151" t="s">
        <v>133</v>
      </c>
      <c r="AU391" s="151" t="s">
        <v>82</v>
      </c>
      <c r="AV391" s="13" t="s">
        <v>82</v>
      </c>
      <c r="AW391" s="13" t="s">
        <v>33</v>
      </c>
      <c r="AX391" s="13" t="s">
        <v>80</v>
      </c>
      <c r="AY391" s="151" t="s">
        <v>122</v>
      </c>
    </row>
    <row r="392" spans="2:65" s="1" customFormat="1" ht="33" customHeight="1">
      <c r="B392" s="31"/>
      <c r="C392" s="126" t="s">
        <v>613</v>
      </c>
      <c r="D392" s="126" t="s">
        <v>124</v>
      </c>
      <c r="E392" s="127" t="s">
        <v>614</v>
      </c>
      <c r="F392" s="128" t="s">
        <v>615</v>
      </c>
      <c r="G392" s="129" t="s">
        <v>221</v>
      </c>
      <c r="H392" s="130">
        <v>1276.8</v>
      </c>
      <c r="I392" s="131"/>
      <c r="J392" s="132">
        <f>ROUND(I392*H392,2)</f>
        <v>0</v>
      </c>
      <c r="K392" s="128" t="s">
        <v>128</v>
      </c>
      <c r="L392" s="31"/>
      <c r="M392" s="133" t="s">
        <v>19</v>
      </c>
      <c r="N392" s="134" t="s">
        <v>43</v>
      </c>
      <c r="P392" s="135">
        <f>O392*H392</f>
        <v>0</v>
      </c>
      <c r="Q392" s="135">
        <v>0</v>
      </c>
      <c r="R392" s="135">
        <f>Q392*H392</f>
        <v>0</v>
      </c>
      <c r="S392" s="135">
        <v>0</v>
      </c>
      <c r="T392" s="136">
        <f>S392*H392</f>
        <v>0</v>
      </c>
      <c r="AR392" s="137" t="s">
        <v>499</v>
      </c>
      <c r="AT392" s="137" t="s">
        <v>124</v>
      </c>
      <c r="AU392" s="137" t="s">
        <v>82</v>
      </c>
      <c r="AY392" s="16" t="s">
        <v>122</v>
      </c>
      <c r="BE392" s="138">
        <f>IF(N392="základní",J392,0)</f>
        <v>0</v>
      </c>
      <c r="BF392" s="138">
        <f>IF(N392="snížená",J392,0)</f>
        <v>0</v>
      </c>
      <c r="BG392" s="138">
        <f>IF(N392="zákl. přenesená",J392,0)</f>
        <v>0</v>
      </c>
      <c r="BH392" s="138">
        <f>IF(N392="sníž. přenesená",J392,0)</f>
        <v>0</v>
      </c>
      <c r="BI392" s="138">
        <f>IF(N392="nulová",J392,0)</f>
        <v>0</v>
      </c>
      <c r="BJ392" s="16" t="s">
        <v>80</v>
      </c>
      <c r="BK392" s="138">
        <f>ROUND(I392*H392,2)</f>
        <v>0</v>
      </c>
      <c r="BL392" s="16" t="s">
        <v>499</v>
      </c>
      <c r="BM392" s="137" t="s">
        <v>616</v>
      </c>
    </row>
    <row r="393" spans="2:65" s="1" customFormat="1">
      <c r="B393" s="31"/>
      <c r="D393" s="139" t="s">
        <v>131</v>
      </c>
      <c r="F393" s="140" t="s">
        <v>617</v>
      </c>
      <c r="I393" s="141"/>
      <c r="L393" s="31"/>
      <c r="M393" s="142"/>
      <c r="T393" s="52"/>
      <c r="AT393" s="16" t="s">
        <v>131</v>
      </c>
      <c r="AU393" s="16" t="s">
        <v>82</v>
      </c>
    </row>
    <row r="394" spans="2:65" s="12" customFormat="1">
      <c r="B394" s="143"/>
      <c r="D394" s="144" t="s">
        <v>133</v>
      </c>
      <c r="E394" s="145" t="s">
        <v>19</v>
      </c>
      <c r="F394" s="146" t="s">
        <v>594</v>
      </c>
      <c r="H394" s="145" t="s">
        <v>19</v>
      </c>
      <c r="I394" s="147"/>
      <c r="L394" s="143"/>
      <c r="M394" s="148"/>
      <c r="T394" s="149"/>
      <c r="AT394" s="145" t="s">
        <v>133</v>
      </c>
      <c r="AU394" s="145" t="s">
        <v>82</v>
      </c>
      <c r="AV394" s="12" t="s">
        <v>80</v>
      </c>
      <c r="AW394" s="12" t="s">
        <v>33</v>
      </c>
      <c r="AX394" s="12" t="s">
        <v>72</v>
      </c>
      <c r="AY394" s="145" t="s">
        <v>122</v>
      </c>
    </row>
    <row r="395" spans="2:65" s="13" customFormat="1">
      <c r="B395" s="150"/>
      <c r="D395" s="144" t="s">
        <v>133</v>
      </c>
      <c r="E395" s="151" t="s">
        <v>19</v>
      </c>
      <c r="F395" s="152" t="s">
        <v>618</v>
      </c>
      <c r="H395" s="153">
        <v>1276.8</v>
      </c>
      <c r="I395" s="154"/>
      <c r="L395" s="150"/>
      <c r="M395" s="155"/>
      <c r="T395" s="156"/>
      <c r="AT395" s="151" t="s">
        <v>133</v>
      </c>
      <c r="AU395" s="151" t="s">
        <v>82</v>
      </c>
      <c r="AV395" s="13" t="s">
        <v>82</v>
      </c>
      <c r="AW395" s="13" t="s">
        <v>33</v>
      </c>
      <c r="AX395" s="13" t="s">
        <v>80</v>
      </c>
      <c r="AY395" s="151" t="s">
        <v>122</v>
      </c>
    </row>
    <row r="396" spans="2:65" s="1" customFormat="1" ht="24.2" customHeight="1">
      <c r="B396" s="31"/>
      <c r="C396" s="126" t="s">
        <v>619</v>
      </c>
      <c r="D396" s="126" t="s">
        <v>124</v>
      </c>
      <c r="E396" s="127" t="s">
        <v>620</v>
      </c>
      <c r="F396" s="128" t="s">
        <v>272</v>
      </c>
      <c r="G396" s="129" t="s">
        <v>273</v>
      </c>
      <c r="H396" s="130">
        <v>383.04</v>
      </c>
      <c r="I396" s="131"/>
      <c r="J396" s="132">
        <f>ROUND(I396*H396,2)</f>
        <v>0</v>
      </c>
      <c r="K396" s="128" t="s">
        <v>128</v>
      </c>
      <c r="L396" s="31"/>
      <c r="M396" s="133" t="s">
        <v>19</v>
      </c>
      <c r="N396" s="134" t="s">
        <v>43</v>
      </c>
      <c r="P396" s="135">
        <f>O396*H396</f>
        <v>0</v>
      </c>
      <c r="Q396" s="135">
        <v>0</v>
      </c>
      <c r="R396" s="135">
        <f>Q396*H396</f>
        <v>0</v>
      </c>
      <c r="S396" s="135">
        <v>0</v>
      </c>
      <c r="T396" s="136">
        <f>S396*H396</f>
        <v>0</v>
      </c>
      <c r="AR396" s="137" t="s">
        <v>499</v>
      </c>
      <c r="AT396" s="137" t="s">
        <v>124</v>
      </c>
      <c r="AU396" s="137" t="s">
        <v>82</v>
      </c>
      <c r="AY396" s="16" t="s">
        <v>122</v>
      </c>
      <c r="BE396" s="138">
        <f>IF(N396="základní",J396,0)</f>
        <v>0</v>
      </c>
      <c r="BF396" s="138">
        <f>IF(N396="snížená",J396,0)</f>
        <v>0</v>
      </c>
      <c r="BG396" s="138">
        <f>IF(N396="zákl. přenesená",J396,0)</f>
        <v>0</v>
      </c>
      <c r="BH396" s="138">
        <f>IF(N396="sníž. přenesená",J396,0)</f>
        <v>0</v>
      </c>
      <c r="BI396" s="138">
        <f>IF(N396="nulová",J396,0)</f>
        <v>0</v>
      </c>
      <c r="BJ396" s="16" t="s">
        <v>80</v>
      </c>
      <c r="BK396" s="138">
        <f>ROUND(I396*H396,2)</f>
        <v>0</v>
      </c>
      <c r="BL396" s="16" t="s">
        <v>499</v>
      </c>
      <c r="BM396" s="137" t="s">
        <v>621</v>
      </c>
    </row>
    <row r="397" spans="2:65" s="1" customFormat="1">
      <c r="B397" s="31"/>
      <c r="D397" s="139" t="s">
        <v>131</v>
      </c>
      <c r="F397" s="140" t="s">
        <v>622</v>
      </c>
      <c r="I397" s="141"/>
      <c r="L397" s="31"/>
      <c r="M397" s="142"/>
      <c r="T397" s="52"/>
      <c r="AT397" s="16" t="s">
        <v>131</v>
      </c>
      <c r="AU397" s="16" t="s">
        <v>82</v>
      </c>
    </row>
    <row r="398" spans="2:65" s="13" customFormat="1">
      <c r="B398" s="150"/>
      <c r="D398" s="144" t="s">
        <v>133</v>
      </c>
      <c r="E398" s="151" t="s">
        <v>19</v>
      </c>
      <c r="F398" s="152" t="s">
        <v>623</v>
      </c>
      <c r="H398" s="153">
        <v>383.04</v>
      </c>
      <c r="I398" s="154"/>
      <c r="L398" s="150"/>
      <c r="M398" s="155"/>
      <c r="T398" s="156"/>
      <c r="AT398" s="151" t="s">
        <v>133</v>
      </c>
      <c r="AU398" s="151" t="s">
        <v>82</v>
      </c>
      <c r="AV398" s="13" t="s">
        <v>82</v>
      </c>
      <c r="AW398" s="13" t="s">
        <v>33</v>
      </c>
      <c r="AX398" s="13" t="s">
        <v>80</v>
      </c>
      <c r="AY398" s="151" t="s">
        <v>122</v>
      </c>
    </row>
    <row r="399" spans="2:65" s="1" customFormat="1" ht="33" customHeight="1">
      <c r="B399" s="31"/>
      <c r="C399" s="126" t="s">
        <v>624</v>
      </c>
      <c r="D399" s="126" t="s">
        <v>124</v>
      </c>
      <c r="E399" s="127" t="s">
        <v>625</v>
      </c>
      <c r="F399" s="128" t="s">
        <v>626</v>
      </c>
      <c r="G399" s="129" t="s">
        <v>199</v>
      </c>
      <c r="H399" s="130">
        <v>532</v>
      </c>
      <c r="I399" s="131"/>
      <c r="J399" s="132">
        <f>ROUND(I399*H399,2)</f>
        <v>0</v>
      </c>
      <c r="K399" s="128" t="s">
        <v>128</v>
      </c>
      <c r="L399" s="31"/>
      <c r="M399" s="133" t="s">
        <v>19</v>
      </c>
      <c r="N399" s="134" t="s">
        <v>43</v>
      </c>
      <c r="P399" s="135">
        <f>O399*H399</f>
        <v>0</v>
      </c>
      <c r="Q399" s="135">
        <v>0</v>
      </c>
      <c r="R399" s="135">
        <f>Q399*H399</f>
        <v>0</v>
      </c>
      <c r="S399" s="135">
        <v>0</v>
      </c>
      <c r="T399" s="136">
        <f>S399*H399</f>
        <v>0</v>
      </c>
      <c r="AR399" s="137" t="s">
        <v>499</v>
      </c>
      <c r="AT399" s="137" t="s">
        <v>124</v>
      </c>
      <c r="AU399" s="137" t="s">
        <v>82</v>
      </c>
      <c r="AY399" s="16" t="s">
        <v>122</v>
      </c>
      <c r="BE399" s="138">
        <f>IF(N399="základní",J399,0)</f>
        <v>0</v>
      </c>
      <c r="BF399" s="138">
        <f>IF(N399="snížená",J399,0)</f>
        <v>0</v>
      </c>
      <c r="BG399" s="138">
        <f>IF(N399="zákl. přenesená",J399,0)</f>
        <v>0</v>
      </c>
      <c r="BH399" s="138">
        <f>IF(N399="sníž. přenesená",J399,0)</f>
        <v>0</v>
      </c>
      <c r="BI399" s="138">
        <f>IF(N399="nulová",J399,0)</f>
        <v>0</v>
      </c>
      <c r="BJ399" s="16" t="s">
        <v>80</v>
      </c>
      <c r="BK399" s="138">
        <f>ROUND(I399*H399,2)</f>
        <v>0</v>
      </c>
      <c r="BL399" s="16" t="s">
        <v>499</v>
      </c>
      <c r="BM399" s="137" t="s">
        <v>627</v>
      </c>
    </row>
    <row r="400" spans="2:65" s="1" customFormat="1">
      <c r="B400" s="31"/>
      <c r="D400" s="139" t="s">
        <v>131</v>
      </c>
      <c r="F400" s="140" t="s">
        <v>628</v>
      </c>
      <c r="I400" s="141"/>
      <c r="L400" s="31"/>
      <c r="M400" s="142"/>
      <c r="T400" s="52"/>
      <c r="AT400" s="16" t="s">
        <v>131</v>
      </c>
      <c r="AU400" s="16" t="s">
        <v>82</v>
      </c>
    </row>
    <row r="401" spans="2:65" s="12" customFormat="1">
      <c r="B401" s="143"/>
      <c r="D401" s="144" t="s">
        <v>133</v>
      </c>
      <c r="E401" s="145" t="s">
        <v>19</v>
      </c>
      <c r="F401" s="146" t="s">
        <v>594</v>
      </c>
      <c r="H401" s="145" t="s">
        <v>19</v>
      </c>
      <c r="I401" s="147"/>
      <c r="L401" s="143"/>
      <c r="M401" s="148"/>
      <c r="T401" s="149"/>
      <c r="AT401" s="145" t="s">
        <v>133</v>
      </c>
      <c r="AU401" s="145" t="s">
        <v>82</v>
      </c>
      <c r="AV401" s="12" t="s">
        <v>80</v>
      </c>
      <c r="AW401" s="12" t="s">
        <v>33</v>
      </c>
      <c r="AX401" s="12" t="s">
        <v>72</v>
      </c>
      <c r="AY401" s="145" t="s">
        <v>122</v>
      </c>
    </row>
    <row r="402" spans="2:65" s="13" customFormat="1">
      <c r="B402" s="150"/>
      <c r="D402" s="144" t="s">
        <v>133</v>
      </c>
      <c r="E402" s="151" t="s">
        <v>19</v>
      </c>
      <c r="F402" s="152" t="s">
        <v>629</v>
      </c>
      <c r="H402" s="153">
        <v>532</v>
      </c>
      <c r="I402" s="154"/>
      <c r="L402" s="150"/>
      <c r="M402" s="155"/>
      <c r="T402" s="156"/>
      <c r="AT402" s="151" t="s">
        <v>133</v>
      </c>
      <c r="AU402" s="151" t="s">
        <v>82</v>
      </c>
      <c r="AV402" s="13" t="s">
        <v>82</v>
      </c>
      <c r="AW402" s="13" t="s">
        <v>33</v>
      </c>
      <c r="AX402" s="13" t="s">
        <v>80</v>
      </c>
      <c r="AY402" s="151" t="s">
        <v>122</v>
      </c>
    </row>
    <row r="403" spans="2:65" s="1" customFormat="1" ht="16.5" customHeight="1">
      <c r="B403" s="31"/>
      <c r="C403" s="164" t="s">
        <v>630</v>
      </c>
      <c r="D403" s="164" t="s">
        <v>291</v>
      </c>
      <c r="E403" s="165" t="s">
        <v>631</v>
      </c>
      <c r="F403" s="166" t="s">
        <v>632</v>
      </c>
      <c r="G403" s="167" t="s">
        <v>273</v>
      </c>
      <c r="H403" s="168">
        <v>357.50400000000002</v>
      </c>
      <c r="I403" s="169"/>
      <c r="J403" s="170">
        <f>ROUND(I403*H403,2)</f>
        <v>0</v>
      </c>
      <c r="K403" s="166" t="s">
        <v>128</v>
      </c>
      <c r="L403" s="171"/>
      <c r="M403" s="172" t="s">
        <v>19</v>
      </c>
      <c r="N403" s="173" t="s">
        <v>43</v>
      </c>
      <c r="P403" s="135">
        <f>O403*H403</f>
        <v>0</v>
      </c>
      <c r="Q403" s="135">
        <v>1</v>
      </c>
      <c r="R403" s="135">
        <f>Q403*H403</f>
        <v>357.50400000000002</v>
      </c>
      <c r="S403" s="135">
        <v>0</v>
      </c>
      <c r="T403" s="136">
        <f>S403*H403</f>
        <v>0</v>
      </c>
      <c r="AR403" s="137" t="s">
        <v>633</v>
      </c>
      <c r="AT403" s="137" t="s">
        <v>291</v>
      </c>
      <c r="AU403" s="137" t="s">
        <v>82</v>
      </c>
      <c r="AY403" s="16" t="s">
        <v>122</v>
      </c>
      <c r="BE403" s="138">
        <f>IF(N403="základní",J403,0)</f>
        <v>0</v>
      </c>
      <c r="BF403" s="138">
        <f>IF(N403="snížená",J403,0)</f>
        <v>0</v>
      </c>
      <c r="BG403" s="138">
        <f>IF(N403="zákl. přenesená",J403,0)</f>
        <v>0</v>
      </c>
      <c r="BH403" s="138">
        <f>IF(N403="sníž. přenesená",J403,0)</f>
        <v>0</v>
      </c>
      <c r="BI403" s="138">
        <f>IF(N403="nulová",J403,0)</f>
        <v>0</v>
      </c>
      <c r="BJ403" s="16" t="s">
        <v>80</v>
      </c>
      <c r="BK403" s="138">
        <f>ROUND(I403*H403,2)</f>
        <v>0</v>
      </c>
      <c r="BL403" s="16" t="s">
        <v>499</v>
      </c>
      <c r="BM403" s="137" t="s">
        <v>634</v>
      </c>
    </row>
    <row r="404" spans="2:65" s="13" customFormat="1">
      <c r="B404" s="150"/>
      <c r="D404" s="144" t="s">
        <v>133</v>
      </c>
      <c r="E404" s="151" t="s">
        <v>19</v>
      </c>
      <c r="F404" s="152" t="s">
        <v>635</v>
      </c>
      <c r="H404" s="153">
        <v>357.50400000000002</v>
      </c>
      <c r="I404" s="154"/>
      <c r="L404" s="150"/>
      <c r="M404" s="155"/>
      <c r="T404" s="156"/>
      <c r="AT404" s="151" t="s">
        <v>133</v>
      </c>
      <c r="AU404" s="151" t="s">
        <v>82</v>
      </c>
      <c r="AV404" s="13" t="s">
        <v>82</v>
      </c>
      <c r="AW404" s="13" t="s">
        <v>33</v>
      </c>
      <c r="AX404" s="13" t="s">
        <v>80</v>
      </c>
      <c r="AY404" s="151" t="s">
        <v>122</v>
      </c>
    </row>
    <row r="405" spans="2:65" s="1" customFormat="1" ht="21.75" customHeight="1">
      <c r="B405" s="31"/>
      <c r="C405" s="126" t="s">
        <v>636</v>
      </c>
      <c r="D405" s="126" t="s">
        <v>124</v>
      </c>
      <c r="E405" s="127" t="s">
        <v>637</v>
      </c>
      <c r="F405" s="128" t="s">
        <v>638</v>
      </c>
      <c r="G405" s="129" t="s">
        <v>199</v>
      </c>
      <c r="H405" s="130">
        <v>532</v>
      </c>
      <c r="I405" s="131"/>
      <c r="J405" s="132">
        <f>ROUND(I405*H405,2)</f>
        <v>0</v>
      </c>
      <c r="K405" s="128" t="s">
        <v>128</v>
      </c>
      <c r="L405" s="31"/>
      <c r="M405" s="133" t="s">
        <v>19</v>
      </c>
      <c r="N405" s="134" t="s">
        <v>43</v>
      </c>
      <c r="P405" s="135">
        <f>O405*H405</f>
        <v>0</v>
      </c>
      <c r="Q405" s="135">
        <v>0</v>
      </c>
      <c r="R405" s="135">
        <f>Q405*H405</f>
        <v>0</v>
      </c>
      <c r="S405" s="135">
        <v>0</v>
      </c>
      <c r="T405" s="136">
        <f>S405*H405</f>
        <v>0</v>
      </c>
      <c r="AR405" s="137" t="s">
        <v>499</v>
      </c>
      <c r="AT405" s="137" t="s">
        <v>124</v>
      </c>
      <c r="AU405" s="137" t="s">
        <v>82</v>
      </c>
      <c r="AY405" s="16" t="s">
        <v>122</v>
      </c>
      <c r="BE405" s="138">
        <f>IF(N405="základní",J405,0)</f>
        <v>0</v>
      </c>
      <c r="BF405" s="138">
        <f>IF(N405="snížená",J405,0)</f>
        <v>0</v>
      </c>
      <c r="BG405" s="138">
        <f>IF(N405="zákl. přenesená",J405,0)</f>
        <v>0</v>
      </c>
      <c r="BH405" s="138">
        <f>IF(N405="sníž. přenesená",J405,0)</f>
        <v>0</v>
      </c>
      <c r="BI405" s="138">
        <f>IF(N405="nulová",J405,0)</f>
        <v>0</v>
      </c>
      <c r="BJ405" s="16" t="s">
        <v>80</v>
      </c>
      <c r="BK405" s="138">
        <f>ROUND(I405*H405,2)</f>
        <v>0</v>
      </c>
      <c r="BL405" s="16" t="s">
        <v>499</v>
      </c>
      <c r="BM405" s="137" t="s">
        <v>639</v>
      </c>
    </row>
    <row r="406" spans="2:65" s="1" customFormat="1">
      <c r="B406" s="31"/>
      <c r="D406" s="139" t="s">
        <v>131</v>
      </c>
      <c r="F406" s="140" t="s">
        <v>640</v>
      </c>
      <c r="I406" s="141"/>
      <c r="L406" s="31"/>
      <c r="M406" s="142"/>
      <c r="T406" s="52"/>
      <c r="AT406" s="16" t="s">
        <v>131</v>
      </c>
      <c r="AU406" s="16" t="s">
        <v>82</v>
      </c>
    </row>
    <row r="407" spans="2:65" s="12" customFormat="1">
      <c r="B407" s="143"/>
      <c r="D407" s="144" t="s">
        <v>133</v>
      </c>
      <c r="E407" s="145" t="s">
        <v>19</v>
      </c>
      <c r="F407" s="146" t="s">
        <v>594</v>
      </c>
      <c r="H407" s="145" t="s">
        <v>19</v>
      </c>
      <c r="I407" s="147"/>
      <c r="L407" s="143"/>
      <c r="M407" s="148"/>
      <c r="T407" s="149"/>
      <c r="AT407" s="145" t="s">
        <v>133</v>
      </c>
      <c r="AU407" s="145" t="s">
        <v>82</v>
      </c>
      <c r="AV407" s="12" t="s">
        <v>80</v>
      </c>
      <c r="AW407" s="12" t="s">
        <v>33</v>
      </c>
      <c r="AX407" s="12" t="s">
        <v>72</v>
      </c>
      <c r="AY407" s="145" t="s">
        <v>122</v>
      </c>
    </row>
    <row r="408" spans="2:65" s="13" customFormat="1">
      <c r="B408" s="150"/>
      <c r="D408" s="144" t="s">
        <v>133</v>
      </c>
      <c r="E408" s="151" t="s">
        <v>19</v>
      </c>
      <c r="F408" s="152" t="s">
        <v>629</v>
      </c>
      <c r="H408" s="153">
        <v>532</v>
      </c>
      <c r="I408" s="154"/>
      <c r="L408" s="150"/>
      <c r="M408" s="155"/>
      <c r="T408" s="156"/>
      <c r="AT408" s="151" t="s">
        <v>133</v>
      </c>
      <c r="AU408" s="151" t="s">
        <v>82</v>
      </c>
      <c r="AV408" s="13" t="s">
        <v>82</v>
      </c>
      <c r="AW408" s="13" t="s">
        <v>33</v>
      </c>
      <c r="AX408" s="13" t="s">
        <v>80</v>
      </c>
      <c r="AY408" s="151" t="s">
        <v>122</v>
      </c>
    </row>
    <row r="409" spans="2:65" s="1" customFormat="1" ht="16.5" customHeight="1">
      <c r="B409" s="31"/>
      <c r="C409" s="164" t="s">
        <v>641</v>
      </c>
      <c r="D409" s="164" t="s">
        <v>291</v>
      </c>
      <c r="E409" s="165" t="s">
        <v>642</v>
      </c>
      <c r="F409" s="166" t="s">
        <v>643</v>
      </c>
      <c r="G409" s="167" t="s">
        <v>199</v>
      </c>
      <c r="H409" s="168">
        <v>558.6</v>
      </c>
      <c r="I409" s="169"/>
      <c r="J409" s="170">
        <f>ROUND(I409*H409,2)</f>
        <v>0</v>
      </c>
      <c r="K409" s="166" t="s">
        <v>19</v>
      </c>
      <c r="L409" s="171"/>
      <c r="M409" s="172" t="s">
        <v>19</v>
      </c>
      <c r="N409" s="173" t="s">
        <v>43</v>
      </c>
      <c r="P409" s="135">
        <f>O409*H409</f>
        <v>0</v>
      </c>
      <c r="Q409" s="135">
        <v>6.8999999999999997E-4</v>
      </c>
      <c r="R409" s="135">
        <f>Q409*H409</f>
        <v>0.385434</v>
      </c>
      <c r="S409" s="135">
        <v>0</v>
      </c>
      <c r="T409" s="136">
        <f>S409*H409</f>
        <v>0</v>
      </c>
      <c r="AR409" s="137" t="s">
        <v>633</v>
      </c>
      <c r="AT409" s="137" t="s">
        <v>291</v>
      </c>
      <c r="AU409" s="137" t="s">
        <v>82</v>
      </c>
      <c r="AY409" s="16" t="s">
        <v>122</v>
      </c>
      <c r="BE409" s="138">
        <f>IF(N409="základní",J409,0)</f>
        <v>0</v>
      </c>
      <c r="BF409" s="138">
        <f>IF(N409="snížená",J409,0)</f>
        <v>0</v>
      </c>
      <c r="BG409" s="138">
        <f>IF(N409="zákl. přenesená",J409,0)</f>
        <v>0</v>
      </c>
      <c r="BH409" s="138">
        <f>IF(N409="sníž. přenesená",J409,0)</f>
        <v>0</v>
      </c>
      <c r="BI409" s="138">
        <f>IF(N409="nulová",J409,0)</f>
        <v>0</v>
      </c>
      <c r="BJ409" s="16" t="s">
        <v>80</v>
      </c>
      <c r="BK409" s="138">
        <f>ROUND(I409*H409,2)</f>
        <v>0</v>
      </c>
      <c r="BL409" s="16" t="s">
        <v>499</v>
      </c>
      <c r="BM409" s="137" t="s">
        <v>644</v>
      </c>
    </row>
    <row r="410" spans="2:65" s="13" customFormat="1">
      <c r="B410" s="150"/>
      <c r="D410" s="144" t="s">
        <v>133</v>
      </c>
      <c r="E410" s="151" t="s">
        <v>19</v>
      </c>
      <c r="F410" s="152" t="s">
        <v>645</v>
      </c>
      <c r="H410" s="153">
        <v>558.6</v>
      </c>
      <c r="I410" s="154"/>
      <c r="L410" s="150"/>
      <c r="M410" s="175"/>
      <c r="N410" s="176"/>
      <c r="O410" s="176"/>
      <c r="P410" s="176"/>
      <c r="Q410" s="176"/>
      <c r="R410" s="176"/>
      <c r="S410" s="176"/>
      <c r="T410" s="177"/>
      <c r="AT410" s="151" t="s">
        <v>133</v>
      </c>
      <c r="AU410" s="151" t="s">
        <v>82</v>
      </c>
      <c r="AV410" s="13" t="s">
        <v>82</v>
      </c>
      <c r="AW410" s="13" t="s">
        <v>33</v>
      </c>
      <c r="AX410" s="13" t="s">
        <v>80</v>
      </c>
      <c r="AY410" s="151" t="s">
        <v>122</v>
      </c>
    </row>
    <row r="411" spans="2:65" s="1" customFormat="1" ht="6.95" customHeight="1">
      <c r="B411" s="40"/>
      <c r="C411" s="41"/>
      <c r="D411" s="41"/>
      <c r="E411" s="41"/>
      <c r="F411" s="41"/>
      <c r="G411" s="41"/>
      <c r="H411" s="41"/>
      <c r="I411" s="41"/>
      <c r="J411" s="41"/>
      <c r="K411" s="41"/>
      <c r="L411" s="31"/>
    </row>
  </sheetData>
  <sheetProtection algorithmName="SHA-512" hashValue="9k0Eb8oLcKlibQIjD4nIBDmB2b0FDJkQutrZdcgS1k5J0vwoFBnPIPnAig3PH4lfTb9YnoMRmQnfwDbk2aNeYw==" saltValue="DmP04Fso8GCK4MQ4nqFg2Ud3lHGkuv/d3/RUcbqwyjsB4QyE3p41I8hKLLC46qWuBt+8KsTRalnZ/xX4AkboAQ==" spinCount="100000" sheet="1" objects="1" scenarios="1" formatColumns="0" formatRows="0" autoFilter="0"/>
  <autoFilter ref="C89:K410" xr:uid="{00000000-0009-0000-0000-000001000000}"/>
  <mergeCells count="9">
    <mergeCell ref="E50:H50"/>
    <mergeCell ref="E80:H80"/>
    <mergeCell ref="E82:H82"/>
    <mergeCell ref="L2:V2"/>
    <mergeCell ref="E7:H7"/>
    <mergeCell ref="E9:H9"/>
    <mergeCell ref="E18:H18"/>
    <mergeCell ref="E27:H27"/>
    <mergeCell ref="E48:H48"/>
  </mergeCells>
  <hyperlinks>
    <hyperlink ref="F94" r:id="rId1" xr:uid="{00000000-0004-0000-0100-000000000000}"/>
    <hyperlink ref="F98" r:id="rId2" xr:uid="{00000000-0004-0000-0100-000001000000}"/>
    <hyperlink ref="F102" r:id="rId3" xr:uid="{00000000-0004-0000-0100-000002000000}"/>
    <hyperlink ref="F106" r:id="rId4" xr:uid="{00000000-0004-0000-0100-000003000000}"/>
    <hyperlink ref="F113" r:id="rId5" xr:uid="{00000000-0004-0000-0100-000004000000}"/>
    <hyperlink ref="F122" r:id="rId6" xr:uid="{00000000-0004-0000-0100-000005000000}"/>
    <hyperlink ref="F126" r:id="rId7" xr:uid="{00000000-0004-0000-0100-000006000000}"/>
    <hyperlink ref="F133" r:id="rId8" xr:uid="{00000000-0004-0000-0100-000007000000}"/>
    <hyperlink ref="F137" r:id="rId9" xr:uid="{00000000-0004-0000-0100-000008000000}"/>
    <hyperlink ref="F141" r:id="rId10" xr:uid="{00000000-0004-0000-0100-000009000000}"/>
    <hyperlink ref="F145" r:id="rId11" xr:uid="{00000000-0004-0000-0100-00000A000000}"/>
    <hyperlink ref="F149" r:id="rId12" xr:uid="{00000000-0004-0000-0100-00000B000000}"/>
    <hyperlink ref="F153" r:id="rId13" xr:uid="{00000000-0004-0000-0100-00000C000000}"/>
    <hyperlink ref="F157" r:id="rId14" xr:uid="{00000000-0004-0000-0100-00000D000000}"/>
    <hyperlink ref="F161" r:id="rId15" xr:uid="{00000000-0004-0000-0100-00000E000000}"/>
    <hyperlink ref="F164" r:id="rId16" xr:uid="{00000000-0004-0000-0100-00000F000000}"/>
    <hyperlink ref="F168" r:id="rId17" xr:uid="{00000000-0004-0000-0100-000010000000}"/>
    <hyperlink ref="F172" r:id="rId18" xr:uid="{00000000-0004-0000-0100-000011000000}"/>
    <hyperlink ref="F176" r:id="rId19" xr:uid="{00000000-0004-0000-0100-000012000000}"/>
    <hyperlink ref="F183" r:id="rId20" xr:uid="{00000000-0004-0000-0100-000013000000}"/>
    <hyperlink ref="F190" r:id="rId21" xr:uid="{00000000-0004-0000-0100-000014000000}"/>
    <hyperlink ref="F192" r:id="rId22" xr:uid="{00000000-0004-0000-0100-000015000000}"/>
    <hyperlink ref="F195" r:id="rId23" xr:uid="{00000000-0004-0000-0100-000016000000}"/>
    <hyperlink ref="F198" r:id="rId24" xr:uid="{00000000-0004-0000-0100-000017000000}"/>
    <hyperlink ref="F202" r:id="rId25" xr:uid="{00000000-0004-0000-0100-000018000000}"/>
    <hyperlink ref="F211" r:id="rId26" xr:uid="{00000000-0004-0000-0100-000019000000}"/>
    <hyperlink ref="F213" r:id="rId27" xr:uid="{00000000-0004-0000-0100-00001A000000}"/>
    <hyperlink ref="F217" r:id="rId28" xr:uid="{00000000-0004-0000-0100-00001B000000}"/>
    <hyperlink ref="F220" r:id="rId29" xr:uid="{00000000-0004-0000-0100-00001C000000}"/>
    <hyperlink ref="F226" r:id="rId30" xr:uid="{00000000-0004-0000-0100-00001D000000}"/>
    <hyperlink ref="F234" r:id="rId31" xr:uid="{00000000-0004-0000-0100-00001E000000}"/>
    <hyperlink ref="F238" r:id="rId32" xr:uid="{00000000-0004-0000-0100-00001F000000}"/>
    <hyperlink ref="F242" r:id="rId33" xr:uid="{00000000-0004-0000-0100-000020000000}"/>
    <hyperlink ref="F249" r:id="rId34" xr:uid="{00000000-0004-0000-0100-000021000000}"/>
    <hyperlink ref="F253" r:id="rId35" xr:uid="{00000000-0004-0000-0100-000022000000}"/>
    <hyperlink ref="F257" r:id="rId36" xr:uid="{00000000-0004-0000-0100-000023000000}"/>
    <hyperlink ref="F261" r:id="rId37" xr:uid="{00000000-0004-0000-0100-000024000000}"/>
    <hyperlink ref="F268" r:id="rId38" xr:uid="{00000000-0004-0000-0100-000025000000}"/>
    <hyperlink ref="F275" r:id="rId39" xr:uid="{00000000-0004-0000-0100-000026000000}"/>
    <hyperlink ref="F279" r:id="rId40" xr:uid="{00000000-0004-0000-0100-000027000000}"/>
    <hyperlink ref="F283" r:id="rId41" xr:uid="{00000000-0004-0000-0100-000028000000}"/>
    <hyperlink ref="F289" r:id="rId42" xr:uid="{00000000-0004-0000-0100-000029000000}"/>
    <hyperlink ref="F298" r:id="rId43" xr:uid="{00000000-0004-0000-0100-00002A000000}"/>
    <hyperlink ref="F304" r:id="rId44" xr:uid="{00000000-0004-0000-0100-00002B000000}"/>
    <hyperlink ref="F307" r:id="rId45" xr:uid="{00000000-0004-0000-0100-00002C000000}"/>
    <hyperlink ref="F310" r:id="rId46" xr:uid="{00000000-0004-0000-0100-00002D000000}"/>
    <hyperlink ref="F313" r:id="rId47" xr:uid="{00000000-0004-0000-0100-00002E000000}"/>
    <hyperlink ref="F315" r:id="rId48" xr:uid="{00000000-0004-0000-0100-00002F000000}"/>
    <hyperlink ref="F320" r:id="rId49" xr:uid="{00000000-0004-0000-0100-000030000000}"/>
    <hyperlink ref="F324" r:id="rId50" xr:uid="{00000000-0004-0000-0100-000031000000}"/>
    <hyperlink ref="F328" r:id="rId51" xr:uid="{00000000-0004-0000-0100-000032000000}"/>
    <hyperlink ref="F330" r:id="rId52" xr:uid="{00000000-0004-0000-0100-000033000000}"/>
    <hyperlink ref="F340" r:id="rId53" xr:uid="{00000000-0004-0000-0100-000034000000}"/>
    <hyperlink ref="F344" r:id="rId54" xr:uid="{00000000-0004-0000-0100-000035000000}"/>
    <hyperlink ref="F346" r:id="rId55" xr:uid="{00000000-0004-0000-0100-000036000000}"/>
    <hyperlink ref="F350" r:id="rId56" xr:uid="{00000000-0004-0000-0100-000037000000}"/>
    <hyperlink ref="F354" r:id="rId57" xr:uid="{00000000-0004-0000-0100-000038000000}"/>
    <hyperlink ref="F359" r:id="rId58" xr:uid="{00000000-0004-0000-0100-000039000000}"/>
    <hyperlink ref="F361" r:id="rId59" xr:uid="{00000000-0004-0000-0100-00003A000000}"/>
    <hyperlink ref="F363" r:id="rId60" xr:uid="{00000000-0004-0000-0100-00003B000000}"/>
    <hyperlink ref="F366" r:id="rId61" xr:uid="{00000000-0004-0000-0100-00003C000000}"/>
    <hyperlink ref="F368" r:id="rId62" xr:uid="{00000000-0004-0000-0100-00003D000000}"/>
    <hyperlink ref="F370" r:id="rId63" xr:uid="{00000000-0004-0000-0100-00003E000000}"/>
    <hyperlink ref="F373" r:id="rId64" xr:uid="{00000000-0004-0000-0100-00003F000000}"/>
    <hyperlink ref="F377" r:id="rId65" xr:uid="{00000000-0004-0000-0100-000040000000}"/>
    <hyperlink ref="F381" r:id="rId66" xr:uid="{00000000-0004-0000-0100-000041000000}"/>
    <hyperlink ref="F385" r:id="rId67" xr:uid="{00000000-0004-0000-0100-000042000000}"/>
    <hyperlink ref="F389" r:id="rId68" xr:uid="{00000000-0004-0000-0100-000043000000}"/>
    <hyperlink ref="F393" r:id="rId69" xr:uid="{00000000-0004-0000-0100-000044000000}"/>
    <hyperlink ref="F397" r:id="rId70" xr:uid="{00000000-0004-0000-0100-000045000000}"/>
    <hyperlink ref="F400" r:id="rId71" xr:uid="{00000000-0004-0000-0100-000046000000}"/>
    <hyperlink ref="F406" r:id="rId72" xr:uid="{00000000-0004-0000-0100-000047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7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16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AT2" s="16" t="s">
        <v>85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82</v>
      </c>
    </row>
    <row r="4" spans="2:46" ht="24.95" customHeight="1">
      <c r="B4" s="19"/>
      <c r="D4" s="20" t="s">
        <v>89</v>
      </c>
      <c r="L4" s="19"/>
      <c r="M4" s="84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3" t="str">
        <f>'Rekapitulace stavby'!K6</f>
        <v>Rekonstrukce ul. Moravská včetně VO_R1</v>
      </c>
      <c r="F7" s="224"/>
      <c r="G7" s="224"/>
      <c r="H7" s="224"/>
      <c r="L7" s="19"/>
    </row>
    <row r="8" spans="2:46" s="1" customFormat="1" ht="12" customHeight="1">
      <c r="B8" s="31"/>
      <c r="D8" s="26" t="s">
        <v>90</v>
      </c>
      <c r="L8" s="31"/>
    </row>
    <row r="9" spans="2:46" s="1" customFormat="1" ht="16.5" customHeight="1">
      <c r="B9" s="31"/>
      <c r="E9" s="195" t="s">
        <v>646</v>
      </c>
      <c r="F9" s="222"/>
      <c r="G9" s="222"/>
      <c r="H9" s="222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19</v>
      </c>
      <c r="I11" s="26" t="s">
        <v>20</v>
      </c>
      <c r="J11" s="24" t="s">
        <v>19</v>
      </c>
      <c r="L11" s="31"/>
    </row>
    <row r="12" spans="2:46" s="1" customFormat="1" ht="12" customHeight="1">
      <c r="B12" s="31"/>
      <c r="D12" s="26" t="s">
        <v>21</v>
      </c>
      <c r="F12" s="24" t="s">
        <v>22</v>
      </c>
      <c r="I12" s="26" t="s">
        <v>23</v>
      </c>
      <c r="J12" s="48" t="str">
        <f>'Rekapitulace stavby'!AN8</f>
        <v>29. 1. 2026</v>
      </c>
      <c r="L12" s="31"/>
    </row>
    <row r="13" spans="2:46" s="1" customFormat="1" ht="10.7" customHeight="1">
      <c r="B13" s="31"/>
      <c r="L13" s="31"/>
    </row>
    <row r="14" spans="2:46" s="1" customFormat="1" ht="12" customHeight="1">
      <c r="B14" s="31"/>
      <c r="D14" s="26" t="s">
        <v>25</v>
      </c>
      <c r="I14" s="26" t="s">
        <v>26</v>
      </c>
      <c r="J14" s="24" t="s">
        <v>19</v>
      </c>
      <c r="L14" s="31"/>
    </row>
    <row r="15" spans="2:46" s="1" customFormat="1" ht="18" customHeight="1">
      <c r="B15" s="31"/>
      <c r="E15" s="24" t="s">
        <v>27</v>
      </c>
      <c r="I15" s="26" t="s">
        <v>28</v>
      </c>
      <c r="J15" s="24" t="s">
        <v>19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29</v>
      </c>
      <c r="I17" s="26" t="s">
        <v>26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5" t="str">
        <f>'Rekapitulace stavby'!E14</f>
        <v>Vyplň údaj</v>
      </c>
      <c r="F18" s="214"/>
      <c r="G18" s="214"/>
      <c r="H18" s="214"/>
      <c r="I18" s="26" t="s">
        <v>28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31</v>
      </c>
      <c r="I20" s="26" t="s">
        <v>26</v>
      </c>
      <c r="J20" s="24" t="s">
        <v>19</v>
      </c>
      <c r="L20" s="31"/>
    </row>
    <row r="21" spans="2:12" s="1" customFormat="1" ht="18" customHeight="1">
      <c r="B21" s="31"/>
      <c r="E21" s="24" t="s">
        <v>32</v>
      </c>
      <c r="I21" s="26" t="s">
        <v>28</v>
      </c>
      <c r="J21" s="24" t="s">
        <v>19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34</v>
      </c>
      <c r="I23" s="26" t="s">
        <v>26</v>
      </c>
      <c r="J23" s="24" t="s">
        <v>19</v>
      </c>
      <c r="L23" s="31"/>
    </row>
    <row r="24" spans="2:12" s="1" customFormat="1" ht="18" customHeight="1">
      <c r="B24" s="31"/>
      <c r="E24" s="24" t="s">
        <v>647</v>
      </c>
      <c r="I24" s="26" t="s">
        <v>28</v>
      </c>
      <c r="J24" s="24" t="s">
        <v>19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36</v>
      </c>
      <c r="L26" s="31"/>
    </row>
    <row r="27" spans="2:12" s="7" customFormat="1" ht="16.5" customHeight="1">
      <c r="B27" s="85"/>
      <c r="E27" s="218" t="s">
        <v>19</v>
      </c>
      <c r="F27" s="218"/>
      <c r="G27" s="218"/>
      <c r="H27" s="218"/>
      <c r="L27" s="85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49"/>
      <c r="E29" s="49"/>
      <c r="F29" s="49"/>
      <c r="G29" s="49"/>
      <c r="H29" s="49"/>
      <c r="I29" s="49"/>
      <c r="J29" s="49"/>
      <c r="K29" s="49"/>
      <c r="L29" s="31"/>
    </row>
    <row r="30" spans="2:12" s="1" customFormat="1" ht="25.35" customHeight="1">
      <c r="B30" s="31"/>
      <c r="D30" s="86" t="s">
        <v>38</v>
      </c>
      <c r="J30" s="62">
        <f>ROUND(J81, 2)</f>
        <v>0</v>
      </c>
      <c r="L30" s="31"/>
    </row>
    <row r="31" spans="2:12" s="1" customFormat="1" ht="6.95" customHeight="1">
      <c r="B31" s="31"/>
      <c r="D31" s="49"/>
      <c r="E31" s="49"/>
      <c r="F31" s="49"/>
      <c r="G31" s="49"/>
      <c r="H31" s="49"/>
      <c r="I31" s="49"/>
      <c r="J31" s="49"/>
      <c r="K31" s="49"/>
      <c r="L31" s="31"/>
    </row>
    <row r="32" spans="2:12" s="1" customFormat="1" ht="14.45" customHeight="1">
      <c r="B32" s="31"/>
      <c r="F32" s="34" t="s">
        <v>40</v>
      </c>
      <c r="I32" s="34" t="s">
        <v>39</v>
      </c>
      <c r="J32" s="34" t="s">
        <v>41</v>
      </c>
      <c r="L32" s="31"/>
    </row>
    <row r="33" spans="2:12" s="1" customFormat="1" ht="14.45" customHeight="1">
      <c r="B33" s="31"/>
      <c r="D33" s="51" t="s">
        <v>42</v>
      </c>
      <c r="E33" s="26" t="s">
        <v>43</v>
      </c>
      <c r="F33" s="87">
        <f>ROUND((SUM(BE81:BE215)),  2)</f>
        <v>0</v>
      </c>
      <c r="I33" s="88">
        <v>0.21</v>
      </c>
      <c r="J33" s="87">
        <f>ROUND(((SUM(BE81:BE215))*I33),  2)</f>
        <v>0</v>
      </c>
      <c r="L33" s="31"/>
    </row>
    <row r="34" spans="2:12" s="1" customFormat="1" ht="14.45" customHeight="1">
      <c r="B34" s="31"/>
      <c r="E34" s="26" t="s">
        <v>44</v>
      </c>
      <c r="F34" s="87">
        <f>ROUND((SUM(BF81:BF215)),  2)</f>
        <v>0</v>
      </c>
      <c r="I34" s="88">
        <v>0.12</v>
      </c>
      <c r="J34" s="87">
        <f>ROUND(((SUM(BF81:BF215))*I34),  2)</f>
        <v>0</v>
      </c>
      <c r="L34" s="31"/>
    </row>
    <row r="35" spans="2:12" s="1" customFormat="1" ht="14.45" hidden="1" customHeight="1">
      <c r="B35" s="31"/>
      <c r="E35" s="26" t="s">
        <v>45</v>
      </c>
      <c r="F35" s="87">
        <f>ROUND((SUM(BG81:BG215)),  2)</f>
        <v>0</v>
      </c>
      <c r="I35" s="88">
        <v>0.21</v>
      </c>
      <c r="J35" s="87">
        <f>0</f>
        <v>0</v>
      </c>
      <c r="L35" s="31"/>
    </row>
    <row r="36" spans="2:12" s="1" customFormat="1" ht="14.45" hidden="1" customHeight="1">
      <c r="B36" s="31"/>
      <c r="E36" s="26" t="s">
        <v>46</v>
      </c>
      <c r="F36" s="87">
        <f>ROUND((SUM(BH81:BH215)),  2)</f>
        <v>0</v>
      </c>
      <c r="I36" s="88">
        <v>0.12</v>
      </c>
      <c r="J36" s="87">
        <f>0</f>
        <v>0</v>
      </c>
      <c r="L36" s="31"/>
    </row>
    <row r="37" spans="2:12" s="1" customFormat="1" ht="14.45" hidden="1" customHeight="1">
      <c r="B37" s="31"/>
      <c r="E37" s="26" t="s">
        <v>47</v>
      </c>
      <c r="F37" s="87">
        <f>ROUND((SUM(BI81:BI215)),  2)</f>
        <v>0</v>
      </c>
      <c r="I37" s="88">
        <v>0</v>
      </c>
      <c r="J37" s="87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89"/>
      <c r="D39" s="90" t="s">
        <v>48</v>
      </c>
      <c r="E39" s="53"/>
      <c r="F39" s="53"/>
      <c r="G39" s="91" t="s">
        <v>49</v>
      </c>
      <c r="H39" s="92" t="s">
        <v>50</v>
      </c>
      <c r="I39" s="53"/>
      <c r="J39" s="93">
        <f>SUM(J30:J37)</f>
        <v>0</v>
      </c>
      <c r="K39" s="94"/>
      <c r="L39" s="31"/>
    </row>
    <row r="40" spans="2:12" s="1" customFormat="1" ht="14.45" customHeight="1">
      <c r="B40" s="40"/>
      <c r="C40" s="41"/>
      <c r="D40" s="41"/>
      <c r="E40" s="41"/>
      <c r="F40" s="41"/>
      <c r="G40" s="41"/>
      <c r="H40" s="41"/>
      <c r="I40" s="41"/>
      <c r="J40" s="41"/>
      <c r="K40" s="41"/>
      <c r="L40" s="31"/>
    </row>
    <row r="44" spans="2:12" s="1" customFormat="1" ht="6.95" customHeight="1"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31"/>
    </row>
    <row r="45" spans="2:12" s="1" customFormat="1" ht="24.95" customHeight="1">
      <c r="B45" s="31"/>
      <c r="C45" s="20" t="s">
        <v>92</v>
      </c>
      <c r="L45" s="31"/>
    </row>
    <row r="46" spans="2:12" s="1" customFormat="1" ht="6.95" customHeight="1">
      <c r="B46" s="31"/>
      <c r="L46" s="31"/>
    </row>
    <row r="47" spans="2:12" s="1" customFormat="1" ht="12" customHeight="1">
      <c r="B47" s="31"/>
      <c r="C47" s="26" t="s">
        <v>16</v>
      </c>
      <c r="L47" s="31"/>
    </row>
    <row r="48" spans="2:12" s="1" customFormat="1" ht="16.5" customHeight="1">
      <c r="B48" s="31"/>
      <c r="E48" s="223" t="str">
        <f>E7</f>
        <v>Rekonstrukce ul. Moravská včetně VO_R1</v>
      </c>
      <c r="F48" s="224"/>
      <c r="G48" s="224"/>
      <c r="H48" s="224"/>
      <c r="L48" s="31"/>
    </row>
    <row r="49" spans="2:47" s="1" customFormat="1" ht="12" customHeight="1">
      <c r="B49" s="31"/>
      <c r="C49" s="26" t="s">
        <v>90</v>
      </c>
      <c r="L49" s="31"/>
    </row>
    <row r="50" spans="2:47" s="1" customFormat="1" ht="16.5" customHeight="1">
      <c r="B50" s="31"/>
      <c r="E50" s="195" t="str">
        <f>E9</f>
        <v>SO-02 - Veřejné osvětlení</v>
      </c>
      <c r="F50" s="222"/>
      <c r="G50" s="222"/>
      <c r="H50" s="222"/>
      <c r="L50" s="31"/>
    </row>
    <row r="51" spans="2:47" s="1" customFormat="1" ht="6.95" customHeight="1">
      <c r="B51" s="31"/>
      <c r="L51" s="31"/>
    </row>
    <row r="52" spans="2:47" s="1" customFormat="1" ht="12" customHeight="1">
      <c r="B52" s="31"/>
      <c r="C52" s="26" t="s">
        <v>21</v>
      </c>
      <c r="F52" s="24" t="str">
        <f>F12</f>
        <v xml:space="preserve"> </v>
      </c>
      <c r="I52" s="26" t="s">
        <v>23</v>
      </c>
      <c r="J52" s="48" t="str">
        <f>IF(J12="","",J12)</f>
        <v>29. 1. 2026</v>
      </c>
      <c r="L52" s="31"/>
    </row>
    <row r="53" spans="2:47" s="1" customFormat="1" ht="6.95" customHeight="1">
      <c r="B53" s="31"/>
      <c r="L53" s="31"/>
    </row>
    <row r="54" spans="2:47" s="1" customFormat="1" ht="25.7" customHeight="1">
      <c r="B54" s="31"/>
      <c r="C54" s="26" t="s">
        <v>25</v>
      </c>
      <c r="F54" s="24" t="str">
        <f>E15</f>
        <v>Statutární město Teplice</v>
      </c>
      <c r="I54" s="26" t="s">
        <v>31</v>
      </c>
      <c r="J54" s="29" t="str">
        <f>E21</f>
        <v>PROJEKTY CHLADNÝ s.r.o.</v>
      </c>
      <c r="L54" s="31"/>
    </row>
    <row r="55" spans="2:47" s="1" customFormat="1" ht="15.2" customHeight="1">
      <c r="B55" s="31"/>
      <c r="C55" s="26" t="s">
        <v>29</v>
      </c>
      <c r="F55" s="24" t="str">
        <f>IF(E18="","",E18)</f>
        <v>Vyplň údaj</v>
      </c>
      <c r="I55" s="26" t="s">
        <v>34</v>
      </c>
      <c r="J55" s="29" t="str">
        <f>E24</f>
        <v>Richard Hubený</v>
      </c>
      <c r="L55" s="31"/>
    </row>
    <row r="56" spans="2:47" s="1" customFormat="1" ht="10.35" customHeight="1">
      <c r="B56" s="31"/>
      <c r="L56" s="31"/>
    </row>
    <row r="57" spans="2:47" s="1" customFormat="1" ht="29.25" customHeight="1">
      <c r="B57" s="31"/>
      <c r="C57" s="95" t="s">
        <v>93</v>
      </c>
      <c r="D57" s="89"/>
      <c r="E57" s="89"/>
      <c r="F57" s="89"/>
      <c r="G57" s="89"/>
      <c r="H57" s="89"/>
      <c r="I57" s="89"/>
      <c r="J57" s="96" t="s">
        <v>94</v>
      </c>
      <c r="K57" s="89"/>
      <c r="L57" s="31"/>
    </row>
    <row r="58" spans="2:47" s="1" customFormat="1" ht="10.35" customHeight="1">
      <c r="B58" s="31"/>
      <c r="L58" s="31"/>
    </row>
    <row r="59" spans="2:47" s="1" customFormat="1" ht="22.7" customHeight="1">
      <c r="B59" s="31"/>
      <c r="C59" s="97" t="s">
        <v>70</v>
      </c>
      <c r="J59" s="62">
        <f>J81</f>
        <v>0</v>
      </c>
      <c r="L59" s="31"/>
      <c r="AU59" s="16" t="s">
        <v>95</v>
      </c>
    </row>
    <row r="60" spans="2:47" s="8" customFormat="1" ht="24.95" customHeight="1">
      <c r="B60" s="98"/>
      <c r="D60" s="99" t="s">
        <v>648</v>
      </c>
      <c r="E60" s="100"/>
      <c r="F60" s="100"/>
      <c r="G60" s="100"/>
      <c r="H60" s="100"/>
      <c r="I60" s="100"/>
      <c r="J60" s="101">
        <f>J82</f>
        <v>0</v>
      </c>
      <c r="L60" s="98"/>
    </row>
    <row r="61" spans="2:47" s="8" customFormat="1" ht="24.95" customHeight="1">
      <c r="B61" s="98"/>
      <c r="D61" s="99" t="s">
        <v>649</v>
      </c>
      <c r="E61" s="100"/>
      <c r="F61" s="100"/>
      <c r="G61" s="100"/>
      <c r="H61" s="100"/>
      <c r="I61" s="100"/>
      <c r="J61" s="101">
        <f>J141</f>
        <v>0</v>
      </c>
      <c r="L61" s="98"/>
    </row>
    <row r="62" spans="2:47" s="1" customFormat="1" ht="21.75" customHeight="1">
      <c r="B62" s="31"/>
      <c r="L62" s="31"/>
    </row>
    <row r="63" spans="2:47" s="1" customFormat="1" ht="6.95" customHeight="1">
      <c r="B63" s="40"/>
      <c r="C63" s="41"/>
      <c r="D63" s="41"/>
      <c r="E63" s="41"/>
      <c r="F63" s="41"/>
      <c r="G63" s="41"/>
      <c r="H63" s="41"/>
      <c r="I63" s="41"/>
      <c r="J63" s="41"/>
      <c r="K63" s="41"/>
      <c r="L63" s="31"/>
    </row>
    <row r="67" spans="2:20" s="1" customFormat="1" ht="6.95" customHeight="1"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31"/>
    </row>
    <row r="68" spans="2:20" s="1" customFormat="1" ht="24.95" customHeight="1">
      <c r="B68" s="31"/>
      <c r="C68" s="20" t="s">
        <v>107</v>
      </c>
      <c r="L68" s="31"/>
    </row>
    <row r="69" spans="2:20" s="1" customFormat="1" ht="6.95" customHeight="1">
      <c r="B69" s="31"/>
      <c r="L69" s="31"/>
    </row>
    <row r="70" spans="2:20" s="1" customFormat="1" ht="12" customHeight="1">
      <c r="B70" s="31"/>
      <c r="C70" s="26" t="s">
        <v>16</v>
      </c>
      <c r="L70" s="31"/>
    </row>
    <row r="71" spans="2:20" s="1" customFormat="1" ht="16.5" customHeight="1">
      <c r="B71" s="31"/>
      <c r="E71" s="223" t="str">
        <f>E7</f>
        <v>Rekonstrukce ul. Moravská včetně VO_R1</v>
      </c>
      <c r="F71" s="224"/>
      <c r="G71" s="224"/>
      <c r="H71" s="224"/>
      <c r="L71" s="31"/>
    </row>
    <row r="72" spans="2:20" s="1" customFormat="1" ht="12" customHeight="1">
      <c r="B72" s="31"/>
      <c r="C72" s="26" t="s">
        <v>90</v>
      </c>
      <c r="L72" s="31"/>
    </row>
    <row r="73" spans="2:20" s="1" customFormat="1" ht="16.5" customHeight="1">
      <c r="B73" s="31"/>
      <c r="E73" s="195" t="str">
        <f>E9</f>
        <v>SO-02 - Veřejné osvětlení</v>
      </c>
      <c r="F73" s="222"/>
      <c r="G73" s="222"/>
      <c r="H73" s="222"/>
      <c r="L73" s="31"/>
    </row>
    <row r="74" spans="2:20" s="1" customFormat="1" ht="6.95" customHeight="1">
      <c r="B74" s="31"/>
      <c r="L74" s="31"/>
    </row>
    <row r="75" spans="2:20" s="1" customFormat="1" ht="12" customHeight="1">
      <c r="B75" s="31"/>
      <c r="C75" s="26" t="s">
        <v>21</v>
      </c>
      <c r="F75" s="24" t="str">
        <f>F12</f>
        <v xml:space="preserve"> </v>
      </c>
      <c r="I75" s="26" t="s">
        <v>23</v>
      </c>
      <c r="J75" s="48" t="str">
        <f>IF(J12="","",J12)</f>
        <v>29. 1. 2026</v>
      </c>
      <c r="L75" s="31"/>
    </row>
    <row r="76" spans="2:20" s="1" customFormat="1" ht="6.95" customHeight="1">
      <c r="B76" s="31"/>
      <c r="L76" s="31"/>
    </row>
    <row r="77" spans="2:20" s="1" customFormat="1" ht="25.7" customHeight="1">
      <c r="B77" s="31"/>
      <c r="C77" s="26" t="s">
        <v>25</v>
      </c>
      <c r="F77" s="24" t="str">
        <f>E15</f>
        <v>Statutární město Teplice</v>
      </c>
      <c r="I77" s="26" t="s">
        <v>31</v>
      </c>
      <c r="J77" s="29" t="str">
        <f>E21</f>
        <v>PROJEKTY CHLADNÝ s.r.o.</v>
      </c>
      <c r="L77" s="31"/>
    </row>
    <row r="78" spans="2:20" s="1" customFormat="1" ht="15.2" customHeight="1">
      <c r="B78" s="31"/>
      <c r="C78" s="26" t="s">
        <v>29</v>
      </c>
      <c r="F78" s="24" t="str">
        <f>IF(E18="","",E18)</f>
        <v>Vyplň údaj</v>
      </c>
      <c r="I78" s="26" t="s">
        <v>34</v>
      </c>
      <c r="J78" s="29" t="str">
        <f>E24</f>
        <v>Richard Hubený</v>
      </c>
      <c r="L78" s="31"/>
    </row>
    <row r="79" spans="2:20" s="1" customFormat="1" ht="10.35" customHeight="1">
      <c r="B79" s="31"/>
      <c r="L79" s="31"/>
    </row>
    <row r="80" spans="2:20" s="10" customFormat="1" ht="29.25" customHeight="1">
      <c r="B80" s="106"/>
      <c r="C80" s="107" t="s">
        <v>108</v>
      </c>
      <c r="D80" s="108" t="s">
        <v>57</v>
      </c>
      <c r="E80" s="108" t="s">
        <v>53</v>
      </c>
      <c r="F80" s="108" t="s">
        <v>54</v>
      </c>
      <c r="G80" s="108" t="s">
        <v>109</v>
      </c>
      <c r="H80" s="108" t="s">
        <v>110</v>
      </c>
      <c r="I80" s="108" t="s">
        <v>111</v>
      </c>
      <c r="J80" s="108" t="s">
        <v>94</v>
      </c>
      <c r="K80" s="109" t="s">
        <v>112</v>
      </c>
      <c r="L80" s="106"/>
      <c r="M80" s="55" t="s">
        <v>19</v>
      </c>
      <c r="N80" s="56" t="s">
        <v>42</v>
      </c>
      <c r="O80" s="56" t="s">
        <v>113</v>
      </c>
      <c r="P80" s="56" t="s">
        <v>114</v>
      </c>
      <c r="Q80" s="56" t="s">
        <v>115</v>
      </c>
      <c r="R80" s="56" t="s">
        <v>116</v>
      </c>
      <c r="S80" s="56" t="s">
        <v>117</v>
      </c>
      <c r="T80" s="57" t="s">
        <v>118</v>
      </c>
    </row>
    <row r="81" spans="2:65" s="1" customFormat="1" ht="22.7" customHeight="1">
      <c r="B81" s="31"/>
      <c r="C81" s="60" t="s">
        <v>119</v>
      </c>
      <c r="J81" s="110">
        <f>BK81</f>
        <v>0</v>
      </c>
      <c r="L81" s="31"/>
      <c r="M81" s="58"/>
      <c r="N81" s="49"/>
      <c r="O81" s="49"/>
      <c r="P81" s="111">
        <f>P82+P141</f>
        <v>0</v>
      </c>
      <c r="Q81" s="49"/>
      <c r="R81" s="111">
        <f>R82+R141</f>
        <v>97.016362000000029</v>
      </c>
      <c r="S81" s="49"/>
      <c r="T81" s="112">
        <f>T82+T141</f>
        <v>45.005000000000003</v>
      </c>
      <c r="AT81" s="16" t="s">
        <v>71</v>
      </c>
      <c r="AU81" s="16" t="s">
        <v>95</v>
      </c>
      <c r="BK81" s="113">
        <f>BK82+BK141</f>
        <v>0</v>
      </c>
    </row>
    <row r="82" spans="2:65" s="11" customFormat="1" ht="25.9" customHeight="1">
      <c r="B82" s="114"/>
      <c r="D82" s="115" t="s">
        <v>71</v>
      </c>
      <c r="E82" s="116" t="s">
        <v>650</v>
      </c>
      <c r="F82" s="116" t="s">
        <v>651</v>
      </c>
      <c r="I82" s="117"/>
      <c r="J82" s="118">
        <f>BK82</f>
        <v>0</v>
      </c>
      <c r="L82" s="114"/>
      <c r="M82" s="119"/>
      <c r="P82" s="120">
        <f>SUM(P83:P140)</f>
        <v>0</v>
      </c>
      <c r="R82" s="120">
        <f>SUM(R83:R140)</f>
        <v>2.74044</v>
      </c>
      <c r="T82" s="121">
        <f>SUM(T83:T140)</f>
        <v>0</v>
      </c>
      <c r="AR82" s="115" t="s">
        <v>82</v>
      </c>
      <c r="AT82" s="122" t="s">
        <v>71</v>
      </c>
      <c r="AU82" s="122" t="s">
        <v>72</v>
      </c>
      <c r="AY82" s="115" t="s">
        <v>122</v>
      </c>
      <c r="BK82" s="123">
        <f>SUM(BK83:BK140)</f>
        <v>0</v>
      </c>
    </row>
    <row r="83" spans="2:65" s="1" customFormat="1" ht="21.75" customHeight="1">
      <c r="B83" s="31"/>
      <c r="C83" s="126" t="s">
        <v>80</v>
      </c>
      <c r="D83" s="126" t="s">
        <v>124</v>
      </c>
      <c r="E83" s="127" t="s">
        <v>652</v>
      </c>
      <c r="F83" s="128" t="s">
        <v>653</v>
      </c>
      <c r="G83" s="129" t="s">
        <v>428</v>
      </c>
      <c r="H83" s="130">
        <v>19</v>
      </c>
      <c r="I83" s="131"/>
      <c r="J83" s="132">
        <f>ROUND(I83*H83,2)</f>
        <v>0</v>
      </c>
      <c r="K83" s="128" t="s">
        <v>128</v>
      </c>
      <c r="L83" s="31"/>
      <c r="M83" s="133" t="s">
        <v>19</v>
      </c>
      <c r="N83" s="134" t="s">
        <v>43</v>
      </c>
      <c r="P83" s="135">
        <f>O83*H83</f>
        <v>0</v>
      </c>
      <c r="Q83" s="135">
        <v>0</v>
      </c>
      <c r="R83" s="135">
        <f>Q83*H83</f>
        <v>0</v>
      </c>
      <c r="S83" s="135">
        <v>0</v>
      </c>
      <c r="T83" s="136">
        <f>S83*H83</f>
        <v>0</v>
      </c>
      <c r="AR83" s="137" t="s">
        <v>225</v>
      </c>
      <c r="AT83" s="137" t="s">
        <v>124</v>
      </c>
      <c r="AU83" s="137" t="s">
        <v>80</v>
      </c>
      <c r="AY83" s="16" t="s">
        <v>122</v>
      </c>
      <c r="BE83" s="138">
        <f>IF(N83="základní",J83,0)</f>
        <v>0</v>
      </c>
      <c r="BF83" s="138">
        <f>IF(N83="snížená",J83,0)</f>
        <v>0</v>
      </c>
      <c r="BG83" s="138">
        <f>IF(N83="zákl. přenesená",J83,0)</f>
        <v>0</v>
      </c>
      <c r="BH83" s="138">
        <f>IF(N83="sníž. přenesená",J83,0)</f>
        <v>0</v>
      </c>
      <c r="BI83" s="138">
        <f>IF(N83="nulová",J83,0)</f>
        <v>0</v>
      </c>
      <c r="BJ83" s="16" t="s">
        <v>80</v>
      </c>
      <c r="BK83" s="138">
        <f>ROUND(I83*H83,2)</f>
        <v>0</v>
      </c>
      <c r="BL83" s="16" t="s">
        <v>225</v>
      </c>
      <c r="BM83" s="137" t="s">
        <v>654</v>
      </c>
    </row>
    <row r="84" spans="2:65" s="1" customFormat="1">
      <c r="B84" s="31"/>
      <c r="D84" s="139" t="s">
        <v>131</v>
      </c>
      <c r="F84" s="140" t="s">
        <v>655</v>
      </c>
      <c r="I84" s="141"/>
      <c r="L84" s="31"/>
      <c r="M84" s="142"/>
      <c r="T84" s="52"/>
      <c r="AT84" s="16" t="s">
        <v>131</v>
      </c>
      <c r="AU84" s="16" t="s">
        <v>80</v>
      </c>
    </row>
    <row r="85" spans="2:65" s="1" customFormat="1" ht="16.5" customHeight="1">
      <c r="B85" s="31"/>
      <c r="C85" s="126" t="s">
        <v>82</v>
      </c>
      <c r="D85" s="126" t="s">
        <v>124</v>
      </c>
      <c r="E85" s="127" t="s">
        <v>656</v>
      </c>
      <c r="F85" s="128" t="s">
        <v>657</v>
      </c>
      <c r="G85" s="129" t="s">
        <v>428</v>
      </c>
      <c r="H85" s="130">
        <v>19</v>
      </c>
      <c r="I85" s="131"/>
      <c r="J85" s="132">
        <f>ROUND(I85*H85,2)</f>
        <v>0</v>
      </c>
      <c r="K85" s="128" t="s">
        <v>128</v>
      </c>
      <c r="L85" s="31"/>
      <c r="M85" s="133" t="s">
        <v>19</v>
      </c>
      <c r="N85" s="134" t="s">
        <v>43</v>
      </c>
      <c r="P85" s="135">
        <f>O85*H85</f>
        <v>0</v>
      </c>
      <c r="Q85" s="135">
        <v>0</v>
      </c>
      <c r="R85" s="135">
        <f>Q85*H85</f>
        <v>0</v>
      </c>
      <c r="S85" s="135">
        <v>0</v>
      </c>
      <c r="T85" s="136">
        <f>S85*H85</f>
        <v>0</v>
      </c>
      <c r="AR85" s="137" t="s">
        <v>225</v>
      </c>
      <c r="AT85" s="137" t="s">
        <v>124</v>
      </c>
      <c r="AU85" s="137" t="s">
        <v>80</v>
      </c>
      <c r="AY85" s="16" t="s">
        <v>122</v>
      </c>
      <c r="BE85" s="138">
        <f>IF(N85="základní",J85,0)</f>
        <v>0</v>
      </c>
      <c r="BF85" s="138">
        <f>IF(N85="snížená",J85,0)</f>
        <v>0</v>
      </c>
      <c r="BG85" s="138">
        <f>IF(N85="zákl. přenesená",J85,0)</f>
        <v>0</v>
      </c>
      <c r="BH85" s="138">
        <f>IF(N85="sníž. přenesená",J85,0)</f>
        <v>0</v>
      </c>
      <c r="BI85" s="138">
        <f>IF(N85="nulová",J85,0)</f>
        <v>0</v>
      </c>
      <c r="BJ85" s="16" t="s">
        <v>80</v>
      </c>
      <c r="BK85" s="138">
        <f>ROUND(I85*H85,2)</f>
        <v>0</v>
      </c>
      <c r="BL85" s="16" t="s">
        <v>225</v>
      </c>
      <c r="BM85" s="137" t="s">
        <v>658</v>
      </c>
    </row>
    <row r="86" spans="2:65" s="1" customFormat="1">
      <c r="B86" s="31"/>
      <c r="D86" s="139" t="s">
        <v>131</v>
      </c>
      <c r="F86" s="140" t="s">
        <v>659</v>
      </c>
      <c r="I86" s="141"/>
      <c r="L86" s="31"/>
      <c r="M86" s="142"/>
      <c r="T86" s="52"/>
      <c r="AT86" s="16" t="s">
        <v>131</v>
      </c>
      <c r="AU86" s="16" t="s">
        <v>80</v>
      </c>
    </row>
    <row r="87" spans="2:65" s="1" customFormat="1" ht="16.5" customHeight="1">
      <c r="B87" s="31"/>
      <c r="C87" s="126" t="s">
        <v>142</v>
      </c>
      <c r="D87" s="126" t="s">
        <v>124</v>
      </c>
      <c r="E87" s="127" t="s">
        <v>660</v>
      </c>
      <c r="F87" s="128" t="s">
        <v>661</v>
      </c>
      <c r="G87" s="129" t="s">
        <v>428</v>
      </c>
      <c r="H87" s="130">
        <v>19</v>
      </c>
      <c r="I87" s="131"/>
      <c r="J87" s="132">
        <f>ROUND(I87*H87,2)</f>
        <v>0</v>
      </c>
      <c r="K87" s="128" t="s">
        <v>128</v>
      </c>
      <c r="L87" s="31"/>
      <c r="M87" s="133" t="s">
        <v>19</v>
      </c>
      <c r="N87" s="134" t="s">
        <v>43</v>
      </c>
      <c r="P87" s="135">
        <f>O87*H87</f>
        <v>0</v>
      </c>
      <c r="Q87" s="135">
        <v>0</v>
      </c>
      <c r="R87" s="135">
        <f>Q87*H87</f>
        <v>0</v>
      </c>
      <c r="S87" s="135">
        <v>0</v>
      </c>
      <c r="T87" s="136">
        <f>S87*H87</f>
        <v>0</v>
      </c>
      <c r="AR87" s="137" t="s">
        <v>225</v>
      </c>
      <c r="AT87" s="137" t="s">
        <v>124</v>
      </c>
      <c r="AU87" s="137" t="s">
        <v>80</v>
      </c>
      <c r="AY87" s="16" t="s">
        <v>122</v>
      </c>
      <c r="BE87" s="138">
        <f>IF(N87="základní",J87,0)</f>
        <v>0</v>
      </c>
      <c r="BF87" s="138">
        <f>IF(N87="snížená",J87,0)</f>
        <v>0</v>
      </c>
      <c r="BG87" s="138">
        <f>IF(N87="zákl. přenesená",J87,0)</f>
        <v>0</v>
      </c>
      <c r="BH87" s="138">
        <f>IF(N87="sníž. přenesená",J87,0)</f>
        <v>0</v>
      </c>
      <c r="BI87" s="138">
        <f>IF(N87="nulová",J87,0)</f>
        <v>0</v>
      </c>
      <c r="BJ87" s="16" t="s">
        <v>80</v>
      </c>
      <c r="BK87" s="138">
        <f>ROUND(I87*H87,2)</f>
        <v>0</v>
      </c>
      <c r="BL87" s="16" t="s">
        <v>225</v>
      </c>
      <c r="BM87" s="137" t="s">
        <v>662</v>
      </c>
    </row>
    <row r="88" spans="2:65" s="1" customFormat="1">
      <c r="B88" s="31"/>
      <c r="D88" s="139" t="s">
        <v>131</v>
      </c>
      <c r="F88" s="140" t="s">
        <v>663</v>
      </c>
      <c r="I88" s="141"/>
      <c r="L88" s="31"/>
      <c r="M88" s="142"/>
      <c r="T88" s="52"/>
      <c r="AT88" s="16" t="s">
        <v>131</v>
      </c>
      <c r="AU88" s="16" t="s">
        <v>80</v>
      </c>
    </row>
    <row r="89" spans="2:65" s="1" customFormat="1" ht="16.5" customHeight="1">
      <c r="B89" s="31"/>
      <c r="C89" s="126" t="s">
        <v>129</v>
      </c>
      <c r="D89" s="126" t="s">
        <v>124</v>
      </c>
      <c r="E89" s="127" t="s">
        <v>664</v>
      </c>
      <c r="F89" s="128" t="s">
        <v>665</v>
      </c>
      <c r="G89" s="129" t="s">
        <v>428</v>
      </c>
      <c r="H89" s="130">
        <v>76</v>
      </c>
      <c r="I89" s="131"/>
      <c r="J89" s="132">
        <f>ROUND(I89*H89,2)</f>
        <v>0</v>
      </c>
      <c r="K89" s="128" t="s">
        <v>128</v>
      </c>
      <c r="L89" s="31"/>
      <c r="M89" s="133" t="s">
        <v>19</v>
      </c>
      <c r="N89" s="134" t="s">
        <v>43</v>
      </c>
      <c r="P89" s="135">
        <f>O89*H89</f>
        <v>0</v>
      </c>
      <c r="Q89" s="135">
        <v>0</v>
      </c>
      <c r="R89" s="135">
        <f>Q89*H89</f>
        <v>0</v>
      </c>
      <c r="S89" s="135">
        <v>0</v>
      </c>
      <c r="T89" s="136">
        <f>S89*H89</f>
        <v>0</v>
      </c>
      <c r="AR89" s="137" t="s">
        <v>225</v>
      </c>
      <c r="AT89" s="137" t="s">
        <v>124</v>
      </c>
      <c r="AU89" s="137" t="s">
        <v>80</v>
      </c>
      <c r="AY89" s="16" t="s">
        <v>122</v>
      </c>
      <c r="BE89" s="138">
        <f>IF(N89="základní",J89,0)</f>
        <v>0</v>
      </c>
      <c r="BF89" s="138">
        <f>IF(N89="snížená",J89,0)</f>
        <v>0</v>
      </c>
      <c r="BG89" s="138">
        <f>IF(N89="zákl. přenesená",J89,0)</f>
        <v>0</v>
      </c>
      <c r="BH89" s="138">
        <f>IF(N89="sníž. přenesená",J89,0)</f>
        <v>0</v>
      </c>
      <c r="BI89" s="138">
        <f>IF(N89="nulová",J89,0)</f>
        <v>0</v>
      </c>
      <c r="BJ89" s="16" t="s">
        <v>80</v>
      </c>
      <c r="BK89" s="138">
        <f>ROUND(I89*H89,2)</f>
        <v>0</v>
      </c>
      <c r="BL89" s="16" t="s">
        <v>225</v>
      </c>
      <c r="BM89" s="137" t="s">
        <v>666</v>
      </c>
    </row>
    <row r="90" spans="2:65" s="1" customFormat="1">
      <c r="B90" s="31"/>
      <c r="D90" s="139" t="s">
        <v>131</v>
      </c>
      <c r="F90" s="140" t="s">
        <v>667</v>
      </c>
      <c r="I90" s="141"/>
      <c r="L90" s="31"/>
      <c r="M90" s="142"/>
      <c r="T90" s="52"/>
      <c r="AT90" s="16" t="s">
        <v>131</v>
      </c>
      <c r="AU90" s="16" t="s">
        <v>80</v>
      </c>
    </row>
    <row r="91" spans="2:65" s="1" customFormat="1" ht="16.5" customHeight="1">
      <c r="B91" s="31"/>
      <c r="C91" s="126" t="s">
        <v>154</v>
      </c>
      <c r="D91" s="126" t="s">
        <v>124</v>
      </c>
      <c r="E91" s="127" t="s">
        <v>668</v>
      </c>
      <c r="F91" s="128" t="s">
        <v>669</v>
      </c>
      <c r="G91" s="129" t="s">
        <v>428</v>
      </c>
      <c r="H91" s="130">
        <v>114</v>
      </c>
      <c r="I91" s="131"/>
      <c r="J91" s="132">
        <f>ROUND(I91*H91,2)</f>
        <v>0</v>
      </c>
      <c r="K91" s="128" t="s">
        <v>128</v>
      </c>
      <c r="L91" s="31"/>
      <c r="M91" s="133" t="s">
        <v>19</v>
      </c>
      <c r="N91" s="134" t="s">
        <v>43</v>
      </c>
      <c r="P91" s="135">
        <f>O91*H91</f>
        <v>0</v>
      </c>
      <c r="Q91" s="135">
        <v>0</v>
      </c>
      <c r="R91" s="135">
        <f>Q91*H91</f>
        <v>0</v>
      </c>
      <c r="S91" s="135">
        <v>0</v>
      </c>
      <c r="T91" s="136">
        <f>S91*H91</f>
        <v>0</v>
      </c>
      <c r="AR91" s="137" t="s">
        <v>225</v>
      </c>
      <c r="AT91" s="137" t="s">
        <v>124</v>
      </c>
      <c r="AU91" s="137" t="s">
        <v>80</v>
      </c>
      <c r="AY91" s="16" t="s">
        <v>122</v>
      </c>
      <c r="BE91" s="138">
        <f>IF(N91="základní",J91,0)</f>
        <v>0</v>
      </c>
      <c r="BF91" s="138">
        <f>IF(N91="snížená",J91,0)</f>
        <v>0</v>
      </c>
      <c r="BG91" s="138">
        <f>IF(N91="zákl. přenesená",J91,0)</f>
        <v>0</v>
      </c>
      <c r="BH91" s="138">
        <f>IF(N91="sníž. přenesená",J91,0)</f>
        <v>0</v>
      </c>
      <c r="BI91" s="138">
        <f>IF(N91="nulová",J91,0)</f>
        <v>0</v>
      </c>
      <c r="BJ91" s="16" t="s">
        <v>80</v>
      </c>
      <c r="BK91" s="138">
        <f>ROUND(I91*H91,2)</f>
        <v>0</v>
      </c>
      <c r="BL91" s="16" t="s">
        <v>225</v>
      </c>
      <c r="BM91" s="137" t="s">
        <v>670</v>
      </c>
    </row>
    <row r="92" spans="2:65" s="1" customFormat="1">
      <c r="B92" s="31"/>
      <c r="D92" s="139" t="s">
        <v>131</v>
      </c>
      <c r="F92" s="140" t="s">
        <v>671</v>
      </c>
      <c r="I92" s="141"/>
      <c r="L92" s="31"/>
      <c r="M92" s="142"/>
      <c r="T92" s="52"/>
      <c r="AT92" s="16" t="s">
        <v>131</v>
      </c>
      <c r="AU92" s="16" t="s">
        <v>80</v>
      </c>
    </row>
    <row r="93" spans="2:65" s="1" customFormat="1" ht="16.5" customHeight="1">
      <c r="B93" s="31"/>
      <c r="C93" s="126" t="s">
        <v>163</v>
      </c>
      <c r="D93" s="126" t="s">
        <v>124</v>
      </c>
      <c r="E93" s="127" t="s">
        <v>672</v>
      </c>
      <c r="F93" s="128" t="s">
        <v>673</v>
      </c>
      <c r="G93" s="129" t="s">
        <v>428</v>
      </c>
      <c r="H93" s="130">
        <v>19</v>
      </c>
      <c r="I93" s="131"/>
      <c r="J93" s="132">
        <f>ROUND(I93*H93,2)</f>
        <v>0</v>
      </c>
      <c r="K93" s="128" t="s">
        <v>128</v>
      </c>
      <c r="L93" s="31"/>
      <c r="M93" s="133" t="s">
        <v>19</v>
      </c>
      <c r="N93" s="134" t="s">
        <v>43</v>
      </c>
      <c r="P93" s="135">
        <f>O93*H93</f>
        <v>0</v>
      </c>
      <c r="Q93" s="135">
        <v>0</v>
      </c>
      <c r="R93" s="135">
        <f>Q93*H93</f>
        <v>0</v>
      </c>
      <c r="S93" s="135">
        <v>0</v>
      </c>
      <c r="T93" s="136">
        <f>S93*H93</f>
        <v>0</v>
      </c>
      <c r="AR93" s="137" t="s">
        <v>225</v>
      </c>
      <c r="AT93" s="137" t="s">
        <v>124</v>
      </c>
      <c r="AU93" s="137" t="s">
        <v>80</v>
      </c>
      <c r="AY93" s="16" t="s">
        <v>122</v>
      </c>
      <c r="BE93" s="138">
        <f>IF(N93="základní",J93,0)</f>
        <v>0</v>
      </c>
      <c r="BF93" s="138">
        <f>IF(N93="snížená",J93,0)</f>
        <v>0</v>
      </c>
      <c r="BG93" s="138">
        <f>IF(N93="zákl. přenesená",J93,0)</f>
        <v>0</v>
      </c>
      <c r="BH93" s="138">
        <f>IF(N93="sníž. přenesená",J93,0)</f>
        <v>0</v>
      </c>
      <c r="BI93" s="138">
        <f>IF(N93="nulová",J93,0)</f>
        <v>0</v>
      </c>
      <c r="BJ93" s="16" t="s">
        <v>80</v>
      </c>
      <c r="BK93" s="138">
        <f>ROUND(I93*H93,2)</f>
        <v>0</v>
      </c>
      <c r="BL93" s="16" t="s">
        <v>225</v>
      </c>
      <c r="BM93" s="137" t="s">
        <v>674</v>
      </c>
    </row>
    <row r="94" spans="2:65" s="1" customFormat="1">
      <c r="B94" s="31"/>
      <c r="D94" s="139" t="s">
        <v>131</v>
      </c>
      <c r="F94" s="140" t="s">
        <v>675</v>
      </c>
      <c r="I94" s="141"/>
      <c r="L94" s="31"/>
      <c r="M94" s="142"/>
      <c r="T94" s="52"/>
      <c r="AT94" s="16" t="s">
        <v>131</v>
      </c>
      <c r="AU94" s="16" t="s">
        <v>80</v>
      </c>
    </row>
    <row r="95" spans="2:65" s="1" customFormat="1" ht="21.75" customHeight="1">
      <c r="B95" s="31"/>
      <c r="C95" s="126" t="s">
        <v>170</v>
      </c>
      <c r="D95" s="126" t="s">
        <v>124</v>
      </c>
      <c r="E95" s="127" t="s">
        <v>676</v>
      </c>
      <c r="F95" s="128" t="s">
        <v>677</v>
      </c>
      <c r="G95" s="129" t="s">
        <v>678</v>
      </c>
      <c r="H95" s="130">
        <v>38</v>
      </c>
      <c r="I95" s="131"/>
      <c r="J95" s="132">
        <f>ROUND(I95*H95,2)</f>
        <v>0</v>
      </c>
      <c r="K95" s="128" t="s">
        <v>128</v>
      </c>
      <c r="L95" s="31"/>
      <c r="M95" s="133" t="s">
        <v>19</v>
      </c>
      <c r="N95" s="134" t="s">
        <v>43</v>
      </c>
      <c r="P95" s="135">
        <f>O95*H95</f>
        <v>0</v>
      </c>
      <c r="Q95" s="135">
        <v>0</v>
      </c>
      <c r="R95" s="135">
        <f>Q95*H95</f>
        <v>0</v>
      </c>
      <c r="S95" s="135">
        <v>0</v>
      </c>
      <c r="T95" s="136">
        <f>S95*H95</f>
        <v>0</v>
      </c>
      <c r="AR95" s="137" t="s">
        <v>225</v>
      </c>
      <c r="AT95" s="137" t="s">
        <v>124</v>
      </c>
      <c r="AU95" s="137" t="s">
        <v>80</v>
      </c>
      <c r="AY95" s="16" t="s">
        <v>122</v>
      </c>
      <c r="BE95" s="138">
        <f>IF(N95="základní",J95,0)</f>
        <v>0</v>
      </c>
      <c r="BF95" s="138">
        <f>IF(N95="snížená",J95,0)</f>
        <v>0</v>
      </c>
      <c r="BG95" s="138">
        <f>IF(N95="zákl. přenesená",J95,0)</f>
        <v>0</v>
      </c>
      <c r="BH95" s="138">
        <f>IF(N95="sníž. přenesená",J95,0)</f>
        <v>0</v>
      </c>
      <c r="BI95" s="138">
        <f>IF(N95="nulová",J95,0)</f>
        <v>0</v>
      </c>
      <c r="BJ95" s="16" t="s">
        <v>80</v>
      </c>
      <c r="BK95" s="138">
        <f>ROUND(I95*H95,2)</f>
        <v>0</v>
      </c>
      <c r="BL95" s="16" t="s">
        <v>225</v>
      </c>
      <c r="BM95" s="137" t="s">
        <v>679</v>
      </c>
    </row>
    <row r="96" spans="2:65" s="1" customFormat="1">
      <c r="B96" s="31"/>
      <c r="D96" s="139" t="s">
        <v>131</v>
      </c>
      <c r="F96" s="140" t="s">
        <v>680</v>
      </c>
      <c r="I96" s="141"/>
      <c r="L96" s="31"/>
      <c r="M96" s="142"/>
      <c r="T96" s="52"/>
      <c r="AT96" s="16" t="s">
        <v>131</v>
      </c>
      <c r="AU96" s="16" t="s">
        <v>80</v>
      </c>
    </row>
    <row r="97" spans="2:65" s="1" customFormat="1" ht="16.5" customHeight="1">
      <c r="B97" s="31"/>
      <c r="C97" s="126" t="s">
        <v>175</v>
      </c>
      <c r="D97" s="126" t="s">
        <v>124</v>
      </c>
      <c r="E97" s="127" t="s">
        <v>681</v>
      </c>
      <c r="F97" s="128" t="s">
        <v>682</v>
      </c>
      <c r="G97" s="129" t="s">
        <v>428</v>
      </c>
      <c r="H97" s="130">
        <v>19</v>
      </c>
      <c r="I97" s="131"/>
      <c r="J97" s="132">
        <f>ROUND(I97*H97,2)</f>
        <v>0</v>
      </c>
      <c r="K97" s="128" t="s">
        <v>128</v>
      </c>
      <c r="L97" s="31"/>
      <c r="M97" s="133" t="s">
        <v>19</v>
      </c>
      <c r="N97" s="134" t="s">
        <v>43</v>
      </c>
      <c r="P97" s="135">
        <f>O97*H97</f>
        <v>0</v>
      </c>
      <c r="Q97" s="135">
        <v>0</v>
      </c>
      <c r="R97" s="135">
        <f>Q97*H97</f>
        <v>0</v>
      </c>
      <c r="S97" s="135">
        <v>0</v>
      </c>
      <c r="T97" s="136">
        <f>S97*H97</f>
        <v>0</v>
      </c>
      <c r="AR97" s="137" t="s">
        <v>225</v>
      </c>
      <c r="AT97" s="137" t="s">
        <v>124</v>
      </c>
      <c r="AU97" s="137" t="s">
        <v>80</v>
      </c>
      <c r="AY97" s="16" t="s">
        <v>122</v>
      </c>
      <c r="BE97" s="138">
        <f>IF(N97="základní",J97,0)</f>
        <v>0</v>
      </c>
      <c r="BF97" s="138">
        <f>IF(N97="snížená",J97,0)</f>
        <v>0</v>
      </c>
      <c r="BG97" s="138">
        <f>IF(N97="zákl. přenesená",J97,0)</f>
        <v>0</v>
      </c>
      <c r="BH97" s="138">
        <f>IF(N97="sníž. přenesená",J97,0)</f>
        <v>0</v>
      </c>
      <c r="BI97" s="138">
        <f>IF(N97="nulová",J97,0)</f>
        <v>0</v>
      </c>
      <c r="BJ97" s="16" t="s">
        <v>80</v>
      </c>
      <c r="BK97" s="138">
        <f>ROUND(I97*H97,2)</f>
        <v>0</v>
      </c>
      <c r="BL97" s="16" t="s">
        <v>225</v>
      </c>
      <c r="BM97" s="137" t="s">
        <v>683</v>
      </c>
    </row>
    <row r="98" spans="2:65" s="1" customFormat="1">
      <c r="B98" s="31"/>
      <c r="D98" s="139" t="s">
        <v>131</v>
      </c>
      <c r="F98" s="140" t="s">
        <v>684</v>
      </c>
      <c r="I98" s="141"/>
      <c r="L98" s="31"/>
      <c r="M98" s="142"/>
      <c r="T98" s="52"/>
      <c r="AT98" s="16" t="s">
        <v>131</v>
      </c>
      <c r="AU98" s="16" t="s">
        <v>80</v>
      </c>
    </row>
    <row r="99" spans="2:65" s="1" customFormat="1" ht="16.5" customHeight="1">
      <c r="B99" s="31"/>
      <c r="C99" s="164" t="s">
        <v>182</v>
      </c>
      <c r="D99" s="164" t="s">
        <v>291</v>
      </c>
      <c r="E99" s="165" t="s">
        <v>685</v>
      </c>
      <c r="F99" s="166" t="s">
        <v>686</v>
      </c>
      <c r="G99" s="167" t="s">
        <v>428</v>
      </c>
      <c r="H99" s="168">
        <v>19</v>
      </c>
      <c r="I99" s="169"/>
      <c r="J99" s="170">
        <f>ROUND(I99*H99,2)</f>
        <v>0</v>
      </c>
      <c r="K99" s="166" t="s">
        <v>128</v>
      </c>
      <c r="L99" s="171"/>
      <c r="M99" s="172" t="s">
        <v>19</v>
      </c>
      <c r="N99" s="173" t="s">
        <v>43</v>
      </c>
      <c r="P99" s="135">
        <f>O99*H99</f>
        <v>0</v>
      </c>
      <c r="Q99" s="135">
        <v>6.2E-2</v>
      </c>
      <c r="R99" s="135">
        <f>Q99*H99</f>
        <v>1.1779999999999999</v>
      </c>
      <c r="S99" s="135">
        <v>0</v>
      </c>
      <c r="T99" s="136">
        <f>S99*H99</f>
        <v>0</v>
      </c>
      <c r="AR99" s="137" t="s">
        <v>325</v>
      </c>
      <c r="AT99" s="137" t="s">
        <v>291</v>
      </c>
      <c r="AU99" s="137" t="s">
        <v>80</v>
      </c>
      <c r="AY99" s="16" t="s">
        <v>122</v>
      </c>
      <c r="BE99" s="138">
        <f>IF(N99="základní",J99,0)</f>
        <v>0</v>
      </c>
      <c r="BF99" s="138">
        <f>IF(N99="snížená",J99,0)</f>
        <v>0</v>
      </c>
      <c r="BG99" s="138">
        <f>IF(N99="zákl. přenesená",J99,0)</f>
        <v>0</v>
      </c>
      <c r="BH99" s="138">
        <f>IF(N99="sníž. přenesená",J99,0)</f>
        <v>0</v>
      </c>
      <c r="BI99" s="138">
        <f>IF(N99="nulová",J99,0)</f>
        <v>0</v>
      </c>
      <c r="BJ99" s="16" t="s">
        <v>80</v>
      </c>
      <c r="BK99" s="138">
        <f>ROUND(I99*H99,2)</f>
        <v>0</v>
      </c>
      <c r="BL99" s="16" t="s">
        <v>225</v>
      </c>
      <c r="BM99" s="137" t="s">
        <v>687</v>
      </c>
    </row>
    <row r="100" spans="2:65" s="1" customFormat="1" ht="16.5" customHeight="1">
      <c r="B100" s="31"/>
      <c r="C100" s="164" t="s">
        <v>187</v>
      </c>
      <c r="D100" s="164" t="s">
        <v>291</v>
      </c>
      <c r="E100" s="165" t="s">
        <v>688</v>
      </c>
      <c r="F100" s="166" t="s">
        <v>689</v>
      </c>
      <c r="G100" s="167" t="s">
        <v>428</v>
      </c>
      <c r="H100" s="168">
        <v>19</v>
      </c>
      <c r="I100" s="169"/>
      <c r="J100" s="170">
        <f>ROUND(I100*H100,2)</f>
        <v>0</v>
      </c>
      <c r="K100" s="166" t="s">
        <v>128</v>
      </c>
      <c r="L100" s="171"/>
      <c r="M100" s="172" t="s">
        <v>19</v>
      </c>
      <c r="N100" s="173" t="s">
        <v>43</v>
      </c>
      <c r="P100" s="135">
        <f>O100*H100</f>
        <v>0</v>
      </c>
      <c r="Q100" s="135">
        <v>1.2999999999999999E-3</v>
      </c>
      <c r="R100" s="135">
        <f>Q100*H100</f>
        <v>2.47E-2</v>
      </c>
      <c r="S100" s="135">
        <v>0</v>
      </c>
      <c r="T100" s="136">
        <f>S100*H100</f>
        <v>0</v>
      </c>
      <c r="AR100" s="137" t="s">
        <v>325</v>
      </c>
      <c r="AT100" s="137" t="s">
        <v>291</v>
      </c>
      <c r="AU100" s="137" t="s">
        <v>80</v>
      </c>
      <c r="AY100" s="16" t="s">
        <v>122</v>
      </c>
      <c r="BE100" s="138">
        <f>IF(N100="základní",J100,0)</f>
        <v>0</v>
      </c>
      <c r="BF100" s="138">
        <f>IF(N100="snížená",J100,0)</f>
        <v>0</v>
      </c>
      <c r="BG100" s="138">
        <f>IF(N100="zákl. přenesená",J100,0)</f>
        <v>0</v>
      </c>
      <c r="BH100" s="138">
        <f>IF(N100="sníž. přenesená",J100,0)</f>
        <v>0</v>
      </c>
      <c r="BI100" s="138">
        <f>IF(N100="nulová",J100,0)</f>
        <v>0</v>
      </c>
      <c r="BJ100" s="16" t="s">
        <v>80</v>
      </c>
      <c r="BK100" s="138">
        <f>ROUND(I100*H100,2)</f>
        <v>0</v>
      </c>
      <c r="BL100" s="16" t="s">
        <v>225</v>
      </c>
      <c r="BM100" s="137" t="s">
        <v>690</v>
      </c>
    </row>
    <row r="101" spans="2:65" s="1" customFormat="1" ht="16.5" customHeight="1">
      <c r="B101" s="31"/>
      <c r="C101" s="126" t="s">
        <v>192</v>
      </c>
      <c r="D101" s="126" t="s">
        <v>124</v>
      </c>
      <c r="E101" s="127" t="s">
        <v>691</v>
      </c>
      <c r="F101" s="128" t="s">
        <v>692</v>
      </c>
      <c r="G101" s="129" t="s">
        <v>428</v>
      </c>
      <c r="H101" s="130">
        <v>19</v>
      </c>
      <c r="I101" s="131"/>
      <c r="J101" s="132">
        <f>ROUND(I101*H101,2)</f>
        <v>0</v>
      </c>
      <c r="K101" s="128" t="s">
        <v>128</v>
      </c>
      <c r="L101" s="31"/>
      <c r="M101" s="133" t="s">
        <v>19</v>
      </c>
      <c r="N101" s="134" t="s">
        <v>43</v>
      </c>
      <c r="P101" s="135">
        <f>O101*H101</f>
        <v>0</v>
      </c>
      <c r="Q101" s="135">
        <v>0</v>
      </c>
      <c r="R101" s="135">
        <f>Q101*H101</f>
        <v>0</v>
      </c>
      <c r="S101" s="135">
        <v>0</v>
      </c>
      <c r="T101" s="136">
        <f>S101*H101</f>
        <v>0</v>
      </c>
      <c r="AR101" s="137" t="s">
        <v>225</v>
      </c>
      <c r="AT101" s="137" t="s">
        <v>124</v>
      </c>
      <c r="AU101" s="137" t="s">
        <v>80</v>
      </c>
      <c r="AY101" s="16" t="s">
        <v>122</v>
      </c>
      <c r="BE101" s="138">
        <f>IF(N101="základní",J101,0)</f>
        <v>0</v>
      </c>
      <c r="BF101" s="138">
        <f>IF(N101="snížená",J101,0)</f>
        <v>0</v>
      </c>
      <c r="BG101" s="138">
        <f>IF(N101="zákl. přenesená",J101,0)</f>
        <v>0</v>
      </c>
      <c r="BH101" s="138">
        <f>IF(N101="sníž. přenesená",J101,0)</f>
        <v>0</v>
      </c>
      <c r="BI101" s="138">
        <f>IF(N101="nulová",J101,0)</f>
        <v>0</v>
      </c>
      <c r="BJ101" s="16" t="s">
        <v>80</v>
      </c>
      <c r="BK101" s="138">
        <f>ROUND(I101*H101,2)</f>
        <v>0</v>
      </c>
      <c r="BL101" s="16" t="s">
        <v>225</v>
      </c>
      <c r="BM101" s="137" t="s">
        <v>693</v>
      </c>
    </row>
    <row r="102" spans="2:65" s="1" customFormat="1">
      <c r="B102" s="31"/>
      <c r="D102" s="139" t="s">
        <v>131</v>
      </c>
      <c r="F102" s="140" t="s">
        <v>694</v>
      </c>
      <c r="I102" s="141"/>
      <c r="L102" s="31"/>
      <c r="M102" s="142"/>
      <c r="T102" s="52"/>
      <c r="AT102" s="16" t="s">
        <v>131</v>
      </c>
      <c r="AU102" s="16" t="s">
        <v>80</v>
      </c>
    </row>
    <row r="103" spans="2:65" s="1" customFormat="1" ht="16.5" customHeight="1">
      <c r="B103" s="31"/>
      <c r="C103" s="164" t="s">
        <v>8</v>
      </c>
      <c r="D103" s="164" t="s">
        <v>291</v>
      </c>
      <c r="E103" s="165" t="s">
        <v>695</v>
      </c>
      <c r="F103" s="166" t="s">
        <v>696</v>
      </c>
      <c r="G103" s="167" t="s">
        <v>428</v>
      </c>
      <c r="H103" s="168">
        <v>19</v>
      </c>
      <c r="I103" s="169"/>
      <c r="J103" s="170">
        <f>ROUND(I103*H103,2)</f>
        <v>0</v>
      </c>
      <c r="K103" s="166" t="s">
        <v>128</v>
      </c>
      <c r="L103" s="171"/>
      <c r="M103" s="172" t="s">
        <v>19</v>
      </c>
      <c r="N103" s="173" t="s">
        <v>43</v>
      </c>
      <c r="P103" s="135">
        <f>O103*H103</f>
        <v>0</v>
      </c>
      <c r="Q103" s="135">
        <v>2.9999999999999997E-4</v>
      </c>
      <c r="R103" s="135">
        <f>Q103*H103</f>
        <v>5.6999999999999993E-3</v>
      </c>
      <c r="S103" s="135">
        <v>0</v>
      </c>
      <c r="T103" s="136">
        <f>S103*H103</f>
        <v>0</v>
      </c>
      <c r="AR103" s="137" t="s">
        <v>325</v>
      </c>
      <c r="AT103" s="137" t="s">
        <v>291</v>
      </c>
      <c r="AU103" s="137" t="s">
        <v>80</v>
      </c>
      <c r="AY103" s="16" t="s">
        <v>122</v>
      </c>
      <c r="BE103" s="138">
        <f>IF(N103="základní",J103,0)</f>
        <v>0</v>
      </c>
      <c r="BF103" s="138">
        <f>IF(N103="snížená",J103,0)</f>
        <v>0</v>
      </c>
      <c r="BG103" s="138">
        <f>IF(N103="zákl. přenesená",J103,0)</f>
        <v>0</v>
      </c>
      <c r="BH103" s="138">
        <f>IF(N103="sníž. přenesená",J103,0)</f>
        <v>0</v>
      </c>
      <c r="BI103" s="138">
        <f>IF(N103="nulová",J103,0)</f>
        <v>0</v>
      </c>
      <c r="BJ103" s="16" t="s">
        <v>80</v>
      </c>
      <c r="BK103" s="138">
        <f>ROUND(I103*H103,2)</f>
        <v>0</v>
      </c>
      <c r="BL103" s="16" t="s">
        <v>225</v>
      </c>
      <c r="BM103" s="137" t="s">
        <v>697</v>
      </c>
    </row>
    <row r="104" spans="2:65" s="1" customFormat="1" ht="16.5" customHeight="1">
      <c r="B104" s="31"/>
      <c r="C104" s="126" t="s">
        <v>204</v>
      </c>
      <c r="D104" s="126" t="s">
        <v>124</v>
      </c>
      <c r="E104" s="127" t="s">
        <v>698</v>
      </c>
      <c r="F104" s="128" t="s">
        <v>699</v>
      </c>
      <c r="G104" s="129" t="s">
        <v>428</v>
      </c>
      <c r="H104" s="130">
        <v>19</v>
      </c>
      <c r="I104" s="131"/>
      <c r="J104" s="132">
        <f>ROUND(I104*H104,2)</f>
        <v>0</v>
      </c>
      <c r="K104" s="128" t="s">
        <v>128</v>
      </c>
      <c r="L104" s="31"/>
      <c r="M104" s="133" t="s">
        <v>19</v>
      </c>
      <c r="N104" s="134" t="s">
        <v>43</v>
      </c>
      <c r="P104" s="135">
        <f>O104*H104</f>
        <v>0</v>
      </c>
      <c r="Q104" s="135">
        <v>0</v>
      </c>
      <c r="R104" s="135">
        <f>Q104*H104</f>
        <v>0</v>
      </c>
      <c r="S104" s="135">
        <v>0</v>
      </c>
      <c r="T104" s="136">
        <f>S104*H104</f>
        <v>0</v>
      </c>
      <c r="AR104" s="137" t="s">
        <v>225</v>
      </c>
      <c r="AT104" s="137" t="s">
        <v>124</v>
      </c>
      <c r="AU104" s="137" t="s">
        <v>80</v>
      </c>
      <c r="AY104" s="16" t="s">
        <v>122</v>
      </c>
      <c r="BE104" s="138">
        <f>IF(N104="základní",J104,0)</f>
        <v>0</v>
      </c>
      <c r="BF104" s="138">
        <f>IF(N104="snížená",J104,0)</f>
        <v>0</v>
      </c>
      <c r="BG104" s="138">
        <f>IF(N104="zákl. přenesená",J104,0)</f>
        <v>0</v>
      </c>
      <c r="BH104" s="138">
        <f>IF(N104="sníž. přenesená",J104,0)</f>
        <v>0</v>
      </c>
      <c r="BI104" s="138">
        <f>IF(N104="nulová",J104,0)</f>
        <v>0</v>
      </c>
      <c r="BJ104" s="16" t="s">
        <v>80</v>
      </c>
      <c r="BK104" s="138">
        <f>ROUND(I104*H104,2)</f>
        <v>0</v>
      </c>
      <c r="BL104" s="16" t="s">
        <v>225</v>
      </c>
      <c r="BM104" s="137" t="s">
        <v>700</v>
      </c>
    </row>
    <row r="105" spans="2:65" s="1" customFormat="1">
      <c r="B105" s="31"/>
      <c r="D105" s="139" t="s">
        <v>131</v>
      </c>
      <c r="F105" s="140" t="s">
        <v>701</v>
      </c>
      <c r="I105" s="141"/>
      <c r="L105" s="31"/>
      <c r="M105" s="142"/>
      <c r="T105" s="52"/>
      <c r="AT105" s="16" t="s">
        <v>131</v>
      </c>
      <c r="AU105" s="16" t="s">
        <v>80</v>
      </c>
    </row>
    <row r="106" spans="2:65" s="1" customFormat="1" ht="16.5" customHeight="1">
      <c r="B106" s="31"/>
      <c r="C106" s="164" t="s">
        <v>211</v>
      </c>
      <c r="D106" s="164" t="s">
        <v>291</v>
      </c>
      <c r="E106" s="165" t="s">
        <v>702</v>
      </c>
      <c r="F106" s="166" t="s">
        <v>703</v>
      </c>
      <c r="G106" s="167" t="s">
        <v>704</v>
      </c>
      <c r="H106" s="168">
        <v>19</v>
      </c>
      <c r="I106" s="169"/>
      <c r="J106" s="170">
        <f>ROUND(I106*H106,2)</f>
        <v>0</v>
      </c>
      <c r="K106" s="166" t="s">
        <v>19</v>
      </c>
      <c r="L106" s="171"/>
      <c r="M106" s="172" t="s">
        <v>19</v>
      </c>
      <c r="N106" s="173" t="s">
        <v>43</v>
      </c>
      <c r="P106" s="135">
        <f>O106*H106</f>
        <v>0</v>
      </c>
      <c r="Q106" s="135">
        <v>0</v>
      </c>
      <c r="R106" s="135">
        <f>Q106*H106</f>
        <v>0</v>
      </c>
      <c r="S106" s="135">
        <v>0</v>
      </c>
      <c r="T106" s="136">
        <f>S106*H106</f>
        <v>0</v>
      </c>
      <c r="AR106" s="137" t="s">
        <v>325</v>
      </c>
      <c r="AT106" s="137" t="s">
        <v>291</v>
      </c>
      <c r="AU106" s="137" t="s">
        <v>80</v>
      </c>
      <c r="AY106" s="16" t="s">
        <v>122</v>
      </c>
      <c r="BE106" s="138">
        <f>IF(N106="základní",J106,0)</f>
        <v>0</v>
      </c>
      <c r="BF106" s="138">
        <f>IF(N106="snížená",J106,0)</f>
        <v>0</v>
      </c>
      <c r="BG106" s="138">
        <f>IF(N106="zákl. přenesená",J106,0)</f>
        <v>0</v>
      </c>
      <c r="BH106" s="138">
        <f>IF(N106="sníž. přenesená",J106,0)</f>
        <v>0</v>
      </c>
      <c r="BI106" s="138">
        <f>IF(N106="nulová",J106,0)</f>
        <v>0</v>
      </c>
      <c r="BJ106" s="16" t="s">
        <v>80</v>
      </c>
      <c r="BK106" s="138">
        <f>ROUND(I106*H106,2)</f>
        <v>0</v>
      </c>
      <c r="BL106" s="16" t="s">
        <v>225</v>
      </c>
      <c r="BM106" s="137" t="s">
        <v>705</v>
      </c>
    </row>
    <row r="107" spans="2:65" s="1" customFormat="1" ht="24.2" customHeight="1">
      <c r="B107" s="31"/>
      <c r="C107" s="126" t="s">
        <v>218</v>
      </c>
      <c r="D107" s="126" t="s">
        <v>124</v>
      </c>
      <c r="E107" s="127" t="s">
        <v>706</v>
      </c>
      <c r="F107" s="128" t="s">
        <v>707</v>
      </c>
      <c r="G107" s="129" t="s">
        <v>428</v>
      </c>
      <c r="H107" s="130">
        <v>45</v>
      </c>
      <c r="I107" s="131"/>
      <c r="J107" s="132">
        <f>ROUND(I107*H107,2)</f>
        <v>0</v>
      </c>
      <c r="K107" s="128" t="s">
        <v>128</v>
      </c>
      <c r="L107" s="31"/>
      <c r="M107" s="133" t="s">
        <v>19</v>
      </c>
      <c r="N107" s="134" t="s">
        <v>43</v>
      </c>
      <c r="P107" s="135">
        <f>O107*H107</f>
        <v>0</v>
      </c>
      <c r="Q107" s="135">
        <v>0</v>
      </c>
      <c r="R107" s="135">
        <f>Q107*H107</f>
        <v>0</v>
      </c>
      <c r="S107" s="135">
        <v>0</v>
      </c>
      <c r="T107" s="136">
        <f>S107*H107</f>
        <v>0</v>
      </c>
      <c r="AR107" s="137" t="s">
        <v>225</v>
      </c>
      <c r="AT107" s="137" t="s">
        <v>124</v>
      </c>
      <c r="AU107" s="137" t="s">
        <v>80</v>
      </c>
      <c r="AY107" s="16" t="s">
        <v>122</v>
      </c>
      <c r="BE107" s="138">
        <f>IF(N107="základní",J107,0)</f>
        <v>0</v>
      </c>
      <c r="BF107" s="138">
        <f>IF(N107="snížená",J107,0)</f>
        <v>0</v>
      </c>
      <c r="BG107" s="138">
        <f>IF(N107="zákl. přenesená",J107,0)</f>
        <v>0</v>
      </c>
      <c r="BH107" s="138">
        <f>IF(N107="sníž. přenesená",J107,0)</f>
        <v>0</v>
      </c>
      <c r="BI107" s="138">
        <f>IF(N107="nulová",J107,0)</f>
        <v>0</v>
      </c>
      <c r="BJ107" s="16" t="s">
        <v>80</v>
      </c>
      <c r="BK107" s="138">
        <f>ROUND(I107*H107,2)</f>
        <v>0</v>
      </c>
      <c r="BL107" s="16" t="s">
        <v>225</v>
      </c>
      <c r="BM107" s="137" t="s">
        <v>708</v>
      </c>
    </row>
    <row r="108" spans="2:65" s="1" customFormat="1">
      <c r="B108" s="31"/>
      <c r="D108" s="139" t="s">
        <v>131</v>
      </c>
      <c r="F108" s="140" t="s">
        <v>709</v>
      </c>
      <c r="I108" s="141"/>
      <c r="L108" s="31"/>
      <c r="M108" s="142"/>
      <c r="T108" s="52"/>
      <c r="AT108" s="16" t="s">
        <v>131</v>
      </c>
      <c r="AU108" s="16" t="s">
        <v>80</v>
      </c>
    </row>
    <row r="109" spans="2:65" s="1" customFormat="1" ht="16.5" customHeight="1">
      <c r="B109" s="31"/>
      <c r="C109" s="164" t="s">
        <v>225</v>
      </c>
      <c r="D109" s="164" t="s">
        <v>291</v>
      </c>
      <c r="E109" s="165" t="s">
        <v>710</v>
      </c>
      <c r="F109" s="166" t="s">
        <v>711</v>
      </c>
      <c r="G109" s="167" t="s">
        <v>704</v>
      </c>
      <c r="H109" s="168">
        <v>45</v>
      </c>
      <c r="I109" s="169"/>
      <c r="J109" s="170">
        <f>ROUND(I109*H109,2)</f>
        <v>0</v>
      </c>
      <c r="K109" s="166" t="s">
        <v>19</v>
      </c>
      <c r="L109" s="171"/>
      <c r="M109" s="172" t="s">
        <v>19</v>
      </c>
      <c r="N109" s="173" t="s">
        <v>43</v>
      </c>
      <c r="P109" s="135">
        <f>O109*H109</f>
        <v>0</v>
      </c>
      <c r="Q109" s="135">
        <v>0</v>
      </c>
      <c r="R109" s="135">
        <f>Q109*H109</f>
        <v>0</v>
      </c>
      <c r="S109" s="135">
        <v>0</v>
      </c>
      <c r="T109" s="136">
        <f>S109*H109</f>
        <v>0</v>
      </c>
      <c r="AR109" s="137" t="s">
        <v>325</v>
      </c>
      <c r="AT109" s="137" t="s">
        <v>291</v>
      </c>
      <c r="AU109" s="137" t="s">
        <v>80</v>
      </c>
      <c r="AY109" s="16" t="s">
        <v>122</v>
      </c>
      <c r="BE109" s="138">
        <f>IF(N109="základní",J109,0)</f>
        <v>0</v>
      </c>
      <c r="BF109" s="138">
        <f>IF(N109="snížená",J109,0)</f>
        <v>0</v>
      </c>
      <c r="BG109" s="138">
        <f>IF(N109="zákl. přenesená",J109,0)</f>
        <v>0</v>
      </c>
      <c r="BH109" s="138">
        <f>IF(N109="sníž. přenesená",J109,0)</f>
        <v>0</v>
      </c>
      <c r="BI109" s="138">
        <f>IF(N109="nulová",J109,0)</f>
        <v>0</v>
      </c>
      <c r="BJ109" s="16" t="s">
        <v>80</v>
      </c>
      <c r="BK109" s="138">
        <f>ROUND(I109*H109,2)</f>
        <v>0</v>
      </c>
      <c r="BL109" s="16" t="s">
        <v>225</v>
      </c>
      <c r="BM109" s="137" t="s">
        <v>712</v>
      </c>
    </row>
    <row r="110" spans="2:65" s="1" customFormat="1" ht="16.5" customHeight="1">
      <c r="B110" s="31"/>
      <c r="C110" s="126" t="s">
        <v>231</v>
      </c>
      <c r="D110" s="126" t="s">
        <v>124</v>
      </c>
      <c r="E110" s="127" t="s">
        <v>713</v>
      </c>
      <c r="F110" s="128" t="s">
        <v>714</v>
      </c>
      <c r="G110" s="129" t="s">
        <v>423</v>
      </c>
      <c r="H110" s="130">
        <v>2</v>
      </c>
      <c r="I110" s="131"/>
      <c r="J110" s="132">
        <f>ROUND(I110*H110,2)</f>
        <v>0</v>
      </c>
      <c r="K110" s="128" t="s">
        <v>19</v>
      </c>
      <c r="L110" s="31"/>
      <c r="M110" s="133" t="s">
        <v>19</v>
      </c>
      <c r="N110" s="134" t="s">
        <v>43</v>
      </c>
      <c r="P110" s="135">
        <f>O110*H110</f>
        <v>0</v>
      </c>
      <c r="Q110" s="135">
        <v>0</v>
      </c>
      <c r="R110" s="135">
        <f>Q110*H110</f>
        <v>0</v>
      </c>
      <c r="S110" s="135">
        <v>0</v>
      </c>
      <c r="T110" s="136">
        <f>S110*H110</f>
        <v>0</v>
      </c>
      <c r="AR110" s="137" t="s">
        <v>225</v>
      </c>
      <c r="AT110" s="137" t="s">
        <v>124</v>
      </c>
      <c r="AU110" s="137" t="s">
        <v>80</v>
      </c>
      <c r="AY110" s="16" t="s">
        <v>122</v>
      </c>
      <c r="BE110" s="138">
        <f>IF(N110="základní",J110,0)</f>
        <v>0</v>
      </c>
      <c r="BF110" s="138">
        <f>IF(N110="snížená",J110,0)</f>
        <v>0</v>
      </c>
      <c r="BG110" s="138">
        <f>IF(N110="zákl. přenesená",J110,0)</f>
        <v>0</v>
      </c>
      <c r="BH110" s="138">
        <f>IF(N110="sníž. přenesená",J110,0)</f>
        <v>0</v>
      </c>
      <c r="BI110" s="138">
        <f>IF(N110="nulová",J110,0)</f>
        <v>0</v>
      </c>
      <c r="BJ110" s="16" t="s">
        <v>80</v>
      </c>
      <c r="BK110" s="138">
        <f>ROUND(I110*H110,2)</f>
        <v>0</v>
      </c>
      <c r="BL110" s="16" t="s">
        <v>225</v>
      </c>
      <c r="BM110" s="137" t="s">
        <v>715</v>
      </c>
    </row>
    <row r="111" spans="2:65" s="1" customFormat="1" ht="24.2" customHeight="1">
      <c r="B111" s="31"/>
      <c r="C111" s="126" t="s">
        <v>238</v>
      </c>
      <c r="D111" s="126" t="s">
        <v>124</v>
      </c>
      <c r="E111" s="127" t="s">
        <v>716</v>
      </c>
      <c r="F111" s="128" t="s">
        <v>717</v>
      </c>
      <c r="G111" s="129" t="s">
        <v>199</v>
      </c>
      <c r="H111" s="130">
        <v>38</v>
      </c>
      <c r="I111" s="131"/>
      <c r="J111" s="132">
        <f>ROUND(I111*H111,2)</f>
        <v>0</v>
      </c>
      <c r="K111" s="128" t="s">
        <v>128</v>
      </c>
      <c r="L111" s="31"/>
      <c r="M111" s="133" t="s">
        <v>19</v>
      </c>
      <c r="N111" s="134" t="s">
        <v>43</v>
      </c>
      <c r="P111" s="135">
        <f>O111*H111</f>
        <v>0</v>
      </c>
      <c r="Q111" s="135">
        <v>0</v>
      </c>
      <c r="R111" s="135">
        <f>Q111*H111</f>
        <v>0</v>
      </c>
      <c r="S111" s="135">
        <v>0</v>
      </c>
      <c r="T111" s="136">
        <f>S111*H111</f>
        <v>0</v>
      </c>
      <c r="AR111" s="137" t="s">
        <v>225</v>
      </c>
      <c r="AT111" s="137" t="s">
        <v>124</v>
      </c>
      <c r="AU111" s="137" t="s">
        <v>80</v>
      </c>
      <c r="AY111" s="16" t="s">
        <v>122</v>
      </c>
      <c r="BE111" s="138">
        <f>IF(N111="základní",J111,0)</f>
        <v>0</v>
      </c>
      <c r="BF111" s="138">
        <f>IF(N111="snížená",J111,0)</f>
        <v>0</v>
      </c>
      <c r="BG111" s="138">
        <f>IF(N111="zákl. přenesená",J111,0)</f>
        <v>0</v>
      </c>
      <c r="BH111" s="138">
        <f>IF(N111="sníž. přenesená",J111,0)</f>
        <v>0</v>
      </c>
      <c r="BI111" s="138">
        <f>IF(N111="nulová",J111,0)</f>
        <v>0</v>
      </c>
      <c r="BJ111" s="16" t="s">
        <v>80</v>
      </c>
      <c r="BK111" s="138">
        <f>ROUND(I111*H111,2)</f>
        <v>0</v>
      </c>
      <c r="BL111" s="16" t="s">
        <v>225</v>
      </c>
      <c r="BM111" s="137" t="s">
        <v>718</v>
      </c>
    </row>
    <row r="112" spans="2:65" s="1" customFormat="1">
      <c r="B112" s="31"/>
      <c r="D112" s="139" t="s">
        <v>131</v>
      </c>
      <c r="F112" s="140" t="s">
        <v>719</v>
      </c>
      <c r="I112" s="141"/>
      <c r="L112" s="31"/>
      <c r="M112" s="142"/>
      <c r="T112" s="52"/>
      <c r="AT112" s="16" t="s">
        <v>131</v>
      </c>
      <c r="AU112" s="16" t="s">
        <v>80</v>
      </c>
    </row>
    <row r="113" spans="2:65" s="1" customFormat="1" ht="16.5" customHeight="1">
      <c r="B113" s="31"/>
      <c r="C113" s="164" t="s">
        <v>244</v>
      </c>
      <c r="D113" s="164" t="s">
        <v>291</v>
      </c>
      <c r="E113" s="165" t="s">
        <v>720</v>
      </c>
      <c r="F113" s="166" t="s">
        <v>721</v>
      </c>
      <c r="G113" s="167" t="s">
        <v>309</v>
      </c>
      <c r="H113" s="168">
        <v>24.7</v>
      </c>
      <c r="I113" s="169"/>
      <c r="J113" s="170">
        <f>ROUND(I113*H113,2)</f>
        <v>0</v>
      </c>
      <c r="K113" s="166" t="s">
        <v>128</v>
      </c>
      <c r="L113" s="171"/>
      <c r="M113" s="172" t="s">
        <v>19</v>
      </c>
      <c r="N113" s="173" t="s">
        <v>43</v>
      </c>
      <c r="P113" s="135">
        <f>O113*H113</f>
        <v>0</v>
      </c>
      <c r="Q113" s="135">
        <v>1E-3</v>
      </c>
      <c r="R113" s="135">
        <f>Q113*H113</f>
        <v>2.47E-2</v>
      </c>
      <c r="S113" s="135">
        <v>0</v>
      </c>
      <c r="T113" s="136">
        <f>S113*H113</f>
        <v>0</v>
      </c>
      <c r="AR113" s="137" t="s">
        <v>325</v>
      </c>
      <c r="AT113" s="137" t="s">
        <v>291</v>
      </c>
      <c r="AU113" s="137" t="s">
        <v>80</v>
      </c>
      <c r="AY113" s="16" t="s">
        <v>122</v>
      </c>
      <c r="BE113" s="138">
        <f>IF(N113="základní",J113,0)</f>
        <v>0</v>
      </c>
      <c r="BF113" s="138">
        <f>IF(N113="snížená",J113,0)</f>
        <v>0</v>
      </c>
      <c r="BG113" s="138">
        <f>IF(N113="zákl. přenesená",J113,0)</f>
        <v>0</v>
      </c>
      <c r="BH113" s="138">
        <f>IF(N113="sníž. přenesená",J113,0)</f>
        <v>0</v>
      </c>
      <c r="BI113" s="138">
        <f>IF(N113="nulová",J113,0)</f>
        <v>0</v>
      </c>
      <c r="BJ113" s="16" t="s">
        <v>80</v>
      </c>
      <c r="BK113" s="138">
        <f>ROUND(I113*H113,2)</f>
        <v>0</v>
      </c>
      <c r="BL113" s="16" t="s">
        <v>225</v>
      </c>
      <c r="BM113" s="137" t="s">
        <v>722</v>
      </c>
    </row>
    <row r="114" spans="2:65" s="1" customFormat="1" ht="16.5" customHeight="1">
      <c r="B114" s="31"/>
      <c r="C114" s="126" t="s">
        <v>253</v>
      </c>
      <c r="D114" s="126" t="s">
        <v>124</v>
      </c>
      <c r="E114" s="127" t="s">
        <v>723</v>
      </c>
      <c r="F114" s="128" t="s">
        <v>724</v>
      </c>
      <c r="G114" s="129" t="s">
        <v>428</v>
      </c>
      <c r="H114" s="130">
        <v>38</v>
      </c>
      <c r="I114" s="131"/>
      <c r="J114" s="132">
        <f>ROUND(I114*H114,2)</f>
        <v>0</v>
      </c>
      <c r="K114" s="128" t="s">
        <v>128</v>
      </c>
      <c r="L114" s="31"/>
      <c r="M114" s="133" t="s">
        <v>19</v>
      </c>
      <c r="N114" s="134" t="s">
        <v>43</v>
      </c>
      <c r="P114" s="135">
        <f>O114*H114</f>
        <v>0</v>
      </c>
      <c r="Q114" s="135">
        <v>0</v>
      </c>
      <c r="R114" s="135">
        <f>Q114*H114</f>
        <v>0</v>
      </c>
      <c r="S114" s="135">
        <v>0</v>
      </c>
      <c r="T114" s="136">
        <f>S114*H114</f>
        <v>0</v>
      </c>
      <c r="AR114" s="137" t="s">
        <v>225</v>
      </c>
      <c r="AT114" s="137" t="s">
        <v>124</v>
      </c>
      <c r="AU114" s="137" t="s">
        <v>80</v>
      </c>
      <c r="AY114" s="16" t="s">
        <v>122</v>
      </c>
      <c r="BE114" s="138">
        <f>IF(N114="základní",J114,0)</f>
        <v>0</v>
      </c>
      <c r="BF114" s="138">
        <f>IF(N114="snížená",J114,0)</f>
        <v>0</v>
      </c>
      <c r="BG114" s="138">
        <f>IF(N114="zákl. přenesená",J114,0)</f>
        <v>0</v>
      </c>
      <c r="BH114" s="138">
        <f>IF(N114="sníž. přenesená",J114,0)</f>
        <v>0</v>
      </c>
      <c r="BI114" s="138">
        <f>IF(N114="nulová",J114,0)</f>
        <v>0</v>
      </c>
      <c r="BJ114" s="16" t="s">
        <v>80</v>
      </c>
      <c r="BK114" s="138">
        <f>ROUND(I114*H114,2)</f>
        <v>0</v>
      </c>
      <c r="BL114" s="16" t="s">
        <v>225</v>
      </c>
      <c r="BM114" s="137" t="s">
        <v>725</v>
      </c>
    </row>
    <row r="115" spans="2:65" s="1" customFormat="1">
      <c r="B115" s="31"/>
      <c r="D115" s="139" t="s">
        <v>131</v>
      </c>
      <c r="F115" s="140" t="s">
        <v>726</v>
      </c>
      <c r="I115" s="141"/>
      <c r="L115" s="31"/>
      <c r="M115" s="142"/>
      <c r="T115" s="52"/>
      <c r="AT115" s="16" t="s">
        <v>131</v>
      </c>
      <c r="AU115" s="16" t="s">
        <v>80</v>
      </c>
    </row>
    <row r="116" spans="2:65" s="1" customFormat="1" ht="16.5" customHeight="1">
      <c r="B116" s="31"/>
      <c r="C116" s="164" t="s">
        <v>7</v>
      </c>
      <c r="D116" s="164" t="s">
        <v>291</v>
      </c>
      <c r="E116" s="165" t="s">
        <v>727</v>
      </c>
      <c r="F116" s="166" t="s">
        <v>728</v>
      </c>
      <c r="G116" s="167" t="s">
        <v>428</v>
      </c>
      <c r="H116" s="168">
        <v>19</v>
      </c>
      <c r="I116" s="169"/>
      <c r="J116" s="170">
        <f>ROUND(I116*H116,2)</f>
        <v>0</v>
      </c>
      <c r="K116" s="166" t="s">
        <v>128</v>
      </c>
      <c r="L116" s="171"/>
      <c r="M116" s="172" t="s">
        <v>19</v>
      </c>
      <c r="N116" s="173" t="s">
        <v>43</v>
      </c>
      <c r="P116" s="135">
        <f>O116*H116</f>
        <v>0</v>
      </c>
      <c r="Q116" s="135">
        <v>6.9999999999999999E-4</v>
      </c>
      <c r="R116" s="135">
        <f>Q116*H116</f>
        <v>1.3299999999999999E-2</v>
      </c>
      <c r="S116" s="135">
        <v>0</v>
      </c>
      <c r="T116" s="136">
        <f>S116*H116</f>
        <v>0</v>
      </c>
      <c r="AR116" s="137" t="s">
        <v>325</v>
      </c>
      <c r="AT116" s="137" t="s">
        <v>291</v>
      </c>
      <c r="AU116" s="137" t="s">
        <v>80</v>
      </c>
      <c r="AY116" s="16" t="s">
        <v>122</v>
      </c>
      <c r="BE116" s="138">
        <f>IF(N116="základní",J116,0)</f>
        <v>0</v>
      </c>
      <c r="BF116" s="138">
        <f>IF(N116="snížená",J116,0)</f>
        <v>0</v>
      </c>
      <c r="BG116" s="138">
        <f>IF(N116="zákl. přenesená",J116,0)</f>
        <v>0</v>
      </c>
      <c r="BH116" s="138">
        <f>IF(N116="sníž. přenesená",J116,0)</f>
        <v>0</v>
      </c>
      <c r="BI116" s="138">
        <f>IF(N116="nulová",J116,0)</f>
        <v>0</v>
      </c>
      <c r="BJ116" s="16" t="s">
        <v>80</v>
      </c>
      <c r="BK116" s="138">
        <f>ROUND(I116*H116,2)</f>
        <v>0</v>
      </c>
      <c r="BL116" s="16" t="s">
        <v>225</v>
      </c>
      <c r="BM116" s="137" t="s">
        <v>729</v>
      </c>
    </row>
    <row r="117" spans="2:65" s="1" customFormat="1" ht="16.5" customHeight="1">
      <c r="B117" s="31"/>
      <c r="C117" s="164" t="s">
        <v>264</v>
      </c>
      <c r="D117" s="164" t="s">
        <v>291</v>
      </c>
      <c r="E117" s="165" t="s">
        <v>730</v>
      </c>
      <c r="F117" s="166" t="s">
        <v>731</v>
      </c>
      <c r="G117" s="167" t="s">
        <v>428</v>
      </c>
      <c r="H117" s="168">
        <v>19</v>
      </c>
      <c r="I117" s="169"/>
      <c r="J117" s="170">
        <f>ROUND(I117*H117,2)</f>
        <v>0</v>
      </c>
      <c r="K117" s="166" t="s">
        <v>128</v>
      </c>
      <c r="L117" s="171"/>
      <c r="M117" s="172" t="s">
        <v>19</v>
      </c>
      <c r="N117" s="173" t="s">
        <v>43</v>
      </c>
      <c r="P117" s="135">
        <f>O117*H117</f>
        <v>0</v>
      </c>
      <c r="Q117" s="135">
        <v>1.6000000000000001E-4</v>
      </c>
      <c r="R117" s="135">
        <f>Q117*H117</f>
        <v>3.0400000000000002E-3</v>
      </c>
      <c r="S117" s="135">
        <v>0</v>
      </c>
      <c r="T117" s="136">
        <f>S117*H117</f>
        <v>0</v>
      </c>
      <c r="AR117" s="137" t="s">
        <v>325</v>
      </c>
      <c r="AT117" s="137" t="s">
        <v>291</v>
      </c>
      <c r="AU117" s="137" t="s">
        <v>80</v>
      </c>
      <c r="AY117" s="16" t="s">
        <v>122</v>
      </c>
      <c r="BE117" s="138">
        <f>IF(N117="základní",J117,0)</f>
        <v>0</v>
      </c>
      <c r="BF117" s="138">
        <f>IF(N117="snížená",J117,0)</f>
        <v>0</v>
      </c>
      <c r="BG117" s="138">
        <f>IF(N117="zákl. přenesená",J117,0)</f>
        <v>0</v>
      </c>
      <c r="BH117" s="138">
        <f>IF(N117="sníž. přenesená",J117,0)</f>
        <v>0</v>
      </c>
      <c r="BI117" s="138">
        <f>IF(N117="nulová",J117,0)</f>
        <v>0</v>
      </c>
      <c r="BJ117" s="16" t="s">
        <v>80</v>
      </c>
      <c r="BK117" s="138">
        <f>ROUND(I117*H117,2)</f>
        <v>0</v>
      </c>
      <c r="BL117" s="16" t="s">
        <v>225</v>
      </c>
      <c r="BM117" s="137" t="s">
        <v>732</v>
      </c>
    </row>
    <row r="118" spans="2:65" s="1" customFormat="1" ht="24.2" customHeight="1">
      <c r="B118" s="31"/>
      <c r="C118" s="126" t="s">
        <v>270</v>
      </c>
      <c r="D118" s="126" t="s">
        <v>124</v>
      </c>
      <c r="E118" s="127" t="s">
        <v>733</v>
      </c>
      <c r="F118" s="128" t="s">
        <v>734</v>
      </c>
      <c r="G118" s="129" t="s">
        <v>199</v>
      </c>
      <c r="H118" s="130">
        <v>150</v>
      </c>
      <c r="I118" s="131"/>
      <c r="J118" s="132">
        <f>ROUND(I118*H118,2)</f>
        <v>0</v>
      </c>
      <c r="K118" s="128" t="s">
        <v>128</v>
      </c>
      <c r="L118" s="31"/>
      <c r="M118" s="133" t="s">
        <v>19</v>
      </c>
      <c r="N118" s="134" t="s">
        <v>43</v>
      </c>
      <c r="P118" s="135">
        <f>O118*H118</f>
        <v>0</v>
      </c>
      <c r="Q118" s="135">
        <v>0</v>
      </c>
      <c r="R118" s="135">
        <f>Q118*H118</f>
        <v>0</v>
      </c>
      <c r="S118" s="135">
        <v>0</v>
      </c>
      <c r="T118" s="136">
        <f>S118*H118</f>
        <v>0</v>
      </c>
      <c r="AR118" s="137" t="s">
        <v>225</v>
      </c>
      <c r="AT118" s="137" t="s">
        <v>124</v>
      </c>
      <c r="AU118" s="137" t="s">
        <v>80</v>
      </c>
      <c r="AY118" s="16" t="s">
        <v>122</v>
      </c>
      <c r="BE118" s="138">
        <f>IF(N118="základní",J118,0)</f>
        <v>0</v>
      </c>
      <c r="BF118" s="138">
        <f>IF(N118="snížená",J118,0)</f>
        <v>0</v>
      </c>
      <c r="BG118" s="138">
        <f>IF(N118="zákl. přenesená",J118,0)</f>
        <v>0</v>
      </c>
      <c r="BH118" s="138">
        <f>IF(N118="sníž. přenesená",J118,0)</f>
        <v>0</v>
      </c>
      <c r="BI118" s="138">
        <f>IF(N118="nulová",J118,0)</f>
        <v>0</v>
      </c>
      <c r="BJ118" s="16" t="s">
        <v>80</v>
      </c>
      <c r="BK118" s="138">
        <f>ROUND(I118*H118,2)</f>
        <v>0</v>
      </c>
      <c r="BL118" s="16" t="s">
        <v>225</v>
      </c>
      <c r="BM118" s="137" t="s">
        <v>735</v>
      </c>
    </row>
    <row r="119" spans="2:65" s="1" customFormat="1">
      <c r="B119" s="31"/>
      <c r="D119" s="139" t="s">
        <v>131</v>
      </c>
      <c r="F119" s="140" t="s">
        <v>736</v>
      </c>
      <c r="I119" s="141"/>
      <c r="L119" s="31"/>
      <c r="M119" s="142"/>
      <c r="T119" s="52"/>
      <c r="AT119" s="16" t="s">
        <v>131</v>
      </c>
      <c r="AU119" s="16" t="s">
        <v>80</v>
      </c>
    </row>
    <row r="120" spans="2:65" s="1" customFormat="1" ht="16.5" customHeight="1">
      <c r="B120" s="31"/>
      <c r="C120" s="164" t="s">
        <v>277</v>
      </c>
      <c r="D120" s="164" t="s">
        <v>291</v>
      </c>
      <c r="E120" s="165" t="s">
        <v>737</v>
      </c>
      <c r="F120" s="166" t="s">
        <v>738</v>
      </c>
      <c r="G120" s="167" t="s">
        <v>199</v>
      </c>
      <c r="H120" s="168">
        <v>150</v>
      </c>
      <c r="I120" s="169"/>
      <c r="J120" s="170">
        <f>ROUND(I120*H120,2)</f>
        <v>0</v>
      </c>
      <c r="K120" s="166" t="s">
        <v>128</v>
      </c>
      <c r="L120" s="171"/>
      <c r="M120" s="172" t="s">
        <v>19</v>
      </c>
      <c r="N120" s="173" t="s">
        <v>43</v>
      </c>
      <c r="P120" s="135">
        <f>O120*H120</f>
        <v>0</v>
      </c>
      <c r="Q120" s="135">
        <v>1.6000000000000001E-4</v>
      </c>
      <c r="R120" s="135">
        <f>Q120*H120</f>
        <v>2.4E-2</v>
      </c>
      <c r="S120" s="135">
        <v>0</v>
      </c>
      <c r="T120" s="136">
        <f>S120*H120</f>
        <v>0</v>
      </c>
      <c r="AR120" s="137" t="s">
        <v>325</v>
      </c>
      <c r="AT120" s="137" t="s">
        <v>291</v>
      </c>
      <c r="AU120" s="137" t="s">
        <v>80</v>
      </c>
      <c r="AY120" s="16" t="s">
        <v>122</v>
      </c>
      <c r="BE120" s="138">
        <f>IF(N120="základní",J120,0)</f>
        <v>0</v>
      </c>
      <c r="BF120" s="138">
        <f>IF(N120="snížená",J120,0)</f>
        <v>0</v>
      </c>
      <c r="BG120" s="138">
        <f>IF(N120="zákl. přenesená",J120,0)</f>
        <v>0</v>
      </c>
      <c r="BH120" s="138">
        <f>IF(N120="sníž. přenesená",J120,0)</f>
        <v>0</v>
      </c>
      <c r="BI120" s="138">
        <f>IF(N120="nulová",J120,0)</f>
        <v>0</v>
      </c>
      <c r="BJ120" s="16" t="s">
        <v>80</v>
      </c>
      <c r="BK120" s="138">
        <f>ROUND(I120*H120,2)</f>
        <v>0</v>
      </c>
      <c r="BL120" s="16" t="s">
        <v>225</v>
      </c>
      <c r="BM120" s="137" t="s">
        <v>739</v>
      </c>
    </row>
    <row r="121" spans="2:65" s="1" customFormat="1" ht="24.2" customHeight="1">
      <c r="B121" s="31"/>
      <c r="C121" s="126" t="s">
        <v>283</v>
      </c>
      <c r="D121" s="126" t="s">
        <v>124</v>
      </c>
      <c r="E121" s="127" t="s">
        <v>740</v>
      </c>
      <c r="F121" s="128" t="s">
        <v>741</v>
      </c>
      <c r="G121" s="129" t="s">
        <v>428</v>
      </c>
      <c r="H121" s="130">
        <v>270</v>
      </c>
      <c r="I121" s="131"/>
      <c r="J121" s="132">
        <f>ROUND(I121*H121,2)</f>
        <v>0</v>
      </c>
      <c r="K121" s="128" t="s">
        <v>128</v>
      </c>
      <c r="L121" s="31"/>
      <c r="M121" s="133" t="s">
        <v>19</v>
      </c>
      <c r="N121" s="134" t="s">
        <v>43</v>
      </c>
      <c r="P121" s="135">
        <f>O121*H121</f>
        <v>0</v>
      </c>
      <c r="Q121" s="135">
        <v>0</v>
      </c>
      <c r="R121" s="135">
        <f>Q121*H121</f>
        <v>0</v>
      </c>
      <c r="S121" s="135">
        <v>0</v>
      </c>
      <c r="T121" s="136">
        <f>S121*H121</f>
        <v>0</v>
      </c>
      <c r="AR121" s="137" t="s">
        <v>225</v>
      </c>
      <c r="AT121" s="137" t="s">
        <v>124</v>
      </c>
      <c r="AU121" s="137" t="s">
        <v>80</v>
      </c>
      <c r="AY121" s="16" t="s">
        <v>122</v>
      </c>
      <c r="BE121" s="138">
        <f>IF(N121="základní",J121,0)</f>
        <v>0</v>
      </c>
      <c r="BF121" s="138">
        <f>IF(N121="snížená",J121,0)</f>
        <v>0</v>
      </c>
      <c r="BG121" s="138">
        <f>IF(N121="zákl. přenesená",J121,0)</f>
        <v>0</v>
      </c>
      <c r="BH121" s="138">
        <f>IF(N121="sníž. přenesená",J121,0)</f>
        <v>0</v>
      </c>
      <c r="BI121" s="138">
        <f>IF(N121="nulová",J121,0)</f>
        <v>0</v>
      </c>
      <c r="BJ121" s="16" t="s">
        <v>80</v>
      </c>
      <c r="BK121" s="138">
        <f>ROUND(I121*H121,2)</f>
        <v>0</v>
      </c>
      <c r="BL121" s="16" t="s">
        <v>225</v>
      </c>
      <c r="BM121" s="137" t="s">
        <v>742</v>
      </c>
    </row>
    <row r="122" spans="2:65" s="1" customFormat="1">
      <c r="B122" s="31"/>
      <c r="D122" s="139" t="s">
        <v>131</v>
      </c>
      <c r="F122" s="140" t="s">
        <v>743</v>
      </c>
      <c r="I122" s="141"/>
      <c r="L122" s="31"/>
      <c r="M122" s="142"/>
      <c r="T122" s="52"/>
      <c r="AT122" s="16" t="s">
        <v>131</v>
      </c>
      <c r="AU122" s="16" t="s">
        <v>80</v>
      </c>
    </row>
    <row r="123" spans="2:65" s="1" customFormat="1" ht="24.2" customHeight="1">
      <c r="B123" s="31"/>
      <c r="C123" s="126" t="s">
        <v>290</v>
      </c>
      <c r="D123" s="126" t="s">
        <v>124</v>
      </c>
      <c r="E123" s="127" t="s">
        <v>744</v>
      </c>
      <c r="F123" s="128" t="s">
        <v>745</v>
      </c>
      <c r="G123" s="129" t="s">
        <v>428</v>
      </c>
      <c r="H123" s="130">
        <v>180</v>
      </c>
      <c r="I123" s="131"/>
      <c r="J123" s="132">
        <f>ROUND(I123*H123,2)</f>
        <v>0</v>
      </c>
      <c r="K123" s="128" t="s">
        <v>128</v>
      </c>
      <c r="L123" s="31"/>
      <c r="M123" s="133" t="s">
        <v>19</v>
      </c>
      <c r="N123" s="134" t="s">
        <v>43</v>
      </c>
      <c r="P123" s="135">
        <f>O123*H123</f>
        <v>0</v>
      </c>
      <c r="Q123" s="135">
        <v>0</v>
      </c>
      <c r="R123" s="135">
        <f>Q123*H123</f>
        <v>0</v>
      </c>
      <c r="S123" s="135">
        <v>0</v>
      </c>
      <c r="T123" s="136">
        <f>S123*H123</f>
        <v>0</v>
      </c>
      <c r="AR123" s="137" t="s">
        <v>225</v>
      </c>
      <c r="AT123" s="137" t="s">
        <v>124</v>
      </c>
      <c r="AU123" s="137" t="s">
        <v>80</v>
      </c>
      <c r="AY123" s="16" t="s">
        <v>122</v>
      </c>
      <c r="BE123" s="138">
        <f>IF(N123="základní",J123,0)</f>
        <v>0</v>
      </c>
      <c r="BF123" s="138">
        <f>IF(N123="snížená",J123,0)</f>
        <v>0</v>
      </c>
      <c r="BG123" s="138">
        <f>IF(N123="zákl. přenesená",J123,0)</f>
        <v>0</v>
      </c>
      <c r="BH123" s="138">
        <f>IF(N123="sníž. přenesená",J123,0)</f>
        <v>0</v>
      </c>
      <c r="BI123" s="138">
        <f>IF(N123="nulová",J123,0)</f>
        <v>0</v>
      </c>
      <c r="BJ123" s="16" t="s">
        <v>80</v>
      </c>
      <c r="BK123" s="138">
        <f>ROUND(I123*H123,2)</f>
        <v>0</v>
      </c>
      <c r="BL123" s="16" t="s">
        <v>225</v>
      </c>
      <c r="BM123" s="137" t="s">
        <v>746</v>
      </c>
    </row>
    <row r="124" spans="2:65" s="1" customFormat="1">
      <c r="B124" s="31"/>
      <c r="D124" s="139" t="s">
        <v>131</v>
      </c>
      <c r="F124" s="140" t="s">
        <v>747</v>
      </c>
      <c r="I124" s="141"/>
      <c r="L124" s="31"/>
      <c r="M124" s="142"/>
      <c r="T124" s="52"/>
      <c r="AT124" s="16" t="s">
        <v>131</v>
      </c>
      <c r="AU124" s="16" t="s">
        <v>80</v>
      </c>
    </row>
    <row r="125" spans="2:65" s="1" customFormat="1" ht="16.5" customHeight="1">
      <c r="B125" s="31"/>
      <c r="C125" s="164" t="s">
        <v>296</v>
      </c>
      <c r="D125" s="164" t="s">
        <v>291</v>
      </c>
      <c r="E125" s="165" t="s">
        <v>748</v>
      </c>
      <c r="F125" s="166" t="s">
        <v>749</v>
      </c>
      <c r="G125" s="167" t="s">
        <v>704</v>
      </c>
      <c r="H125" s="168">
        <v>40</v>
      </c>
      <c r="I125" s="169"/>
      <c r="J125" s="170">
        <f>ROUND(I125*H125,2)</f>
        <v>0</v>
      </c>
      <c r="K125" s="166" t="s">
        <v>19</v>
      </c>
      <c r="L125" s="171"/>
      <c r="M125" s="172" t="s">
        <v>19</v>
      </c>
      <c r="N125" s="173" t="s">
        <v>43</v>
      </c>
      <c r="P125" s="135">
        <f>O125*H125</f>
        <v>0</v>
      </c>
      <c r="Q125" s="135">
        <v>0</v>
      </c>
      <c r="R125" s="135">
        <f>Q125*H125</f>
        <v>0</v>
      </c>
      <c r="S125" s="135">
        <v>0</v>
      </c>
      <c r="T125" s="136">
        <f>S125*H125</f>
        <v>0</v>
      </c>
      <c r="AR125" s="137" t="s">
        <v>325</v>
      </c>
      <c r="AT125" s="137" t="s">
        <v>291</v>
      </c>
      <c r="AU125" s="137" t="s">
        <v>80</v>
      </c>
      <c r="AY125" s="16" t="s">
        <v>122</v>
      </c>
      <c r="BE125" s="138">
        <f>IF(N125="základní",J125,0)</f>
        <v>0</v>
      </c>
      <c r="BF125" s="138">
        <f>IF(N125="snížená",J125,0)</f>
        <v>0</v>
      </c>
      <c r="BG125" s="138">
        <f>IF(N125="zákl. přenesená",J125,0)</f>
        <v>0</v>
      </c>
      <c r="BH125" s="138">
        <f>IF(N125="sníž. přenesená",J125,0)</f>
        <v>0</v>
      </c>
      <c r="BI125" s="138">
        <f>IF(N125="nulová",J125,0)</f>
        <v>0</v>
      </c>
      <c r="BJ125" s="16" t="s">
        <v>80</v>
      </c>
      <c r="BK125" s="138">
        <f>ROUND(I125*H125,2)</f>
        <v>0</v>
      </c>
      <c r="BL125" s="16" t="s">
        <v>225</v>
      </c>
      <c r="BM125" s="137" t="s">
        <v>750</v>
      </c>
    </row>
    <row r="126" spans="2:65" s="1" customFormat="1" ht="24.2" customHeight="1">
      <c r="B126" s="31"/>
      <c r="C126" s="126" t="s">
        <v>301</v>
      </c>
      <c r="D126" s="126" t="s">
        <v>124</v>
      </c>
      <c r="E126" s="127" t="s">
        <v>751</v>
      </c>
      <c r="F126" s="128" t="s">
        <v>752</v>
      </c>
      <c r="G126" s="129" t="s">
        <v>199</v>
      </c>
      <c r="H126" s="130">
        <v>760</v>
      </c>
      <c r="I126" s="131"/>
      <c r="J126" s="132">
        <f>ROUND(I126*H126,2)</f>
        <v>0</v>
      </c>
      <c r="K126" s="128" t="s">
        <v>128</v>
      </c>
      <c r="L126" s="31"/>
      <c r="M126" s="133" t="s">
        <v>19</v>
      </c>
      <c r="N126" s="134" t="s">
        <v>43</v>
      </c>
      <c r="P126" s="135">
        <f>O126*H126</f>
        <v>0</v>
      </c>
      <c r="Q126" s="135">
        <v>0</v>
      </c>
      <c r="R126" s="135">
        <f>Q126*H126</f>
        <v>0</v>
      </c>
      <c r="S126" s="135">
        <v>0</v>
      </c>
      <c r="T126" s="136">
        <f>S126*H126</f>
        <v>0</v>
      </c>
      <c r="AR126" s="137" t="s">
        <v>225</v>
      </c>
      <c r="AT126" s="137" t="s">
        <v>124</v>
      </c>
      <c r="AU126" s="137" t="s">
        <v>80</v>
      </c>
      <c r="AY126" s="16" t="s">
        <v>122</v>
      </c>
      <c r="BE126" s="138">
        <f>IF(N126="základní",J126,0)</f>
        <v>0</v>
      </c>
      <c r="BF126" s="138">
        <f>IF(N126="snížená",J126,0)</f>
        <v>0</v>
      </c>
      <c r="BG126" s="138">
        <f>IF(N126="zákl. přenesená",J126,0)</f>
        <v>0</v>
      </c>
      <c r="BH126" s="138">
        <f>IF(N126="sníž. přenesená",J126,0)</f>
        <v>0</v>
      </c>
      <c r="BI126" s="138">
        <f>IF(N126="nulová",J126,0)</f>
        <v>0</v>
      </c>
      <c r="BJ126" s="16" t="s">
        <v>80</v>
      </c>
      <c r="BK126" s="138">
        <f>ROUND(I126*H126,2)</f>
        <v>0</v>
      </c>
      <c r="BL126" s="16" t="s">
        <v>225</v>
      </c>
      <c r="BM126" s="137" t="s">
        <v>753</v>
      </c>
    </row>
    <row r="127" spans="2:65" s="1" customFormat="1">
      <c r="B127" s="31"/>
      <c r="D127" s="139" t="s">
        <v>131</v>
      </c>
      <c r="F127" s="140" t="s">
        <v>754</v>
      </c>
      <c r="I127" s="141"/>
      <c r="L127" s="31"/>
      <c r="M127" s="142"/>
      <c r="T127" s="52"/>
      <c r="AT127" s="16" t="s">
        <v>131</v>
      </c>
      <c r="AU127" s="16" t="s">
        <v>80</v>
      </c>
    </row>
    <row r="128" spans="2:65" s="1" customFormat="1" ht="16.5" customHeight="1">
      <c r="B128" s="31"/>
      <c r="C128" s="164" t="s">
        <v>306</v>
      </c>
      <c r="D128" s="164" t="s">
        <v>291</v>
      </c>
      <c r="E128" s="165" t="s">
        <v>755</v>
      </c>
      <c r="F128" s="166" t="s">
        <v>756</v>
      </c>
      <c r="G128" s="167" t="s">
        <v>199</v>
      </c>
      <c r="H128" s="168">
        <v>760</v>
      </c>
      <c r="I128" s="169"/>
      <c r="J128" s="170">
        <f>ROUND(I128*H128,2)</f>
        <v>0</v>
      </c>
      <c r="K128" s="166" t="s">
        <v>128</v>
      </c>
      <c r="L128" s="171"/>
      <c r="M128" s="172" t="s">
        <v>19</v>
      </c>
      <c r="N128" s="173" t="s">
        <v>43</v>
      </c>
      <c r="P128" s="135">
        <f>O128*H128</f>
        <v>0</v>
      </c>
      <c r="Q128" s="135">
        <v>8.9999999999999998E-4</v>
      </c>
      <c r="R128" s="135">
        <f>Q128*H128</f>
        <v>0.68399999999999994</v>
      </c>
      <c r="S128" s="135">
        <v>0</v>
      </c>
      <c r="T128" s="136">
        <f>S128*H128</f>
        <v>0</v>
      </c>
      <c r="AR128" s="137" t="s">
        <v>325</v>
      </c>
      <c r="AT128" s="137" t="s">
        <v>291</v>
      </c>
      <c r="AU128" s="137" t="s">
        <v>80</v>
      </c>
      <c r="AY128" s="16" t="s">
        <v>122</v>
      </c>
      <c r="BE128" s="138">
        <f>IF(N128="základní",J128,0)</f>
        <v>0</v>
      </c>
      <c r="BF128" s="138">
        <f>IF(N128="snížená",J128,0)</f>
        <v>0</v>
      </c>
      <c r="BG128" s="138">
        <f>IF(N128="zákl. přenesená",J128,0)</f>
        <v>0</v>
      </c>
      <c r="BH128" s="138">
        <f>IF(N128="sníž. přenesená",J128,0)</f>
        <v>0</v>
      </c>
      <c r="BI128" s="138">
        <f>IF(N128="nulová",J128,0)</f>
        <v>0</v>
      </c>
      <c r="BJ128" s="16" t="s">
        <v>80</v>
      </c>
      <c r="BK128" s="138">
        <f>ROUND(I128*H128,2)</f>
        <v>0</v>
      </c>
      <c r="BL128" s="16" t="s">
        <v>225</v>
      </c>
      <c r="BM128" s="137" t="s">
        <v>757</v>
      </c>
    </row>
    <row r="129" spans="2:65" s="1" customFormat="1" ht="24.2" customHeight="1">
      <c r="B129" s="31"/>
      <c r="C129" s="126" t="s">
        <v>312</v>
      </c>
      <c r="D129" s="126" t="s">
        <v>124</v>
      </c>
      <c r="E129" s="127" t="s">
        <v>758</v>
      </c>
      <c r="F129" s="128" t="s">
        <v>759</v>
      </c>
      <c r="G129" s="129" t="s">
        <v>199</v>
      </c>
      <c r="H129" s="130">
        <v>760</v>
      </c>
      <c r="I129" s="131"/>
      <c r="J129" s="132">
        <f>ROUND(I129*H129,2)</f>
        <v>0</v>
      </c>
      <c r="K129" s="128" t="s">
        <v>128</v>
      </c>
      <c r="L129" s="31"/>
      <c r="M129" s="133" t="s">
        <v>19</v>
      </c>
      <c r="N129" s="134" t="s">
        <v>43</v>
      </c>
      <c r="P129" s="135">
        <f>O129*H129</f>
        <v>0</v>
      </c>
      <c r="Q129" s="135">
        <v>2.0000000000000002E-5</v>
      </c>
      <c r="R129" s="135">
        <f>Q129*H129</f>
        <v>1.5200000000000002E-2</v>
      </c>
      <c r="S129" s="135">
        <v>0</v>
      </c>
      <c r="T129" s="136">
        <f>S129*H129</f>
        <v>0</v>
      </c>
      <c r="AR129" s="137" t="s">
        <v>225</v>
      </c>
      <c r="AT129" s="137" t="s">
        <v>124</v>
      </c>
      <c r="AU129" s="137" t="s">
        <v>80</v>
      </c>
      <c r="AY129" s="16" t="s">
        <v>122</v>
      </c>
      <c r="BE129" s="138">
        <f>IF(N129="základní",J129,0)</f>
        <v>0</v>
      </c>
      <c r="BF129" s="138">
        <f>IF(N129="snížená",J129,0)</f>
        <v>0</v>
      </c>
      <c r="BG129" s="138">
        <f>IF(N129="zákl. přenesená",J129,0)</f>
        <v>0</v>
      </c>
      <c r="BH129" s="138">
        <f>IF(N129="sníž. přenesená",J129,0)</f>
        <v>0</v>
      </c>
      <c r="BI129" s="138">
        <f>IF(N129="nulová",J129,0)</f>
        <v>0</v>
      </c>
      <c r="BJ129" s="16" t="s">
        <v>80</v>
      </c>
      <c r="BK129" s="138">
        <f>ROUND(I129*H129,2)</f>
        <v>0</v>
      </c>
      <c r="BL129" s="16" t="s">
        <v>225</v>
      </c>
      <c r="BM129" s="137" t="s">
        <v>760</v>
      </c>
    </row>
    <row r="130" spans="2:65" s="1" customFormat="1">
      <c r="B130" s="31"/>
      <c r="D130" s="139" t="s">
        <v>131</v>
      </c>
      <c r="F130" s="140" t="s">
        <v>761</v>
      </c>
      <c r="I130" s="141"/>
      <c r="L130" s="31"/>
      <c r="M130" s="142"/>
      <c r="T130" s="52"/>
      <c r="AT130" s="16" t="s">
        <v>131</v>
      </c>
      <c r="AU130" s="16" t="s">
        <v>80</v>
      </c>
    </row>
    <row r="131" spans="2:65" s="1" customFormat="1" ht="16.5" customHeight="1">
      <c r="B131" s="31"/>
      <c r="C131" s="164" t="s">
        <v>318</v>
      </c>
      <c r="D131" s="164" t="s">
        <v>291</v>
      </c>
      <c r="E131" s="165" t="s">
        <v>762</v>
      </c>
      <c r="F131" s="166" t="s">
        <v>763</v>
      </c>
      <c r="G131" s="167" t="s">
        <v>309</v>
      </c>
      <c r="H131" s="168">
        <v>760</v>
      </c>
      <c r="I131" s="169"/>
      <c r="J131" s="170">
        <f>ROUND(I131*H131,2)</f>
        <v>0</v>
      </c>
      <c r="K131" s="166" t="s">
        <v>128</v>
      </c>
      <c r="L131" s="171"/>
      <c r="M131" s="172" t="s">
        <v>19</v>
      </c>
      <c r="N131" s="173" t="s">
        <v>43</v>
      </c>
      <c r="P131" s="135">
        <f>O131*H131</f>
        <v>0</v>
      </c>
      <c r="Q131" s="135">
        <v>1E-3</v>
      </c>
      <c r="R131" s="135">
        <f>Q131*H131</f>
        <v>0.76</v>
      </c>
      <c r="S131" s="135">
        <v>0</v>
      </c>
      <c r="T131" s="136">
        <f>S131*H131</f>
        <v>0</v>
      </c>
      <c r="AR131" s="137" t="s">
        <v>325</v>
      </c>
      <c r="AT131" s="137" t="s">
        <v>291</v>
      </c>
      <c r="AU131" s="137" t="s">
        <v>80</v>
      </c>
      <c r="AY131" s="16" t="s">
        <v>122</v>
      </c>
      <c r="BE131" s="138">
        <f>IF(N131="základní",J131,0)</f>
        <v>0</v>
      </c>
      <c r="BF131" s="138">
        <f>IF(N131="snížená",J131,0)</f>
        <v>0</v>
      </c>
      <c r="BG131" s="138">
        <f>IF(N131="zákl. přenesená",J131,0)</f>
        <v>0</v>
      </c>
      <c r="BH131" s="138">
        <f>IF(N131="sníž. přenesená",J131,0)</f>
        <v>0</v>
      </c>
      <c r="BI131" s="138">
        <f>IF(N131="nulová",J131,0)</f>
        <v>0</v>
      </c>
      <c r="BJ131" s="16" t="s">
        <v>80</v>
      </c>
      <c r="BK131" s="138">
        <f>ROUND(I131*H131,2)</f>
        <v>0</v>
      </c>
      <c r="BL131" s="16" t="s">
        <v>225</v>
      </c>
      <c r="BM131" s="137" t="s">
        <v>764</v>
      </c>
    </row>
    <row r="132" spans="2:65" s="1" customFormat="1" ht="16.5" customHeight="1">
      <c r="B132" s="31"/>
      <c r="C132" s="126" t="s">
        <v>325</v>
      </c>
      <c r="D132" s="126" t="s">
        <v>124</v>
      </c>
      <c r="E132" s="127" t="s">
        <v>765</v>
      </c>
      <c r="F132" s="128" t="s">
        <v>766</v>
      </c>
      <c r="G132" s="129" t="s">
        <v>428</v>
      </c>
      <c r="H132" s="130">
        <v>30</v>
      </c>
      <c r="I132" s="131"/>
      <c r="J132" s="132">
        <f>ROUND(I132*H132,2)</f>
        <v>0</v>
      </c>
      <c r="K132" s="128" t="s">
        <v>128</v>
      </c>
      <c r="L132" s="31"/>
      <c r="M132" s="133" t="s">
        <v>19</v>
      </c>
      <c r="N132" s="134" t="s">
        <v>43</v>
      </c>
      <c r="P132" s="135">
        <f>O132*H132</f>
        <v>0</v>
      </c>
      <c r="Q132" s="135">
        <v>0</v>
      </c>
      <c r="R132" s="135">
        <f>Q132*H132</f>
        <v>0</v>
      </c>
      <c r="S132" s="135">
        <v>0</v>
      </c>
      <c r="T132" s="136">
        <f>S132*H132</f>
        <v>0</v>
      </c>
      <c r="AR132" s="137" t="s">
        <v>225</v>
      </c>
      <c r="AT132" s="137" t="s">
        <v>124</v>
      </c>
      <c r="AU132" s="137" t="s">
        <v>80</v>
      </c>
      <c r="AY132" s="16" t="s">
        <v>122</v>
      </c>
      <c r="BE132" s="138">
        <f>IF(N132="základní",J132,0)</f>
        <v>0</v>
      </c>
      <c r="BF132" s="138">
        <f>IF(N132="snížená",J132,0)</f>
        <v>0</v>
      </c>
      <c r="BG132" s="138">
        <f>IF(N132="zákl. přenesená",J132,0)</f>
        <v>0</v>
      </c>
      <c r="BH132" s="138">
        <f>IF(N132="sníž. přenesená",J132,0)</f>
        <v>0</v>
      </c>
      <c r="BI132" s="138">
        <f>IF(N132="nulová",J132,0)</f>
        <v>0</v>
      </c>
      <c r="BJ132" s="16" t="s">
        <v>80</v>
      </c>
      <c r="BK132" s="138">
        <f>ROUND(I132*H132,2)</f>
        <v>0</v>
      </c>
      <c r="BL132" s="16" t="s">
        <v>225</v>
      </c>
      <c r="BM132" s="137" t="s">
        <v>767</v>
      </c>
    </row>
    <row r="133" spans="2:65" s="1" customFormat="1">
      <c r="B133" s="31"/>
      <c r="D133" s="139" t="s">
        <v>131</v>
      </c>
      <c r="F133" s="140" t="s">
        <v>768</v>
      </c>
      <c r="I133" s="141"/>
      <c r="L133" s="31"/>
      <c r="M133" s="142"/>
      <c r="T133" s="52"/>
      <c r="AT133" s="16" t="s">
        <v>131</v>
      </c>
      <c r="AU133" s="16" t="s">
        <v>80</v>
      </c>
    </row>
    <row r="134" spans="2:65" s="1" customFormat="1" ht="16.5" customHeight="1">
      <c r="B134" s="31"/>
      <c r="C134" s="164" t="s">
        <v>330</v>
      </c>
      <c r="D134" s="164" t="s">
        <v>291</v>
      </c>
      <c r="E134" s="165" t="s">
        <v>769</v>
      </c>
      <c r="F134" s="166" t="s">
        <v>770</v>
      </c>
      <c r="G134" s="167" t="s">
        <v>428</v>
      </c>
      <c r="H134" s="168">
        <v>30</v>
      </c>
      <c r="I134" s="169"/>
      <c r="J134" s="170">
        <f>ROUND(I134*H134,2)</f>
        <v>0</v>
      </c>
      <c r="K134" s="166" t="s">
        <v>128</v>
      </c>
      <c r="L134" s="171"/>
      <c r="M134" s="172" t="s">
        <v>19</v>
      </c>
      <c r="N134" s="173" t="s">
        <v>43</v>
      </c>
      <c r="P134" s="135">
        <f>O134*H134</f>
        <v>0</v>
      </c>
      <c r="Q134" s="135">
        <v>2.5999999999999998E-4</v>
      </c>
      <c r="R134" s="135">
        <f>Q134*H134</f>
        <v>7.7999999999999996E-3</v>
      </c>
      <c r="S134" s="135">
        <v>0</v>
      </c>
      <c r="T134" s="136">
        <f>S134*H134</f>
        <v>0</v>
      </c>
      <c r="AR134" s="137" t="s">
        <v>325</v>
      </c>
      <c r="AT134" s="137" t="s">
        <v>291</v>
      </c>
      <c r="AU134" s="137" t="s">
        <v>80</v>
      </c>
      <c r="AY134" s="16" t="s">
        <v>122</v>
      </c>
      <c r="BE134" s="138">
        <f>IF(N134="základní",J134,0)</f>
        <v>0</v>
      </c>
      <c r="BF134" s="138">
        <f>IF(N134="snížená",J134,0)</f>
        <v>0</v>
      </c>
      <c r="BG134" s="138">
        <f>IF(N134="zákl. přenesená",J134,0)</f>
        <v>0</v>
      </c>
      <c r="BH134" s="138">
        <f>IF(N134="sníž. přenesená",J134,0)</f>
        <v>0</v>
      </c>
      <c r="BI134" s="138">
        <f>IF(N134="nulová",J134,0)</f>
        <v>0</v>
      </c>
      <c r="BJ134" s="16" t="s">
        <v>80</v>
      </c>
      <c r="BK134" s="138">
        <f>ROUND(I134*H134,2)</f>
        <v>0</v>
      </c>
      <c r="BL134" s="16" t="s">
        <v>225</v>
      </c>
      <c r="BM134" s="137" t="s">
        <v>771</v>
      </c>
    </row>
    <row r="135" spans="2:65" s="1" customFormat="1" ht="16.5" customHeight="1">
      <c r="B135" s="31"/>
      <c r="C135" s="126" t="s">
        <v>338</v>
      </c>
      <c r="D135" s="126" t="s">
        <v>124</v>
      </c>
      <c r="E135" s="127" t="s">
        <v>772</v>
      </c>
      <c r="F135" s="128" t="s">
        <v>773</v>
      </c>
      <c r="G135" s="129" t="s">
        <v>423</v>
      </c>
      <c r="H135" s="130">
        <v>1</v>
      </c>
      <c r="I135" s="131"/>
      <c r="J135" s="132">
        <f>ROUND(I135*H135,2)</f>
        <v>0</v>
      </c>
      <c r="K135" s="128" t="s">
        <v>128</v>
      </c>
      <c r="L135" s="31"/>
      <c r="M135" s="133" t="s">
        <v>19</v>
      </c>
      <c r="N135" s="134" t="s">
        <v>43</v>
      </c>
      <c r="P135" s="135">
        <f>O135*H135</f>
        <v>0</v>
      </c>
      <c r="Q135" s="135">
        <v>0</v>
      </c>
      <c r="R135" s="135">
        <f>Q135*H135</f>
        <v>0</v>
      </c>
      <c r="S135" s="135">
        <v>0</v>
      </c>
      <c r="T135" s="136">
        <f>S135*H135</f>
        <v>0</v>
      </c>
      <c r="AR135" s="137" t="s">
        <v>225</v>
      </c>
      <c r="AT135" s="137" t="s">
        <v>124</v>
      </c>
      <c r="AU135" s="137" t="s">
        <v>80</v>
      </c>
      <c r="AY135" s="16" t="s">
        <v>122</v>
      </c>
      <c r="BE135" s="138">
        <f>IF(N135="základní",J135,0)</f>
        <v>0</v>
      </c>
      <c r="BF135" s="138">
        <f>IF(N135="snížená",J135,0)</f>
        <v>0</v>
      </c>
      <c r="BG135" s="138">
        <f>IF(N135="zákl. přenesená",J135,0)</f>
        <v>0</v>
      </c>
      <c r="BH135" s="138">
        <f>IF(N135="sníž. přenesená",J135,0)</f>
        <v>0</v>
      </c>
      <c r="BI135" s="138">
        <f>IF(N135="nulová",J135,0)</f>
        <v>0</v>
      </c>
      <c r="BJ135" s="16" t="s">
        <v>80</v>
      </c>
      <c r="BK135" s="138">
        <f>ROUND(I135*H135,2)</f>
        <v>0</v>
      </c>
      <c r="BL135" s="16" t="s">
        <v>225</v>
      </c>
      <c r="BM135" s="137" t="s">
        <v>774</v>
      </c>
    </row>
    <row r="136" spans="2:65" s="1" customFormat="1">
      <c r="B136" s="31"/>
      <c r="D136" s="139" t="s">
        <v>131</v>
      </c>
      <c r="F136" s="140" t="s">
        <v>775</v>
      </c>
      <c r="I136" s="141"/>
      <c r="L136" s="31"/>
      <c r="M136" s="142"/>
      <c r="T136" s="52"/>
      <c r="AT136" s="16" t="s">
        <v>131</v>
      </c>
      <c r="AU136" s="16" t="s">
        <v>80</v>
      </c>
    </row>
    <row r="137" spans="2:65" s="1" customFormat="1" ht="24.2" customHeight="1">
      <c r="B137" s="31"/>
      <c r="C137" s="126" t="s">
        <v>345</v>
      </c>
      <c r="D137" s="126" t="s">
        <v>124</v>
      </c>
      <c r="E137" s="127" t="s">
        <v>776</v>
      </c>
      <c r="F137" s="128" t="s">
        <v>777</v>
      </c>
      <c r="G137" s="129" t="s">
        <v>428</v>
      </c>
      <c r="H137" s="130">
        <v>1</v>
      </c>
      <c r="I137" s="131"/>
      <c r="J137" s="132">
        <f>ROUND(I137*H137,2)</f>
        <v>0</v>
      </c>
      <c r="K137" s="128" t="s">
        <v>128</v>
      </c>
      <c r="L137" s="31"/>
      <c r="M137" s="133" t="s">
        <v>19</v>
      </c>
      <c r="N137" s="134" t="s">
        <v>43</v>
      </c>
      <c r="P137" s="135">
        <f>O137*H137</f>
        <v>0</v>
      </c>
      <c r="Q137" s="135">
        <v>0</v>
      </c>
      <c r="R137" s="135">
        <f>Q137*H137</f>
        <v>0</v>
      </c>
      <c r="S137" s="135">
        <v>0</v>
      </c>
      <c r="T137" s="136">
        <f>S137*H137</f>
        <v>0</v>
      </c>
      <c r="AR137" s="137" t="s">
        <v>225</v>
      </c>
      <c r="AT137" s="137" t="s">
        <v>124</v>
      </c>
      <c r="AU137" s="137" t="s">
        <v>80</v>
      </c>
      <c r="AY137" s="16" t="s">
        <v>122</v>
      </c>
      <c r="BE137" s="138">
        <f>IF(N137="základní",J137,0)</f>
        <v>0</v>
      </c>
      <c r="BF137" s="138">
        <f>IF(N137="snížená",J137,0)</f>
        <v>0</v>
      </c>
      <c r="BG137" s="138">
        <f>IF(N137="zákl. přenesená",J137,0)</f>
        <v>0</v>
      </c>
      <c r="BH137" s="138">
        <f>IF(N137="sníž. přenesená",J137,0)</f>
        <v>0</v>
      </c>
      <c r="BI137" s="138">
        <f>IF(N137="nulová",J137,0)</f>
        <v>0</v>
      </c>
      <c r="BJ137" s="16" t="s">
        <v>80</v>
      </c>
      <c r="BK137" s="138">
        <f>ROUND(I137*H137,2)</f>
        <v>0</v>
      </c>
      <c r="BL137" s="16" t="s">
        <v>225</v>
      </c>
      <c r="BM137" s="137" t="s">
        <v>778</v>
      </c>
    </row>
    <row r="138" spans="2:65" s="1" customFormat="1">
      <c r="B138" s="31"/>
      <c r="D138" s="139" t="s">
        <v>131</v>
      </c>
      <c r="F138" s="140" t="s">
        <v>779</v>
      </c>
      <c r="I138" s="141"/>
      <c r="L138" s="31"/>
      <c r="M138" s="142"/>
      <c r="T138" s="52"/>
      <c r="AT138" s="16" t="s">
        <v>131</v>
      </c>
      <c r="AU138" s="16" t="s">
        <v>80</v>
      </c>
    </row>
    <row r="139" spans="2:65" s="1" customFormat="1" ht="37.700000000000003" customHeight="1">
      <c r="B139" s="31"/>
      <c r="C139" s="126" t="s">
        <v>352</v>
      </c>
      <c r="D139" s="126" t="s">
        <v>124</v>
      </c>
      <c r="E139" s="127" t="s">
        <v>780</v>
      </c>
      <c r="F139" s="128" t="s">
        <v>781</v>
      </c>
      <c r="G139" s="129" t="s">
        <v>428</v>
      </c>
      <c r="H139" s="130">
        <v>1</v>
      </c>
      <c r="I139" s="131"/>
      <c r="J139" s="132">
        <f>ROUND(I139*H139,2)</f>
        <v>0</v>
      </c>
      <c r="K139" s="128" t="s">
        <v>128</v>
      </c>
      <c r="L139" s="31"/>
      <c r="M139" s="133" t="s">
        <v>19</v>
      </c>
      <c r="N139" s="134" t="s">
        <v>43</v>
      </c>
      <c r="P139" s="135">
        <f>O139*H139</f>
        <v>0</v>
      </c>
      <c r="Q139" s="135">
        <v>0</v>
      </c>
      <c r="R139" s="135">
        <f>Q139*H139</f>
        <v>0</v>
      </c>
      <c r="S139" s="135">
        <v>0</v>
      </c>
      <c r="T139" s="136">
        <f>S139*H139</f>
        <v>0</v>
      </c>
      <c r="AR139" s="137" t="s">
        <v>225</v>
      </c>
      <c r="AT139" s="137" t="s">
        <v>124</v>
      </c>
      <c r="AU139" s="137" t="s">
        <v>80</v>
      </c>
      <c r="AY139" s="16" t="s">
        <v>122</v>
      </c>
      <c r="BE139" s="138">
        <f>IF(N139="základní",J139,0)</f>
        <v>0</v>
      </c>
      <c r="BF139" s="138">
        <f>IF(N139="snížená",J139,0)</f>
        <v>0</v>
      </c>
      <c r="BG139" s="138">
        <f>IF(N139="zákl. přenesená",J139,0)</f>
        <v>0</v>
      </c>
      <c r="BH139" s="138">
        <f>IF(N139="sníž. přenesená",J139,0)</f>
        <v>0</v>
      </c>
      <c r="BI139" s="138">
        <f>IF(N139="nulová",J139,0)</f>
        <v>0</v>
      </c>
      <c r="BJ139" s="16" t="s">
        <v>80</v>
      </c>
      <c r="BK139" s="138">
        <f>ROUND(I139*H139,2)</f>
        <v>0</v>
      </c>
      <c r="BL139" s="16" t="s">
        <v>225</v>
      </c>
      <c r="BM139" s="137" t="s">
        <v>782</v>
      </c>
    </row>
    <row r="140" spans="2:65" s="1" customFormat="1">
      <c r="B140" s="31"/>
      <c r="D140" s="139" t="s">
        <v>131</v>
      </c>
      <c r="F140" s="140" t="s">
        <v>783</v>
      </c>
      <c r="I140" s="141"/>
      <c r="L140" s="31"/>
      <c r="M140" s="142"/>
      <c r="T140" s="52"/>
      <c r="AT140" s="16" t="s">
        <v>131</v>
      </c>
      <c r="AU140" s="16" t="s">
        <v>80</v>
      </c>
    </row>
    <row r="141" spans="2:65" s="11" customFormat="1" ht="25.9" customHeight="1">
      <c r="B141" s="114"/>
      <c r="D141" s="115" t="s">
        <v>71</v>
      </c>
      <c r="E141" s="116" t="s">
        <v>587</v>
      </c>
      <c r="F141" s="116" t="s">
        <v>588</v>
      </c>
      <c r="I141" s="117"/>
      <c r="J141" s="118">
        <f>BK141</f>
        <v>0</v>
      </c>
      <c r="L141" s="114"/>
      <c r="M141" s="119"/>
      <c r="P141" s="120">
        <f>SUM(P142:P215)</f>
        <v>0</v>
      </c>
      <c r="R141" s="120">
        <f>SUM(R142:R215)</f>
        <v>94.275922000000023</v>
      </c>
      <c r="T141" s="121">
        <f>SUM(T142:T215)</f>
        <v>45.005000000000003</v>
      </c>
      <c r="AR141" s="115" t="s">
        <v>142</v>
      </c>
      <c r="AT141" s="122" t="s">
        <v>71</v>
      </c>
      <c r="AU141" s="122" t="s">
        <v>72</v>
      </c>
      <c r="AY141" s="115" t="s">
        <v>122</v>
      </c>
      <c r="BK141" s="123">
        <f>SUM(BK142:BK215)</f>
        <v>0</v>
      </c>
    </row>
    <row r="142" spans="2:65" s="1" customFormat="1" ht="16.5" customHeight="1">
      <c r="B142" s="31"/>
      <c r="C142" s="126" t="s">
        <v>359</v>
      </c>
      <c r="D142" s="126" t="s">
        <v>124</v>
      </c>
      <c r="E142" s="127" t="s">
        <v>784</v>
      </c>
      <c r="F142" s="128" t="s">
        <v>785</v>
      </c>
      <c r="G142" s="129" t="s">
        <v>221</v>
      </c>
      <c r="H142" s="130">
        <v>19</v>
      </c>
      <c r="I142" s="131"/>
      <c r="J142" s="132">
        <f>ROUND(I142*H142,2)</f>
        <v>0</v>
      </c>
      <c r="K142" s="128" t="s">
        <v>128</v>
      </c>
      <c r="L142" s="31"/>
      <c r="M142" s="133" t="s">
        <v>19</v>
      </c>
      <c r="N142" s="134" t="s">
        <v>43</v>
      </c>
      <c r="P142" s="135">
        <f>O142*H142</f>
        <v>0</v>
      </c>
      <c r="Q142" s="135">
        <v>0</v>
      </c>
      <c r="R142" s="135">
        <f>Q142*H142</f>
        <v>0</v>
      </c>
      <c r="S142" s="135">
        <v>2.2000000000000002</v>
      </c>
      <c r="T142" s="136">
        <f>S142*H142</f>
        <v>41.800000000000004</v>
      </c>
      <c r="AR142" s="137" t="s">
        <v>499</v>
      </c>
      <c r="AT142" s="137" t="s">
        <v>124</v>
      </c>
      <c r="AU142" s="137" t="s">
        <v>80</v>
      </c>
      <c r="AY142" s="16" t="s">
        <v>122</v>
      </c>
      <c r="BE142" s="138">
        <f>IF(N142="základní",J142,0)</f>
        <v>0</v>
      </c>
      <c r="BF142" s="138">
        <f>IF(N142="snížená",J142,0)</f>
        <v>0</v>
      </c>
      <c r="BG142" s="138">
        <f>IF(N142="zákl. přenesená",J142,0)</f>
        <v>0</v>
      </c>
      <c r="BH142" s="138">
        <f>IF(N142="sníž. přenesená",J142,0)</f>
        <v>0</v>
      </c>
      <c r="BI142" s="138">
        <f>IF(N142="nulová",J142,0)</f>
        <v>0</v>
      </c>
      <c r="BJ142" s="16" t="s">
        <v>80</v>
      </c>
      <c r="BK142" s="138">
        <f>ROUND(I142*H142,2)</f>
        <v>0</v>
      </c>
      <c r="BL142" s="16" t="s">
        <v>499</v>
      </c>
      <c r="BM142" s="137" t="s">
        <v>786</v>
      </c>
    </row>
    <row r="143" spans="2:65" s="1" customFormat="1">
      <c r="B143" s="31"/>
      <c r="D143" s="139" t="s">
        <v>131</v>
      </c>
      <c r="F143" s="140" t="s">
        <v>787</v>
      </c>
      <c r="I143" s="141"/>
      <c r="L143" s="31"/>
      <c r="M143" s="142"/>
      <c r="T143" s="52"/>
      <c r="AT143" s="16" t="s">
        <v>131</v>
      </c>
      <c r="AU143" s="16" t="s">
        <v>80</v>
      </c>
    </row>
    <row r="144" spans="2:65" s="1" customFormat="1" ht="24.2" customHeight="1">
      <c r="B144" s="31"/>
      <c r="C144" s="126" t="s">
        <v>366</v>
      </c>
      <c r="D144" s="126" t="s">
        <v>124</v>
      </c>
      <c r="E144" s="127" t="s">
        <v>788</v>
      </c>
      <c r="F144" s="128" t="s">
        <v>789</v>
      </c>
      <c r="G144" s="129" t="s">
        <v>221</v>
      </c>
      <c r="H144" s="130">
        <v>19</v>
      </c>
      <c r="I144" s="131"/>
      <c r="J144" s="132">
        <f>ROUND(I144*H144,2)</f>
        <v>0</v>
      </c>
      <c r="K144" s="128" t="s">
        <v>128</v>
      </c>
      <c r="L144" s="31"/>
      <c r="M144" s="133" t="s">
        <v>19</v>
      </c>
      <c r="N144" s="134" t="s">
        <v>43</v>
      </c>
      <c r="P144" s="135">
        <f>O144*H144</f>
        <v>0</v>
      </c>
      <c r="Q144" s="135">
        <v>0</v>
      </c>
      <c r="R144" s="135">
        <f>Q144*H144</f>
        <v>0</v>
      </c>
      <c r="S144" s="135">
        <v>0</v>
      </c>
      <c r="T144" s="136">
        <f>S144*H144</f>
        <v>0</v>
      </c>
      <c r="AR144" s="137" t="s">
        <v>499</v>
      </c>
      <c r="AT144" s="137" t="s">
        <v>124</v>
      </c>
      <c r="AU144" s="137" t="s">
        <v>80</v>
      </c>
      <c r="AY144" s="16" t="s">
        <v>122</v>
      </c>
      <c r="BE144" s="138">
        <f>IF(N144="základní",J144,0)</f>
        <v>0</v>
      </c>
      <c r="BF144" s="138">
        <f>IF(N144="snížená",J144,0)</f>
        <v>0</v>
      </c>
      <c r="BG144" s="138">
        <f>IF(N144="zákl. přenesená",J144,0)</f>
        <v>0</v>
      </c>
      <c r="BH144" s="138">
        <f>IF(N144="sníž. přenesená",J144,0)</f>
        <v>0</v>
      </c>
      <c r="BI144" s="138">
        <f>IF(N144="nulová",J144,0)</f>
        <v>0</v>
      </c>
      <c r="BJ144" s="16" t="s">
        <v>80</v>
      </c>
      <c r="BK144" s="138">
        <f>ROUND(I144*H144,2)</f>
        <v>0</v>
      </c>
      <c r="BL144" s="16" t="s">
        <v>499</v>
      </c>
      <c r="BM144" s="137" t="s">
        <v>790</v>
      </c>
    </row>
    <row r="145" spans="2:65" s="1" customFormat="1">
      <c r="B145" s="31"/>
      <c r="D145" s="139" t="s">
        <v>131</v>
      </c>
      <c r="F145" s="140" t="s">
        <v>791</v>
      </c>
      <c r="I145" s="141"/>
      <c r="L145" s="31"/>
      <c r="M145" s="142"/>
      <c r="T145" s="52"/>
      <c r="AT145" s="16" t="s">
        <v>131</v>
      </c>
      <c r="AU145" s="16" t="s">
        <v>80</v>
      </c>
    </row>
    <row r="146" spans="2:65" s="1" customFormat="1" ht="24.2" customHeight="1">
      <c r="B146" s="31"/>
      <c r="C146" s="126" t="s">
        <v>372</v>
      </c>
      <c r="D146" s="126" t="s">
        <v>124</v>
      </c>
      <c r="E146" s="127" t="s">
        <v>792</v>
      </c>
      <c r="F146" s="128" t="s">
        <v>793</v>
      </c>
      <c r="G146" s="129" t="s">
        <v>221</v>
      </c>
      <c r="H146" s="130">
        <v>19</v>
      </c>
      <c r="I146" s="131"/>
      <c r="J146" s="132">
        <f>ROUND(I146*H146,2)</f>
        <v>0</v>
      </c>
      <c r="K146" s="128" t="s">
        <v>128</v>
      </c>
      <c r="L146" s="31"/>
      <c r="M146" s="133" t="s">
        <v>19</v>
      </c>
      <c r="N146" s="134" t="s">
        <v>43</v>
      </c>
      <c r="P146" s="135">
        <f>O146*H146</f>
        <v>0</v>
      </c>
      <c r="Q146" s="135">
        <v>0</v>
      </c>
      <c r="R146" s="135">
        <f>Q146*H146</f>
        <v>0</v>
      </c>
      <c r="S146" s="135">
        <v>0</v>
      </c>
      <c r="T146" s="136">
        <f>S146*H146</f>
        <v>0</v>
      </c>
      <c r="AR146" s="137" t="s">
        <v>499</v>
      </c>
      <c r="AT146" s="137" t="s">
        <v>124</v>
      </c>
      <c r="AU146" s="137" t="s">
        <v>80</v>
      </c>
      <c r="AY146" s="16" t="s">
        <v>122</v>
      </c>
      <c r="BE146" s="138">
        <f>IF(N146="základní",J146,0)</f>
        <v>0</v>
      </c>
      <c r="BF146" s="138">
        <f>IF(N146="snížená",J146,0)</f>
        <v>0</v>
      </c>
      <c r="BG146" s="138">
        <f>IF(N146="zákl. přenesená",J146,0)</f>
        <v>0</v>
      </c>
      <c r="BH146" s="138">
        <f>IF(N146="sníž. přenesená",J146,0)</f>
        <v>0</v>
      </c>
      <c r="BI146" s="138">
        <f>IF(N146="nulová",J146,0)</f>
        <v>0</v>
      </c>
      <c r="BJ146" s="16" t="s">
        <v>80</v>
      </c>
      <c r="BK146" s="138">
        <f>ROUND(I146*H146,2)</f>
        <v>0</v>
      </c>
      <c r="BL146" s="16" t="s">
        <v>499</v>
      </c>
      <c r="BM146" s="137" t="s">
        <v>794</v>
      </c>
    </row>
    <row r="147" spans="2:65" s="1" customFormat="1">
      <c r="B147" s="31"/>
      <c r="D147" s="139" t="s">
        <v>131</v>
      </c>
      <c r="F147" s="140" t="s">
        <v>795</v>
      </c>
      <c r="I147" s="141"/>
      <c r="L147" s="31"/>
      <c r="M147" s="142"/>
      <c r="T147" s="52"/>
      <c r="AT147" s="16" t="s">
        <v>131</v>
      </c>
      <c r="AU147" s="16" t="s">
        <v>80</v>
      </c>
    </row>
    <row r="148" spans="2:65" s="1" customFormat="1" ht="16.5" customHeight="1">
      <c r="B148" s="31"/>
      <c r="C148" s="126" t="s">
        <v>377</v>
      </c>
      <c r="D148" s="126" t="s">
        <v>124</v>
      </c>
      <c r="E148" s="127" t="s">
        <v>796</v>
      </c>
      <c r="F148" s="128" t="s">
        <v>797</v>
      </c>
      <c r="G148" s="129" t="s">
        <v>221</v>
      </c>
      <c r="H148" s="130">
        <v>19</v>
      </c>
      <c r="I148" s="131"/>
      <c r="J148" s="132">
        <f>ROUND(I148*H148,2)</f>
        <v>0</v>
      </c>
      <c r="K148" s="128" t="s">
        <v>128</v>
      </c>
      <c r="L148" s="31"/>
      <c r="M148" s="133" t="s">
        <v>19</v>
      </c>
      <c r="N148" s="134" t="s">
        <v>43</v>
      </c>
      <c r="P148" s="135">
        <f>O148*H148</f>
        <v>0</v>
      </c>
      <c r="Q148" s="135">
        <v>0</v>
      </c>
      <c r="R148" s="135">
        <f>Q148*H148</f>
        <v>0</v>
      </c>
      <c r="S148" s="135">
        <v>0</v>
      </c>
      <c r="T148" s="136">
        <f>S148*H148</f>
        <v>0</v>
      </c>
      <c r="AR148" s="137" t="s">
        <v>499</v>
      </c>
      <c r="AT148" s="137" t="s">
        <v>124</v>
      </c>
      <c r="AU148" s="137" t="s">
        <v>80</v>
      </c>
      <c r="AY148" s="16" t="s">
        <v>122</v>
      </c>
      <c r="BE148" s="138">
        <f>IF(N148="základní",J148,0)</f>
        <v>0</v>
      </c>
      <c r="BF148" s="138">
        <f>IF(N148="snížená",J148,0)</f>
        <v>0</v>
      </c>
      <c r="BG148" s="138">
        <f>IF(N148="zákl. přenesená",J148,0)</f>
        <v>0</v>
      </c>
      <c r="BH148" s="138">
        <f>IF(N148="sníž. přenesená",J148,0)</f>
        <v>0</v>
      </c>
      <c r="BI148" s="138">
        <f>IF(N148="nulová",J148,0)</f>
        <v>0</v>
      </c>
      <c r="BJ148" s="16" t="s">
        <v>80</v>
      </c>
      <c r="BK148" s="138">
        <f>ROUND(I148*H148,2)</f>
        <v>0</v>
      </c>
      <c r="BL148" s="16" t="s">
        <v>499</v>
      </c>
      <c r="BM148" s="137" t="s">
        <v>798</v>
      </c>
    </row>
    <row r="149" spans="2:65" s="1" customFormat="1">
      <c r="B149" s="31"/>
      <c r="D149" s="139" t="s">
        <v>131</v>
      </c>
      <c r="F149" s="140" t="s">
        <v>799</v>
      </c>
      <c r="I149" s="141"/>
      <c r="L149" s="31"/>
      <c r="M149" s="142"/>
      <c r="T149" s="52"/>
      <c r="AT149" s="16" t="s">
        <v>131</v>
      </c>
      <c r="AU149" s="16" t="s">
        <v>80</v>
      </c>
    </row>
    <row r="150" spans="2:65" s="1" customFormat="1" ht="24.2" customHeight="1">
      <c r="B150" s="31"/>
      <c r="C150" s="126" t="s">
        <v>382</v>
      </c>
      <c r="D150" s="126" t="s">
        <v>124</v>
      </c>
      <c r="E150" s="127" t="s">
        <v>800</v>
      </c>
      <c r="F150" s="128" t="s">
        <v>801</v>
      </c>
      <c r="G150" s="129" t="s">
        <v>199</v>
      </c>
      <c r="H150" s="130">
        <v>19</v>
      </c>
      <c r="I150" s="131"/>
      <c r="J150" s="132">
        <f>ROUND(I150*H150,2)</f>
        <v>0</v>
      </c>
      <c r="K150" s="128" t="s">
        <v>128</v>
      </c>
      <c r="L150" s="31"/>
      <c r="M150" s="133" t="s">
        <v>19</v>
      </c>
      <c r="N150" s="134" t="s">
        <v>43</v>
      </c>
      <c r="P150" s="135">
        <f>O150*H150</f>
        <v>0</v>
      </c>
      <c r="Q150" s="135">
        <v>2.0000000000000002E-5</v>
      </c>
      <c r="R150" s="135">
        <f>Q150*H150</f>
        <v>3.8000000000000002E-4</v>
      </c>
      <c r="S150" s="135">
        <v>0</v>
      </c>
      <c r="T150" s="136">
        <f>S150*H150</f>
        <v>0</v>
      </c>
      <c r="AR150" s="137" t="s">
        <v>499</v>
      </c>
      <c r="AT150" s="137" t="s">
        <v>124</v>
      </c>
      <c r="AU150" s="137" t="s">
        <v>80</v>
      </c>
      <c r="AY150" s="16" t="s">
        <v>122</v>
      </c>
      <c r="BE150" s="138">
        <f>IF(N150="základní",J150,0)</f>
        <v>0</v>
      </c>
      <c r="BF150" s="138">
        <f>IF(N150="snížená",J150,0)</f>
        <v>0</v>
      </c>
      <c r="BG150" s="138">
        <f>IF(N150="zákl. přenesená",J150,0)</f>
        <v>0</v>
      </c>
      <c r="BH150" s="138">
        <f>IF(N150="sníž. přenesená",J150,0)</f>
        <v>0</v>
      </c>
      <c r="BI150" s="138">
        <f>IF(N150="nulová",J150,0)</f>
        <v>0</v>
      </c>
      <c r="BJ150" s="16" t="s">
        <v>80</v>
      </c>
      <c r="BK150" s="138">
        <f>ROUND(I150*H150,2)</f>
        <v>0</v>
      </c>
      <c r="BL150" s="16" t="s">
        <v>499</v>
      </c>
      <c r="BM150" s="137" t="s">
        <v>802</v>
      </c>
    </row>
    <row r="151" spans="2:65" s="1" customFormat="1">
      <c r="B151" s="31"/>
      <c r="D151" s="139" t="s">
        <v>131</v>
      </c>
      <c r="F151" s="140" t="s">
        <v>803</v>
      </c>
      <c r="I151" s="141"/>
      <c r="L151" s="31"/>
      <c r="M151" s="142"/>
      <c r="T151" s="52"/>
      <c r="AT151" s="16" t="s">
        <v>131</v>
      </c>
      <c r="AU151" s="16" t="s">
        <v>80</v>
      </c>
    </row>
    <row r="152" spans="2:65" s="1" customFormat="1" ht="16.5" customHeight="1">
      <c r="B152" s="31"/>
      <c r="C152" s="164" t="s">
        <v>387</v>
      </c>
      <c r="D152" s="164" t="s">
        <v>291</v>
      </c>
      <c r="E152" s="165" t="s">
        <v>804</v>
      </c>
      <c r="F152" s="166" t="s">
        <v>805</v>
      </c>
      <c r="G152" s="167" t="s">
        <v>199</v>
      </c>
      <c r="H152" s="168">
        <v>19</v>
      </c>
      <c r="I152" s="169"/>
      <c r="J152" s="170">
        <f>ROUND(I152*H152,2)</f>
        <v>0</v>
      </c>
      <c r="K152" s="166" t="s">
        <v>128</v>
      </c>
      <c r="L152" s="171"/>
      <c r="M152" s="172" t="s">
        <v>19</v>
      </c>
      <c r="N152" s="173" t="s">
        <v>43</v>
      </c>
      <c r="P152" s="135">
        <f>O152*H152</f>
        <v>0</v>
      </c>
      <c r="Q152" s="135">
        <v>8.1399999999999997E-3</v>
      </c>
      <c r="R152" s="135">
        <f>Q152*H152</f>
        <v>0.15465999999999999</v>
      </c>
      <c r="S152" s="135">
        <v>0</v>
      </c>
      <c r="T152" s="136">
        <f>S152*H152</f>
        <v>0</v>
      </c>
      <c r="AR152" s="137" t="s">
        <v>633</v>
      </c>
      <c r="AT152" s="137" t="s">
        <v>291</v>
      </c>
      <c r="AU152" s="137" t="s">
        <v>80</v>
      </c>
      <c r="AY152" s="16" t="s">
        <v>122</v>
      </c>
      <c r="BE152" s="138">
        <f>IF(N152="základní",J152,0)</f>
        <v>0</v>
      </c>
      <c r="BF152" s="138">
        <f>IF(N152="snížená",J152,0)</f>
        <v>0</v>
      </c>
      <c r="BG152" s="138">
        <f>IF(N152="zákl. přenesená",J152,0)</f>
        <v>0</v>
      </c>
      <c r="BH152" s="138">
        <f>IF(N152="sníž. přenesená",J152,0)</f>
        <v>0</v>
      </c>
      <c r="BI152" s="138">
        <f>IF(N152="nulová",J152,0)</f>
        <v>0</v>
      </c>
      <c r="BJ152" s="16" t="s">
        <v>80</v>
      </c>
      <c r="BK152" s="138">
        <f>ROUND(I152*H152,2)</f>
        <v>0</v>
      </c>
      <c r="BL152" s="16" t="s">
        <v>499</v>
      </c>
      <c r="BM152" s="137" t="s">
        <v>806</v>
      </c>
    </row>
    <row r="153" spans="2:65" s="1" customFormat="1" ht="21.75" customHeight="1">
      <c r="B153" s="31"/>
      <c r="C153" s="126" t="s">
        <v>392</v>
      </c>
      <c r="D153" s="126" t="s">
        <v>124</v>
      </c>
      <c r="E153" s="127" t="s">
        <v>807</v>
      </c>
      <c r="F153" s="128" t="s">
        <v>808</v>
      </c>
      <c r="G153" s="129" t="s">
        <v>199</v>
      </c>
      <c r="H153" s="130">
        <v>38</v>
      </c>
      <c r="I153" s="131"/>
      <c r="J153" s="132">
        <f>ROUND(I153*H153,2)</f>
        <v>0</v>
      </c>
      <c r="K153" s="128" t="s">
        <v>128</v>
      </c>
      <c r="L153" s="31"/>
      <c r="M153" s="133" t="s">
        <v>19</v>
      </c>
      <c r="N153" s="134" t="s">
        <v>43</v>
      </c>
      <c r="P153" s="135">
        <f>O153*H153</f>
        <v>0</v>
      </c>
      <c r="Q153" s="135">
        <v>0</v>
      </c>
      <c r="R153" s="135">
        <f>Q153*H153</f>
        <v>0</v>
      </c>
      <c r="S153" s="135">
        <v>0</v>
      </c>
      <c r="T153" s="136">
        <f>S153*H153</f>
        <v>0</v>
      </c>
      <c r="AR153" s="137" t="s">
        <v>499</v>
      </c>
      <c r="AT153" s="137" t="s">
        <v>124</v>
      </c>
      <c r="AU153" s="137" t="s">
        <v>80</v>
      </c>
      <c r="AY153" s="16" t="s">
        <v>122</v>
      </c>
      <c r="BE153" s="138">
        <f>IF(N153="základní",J153,0)</f>
        <v>0</v>
      </c>
      <c r="BF153" s="138">
        <f>IF(N153="snížená",J153,0)</f>
        <v>0</v>
      </c>
      <c r="BG153" s="138">
        <f>IF(N153="zákl. přenesená",J153,0)</f>
        <v>0</v>
      </c>
      <c r="BH153" s="138">
        <f>IF(N153="sníž. přenesená",J153,0)</f>
        <v>0</v>
      </c>
      <c r="BI153" s="138">
        <f>IF(N153="nulová",J153,0)</f>
        <v>0</v>
      </c>
      <c r="BJ153" s="16" t="s">
        <v>80</v>
      </c>
      <c r="BK153" s="138">
        <f>ROUND(I153*H153,2)</f>
        <v>0</v>
      </c>
      <c r="BL153" s="16" t="s">
        <v>499</v>
      </c>
      <c r="BM153" s="137" t="s">
        <v>809</v>
      </c>
    </row>
    <row r="154" spans="2:65" s="1" customFormat="1">
      <c r="B154" s="31"/>
      <c r="D154" s="139" t="s">
        <v>131</v>
      </c>
      <c r="F154" s="140" t="s">
        <v>810</v>
      </c>
      <c r="I154" s="141"/>
      <c r="L154" s="31"/>
      <c r="M154" s="142"/>
      <c r="T154" s="52"/>
      <c r="AT154" s="16" t="s">
        <v>131</v>
      </c>
      <c r="AU154" s="16" t="s">
        <v>80</v>
      </c>
    </row>
    <row r="155" spans="2:65" s="1" customFormat="1" ht="16.5" customHeight="1">
      <c r="B155" s="31"/>
      <c r="C155" s="164" t="s">
        <v>397</v>
      </c>
      <c r="D155" s="164" t="s">
        <v>291</v>
      </c>
      <c r="E155" s="165" t="s">
        <v>811</v>
      </c>
      <c r="F155" s="166" t="s">
        <v>812</v>
      </c>
      <c r="G155" s="167" t="s">
        <v>199</v>
      </c>
      <c r="H155" s="168">
        <v>38</v>
      </c>
      <c r="I155" s="169"/>
      <c r="J155" s="170">
        <f>ROUND(I155*H155,2)</f>
        <v>0</v>
      </c>
      <c r="K155" s="166" t="s">
        <v>128</v>
      </c>
      <c r="L155" s="171"/>
      <c r="M155" s="172" t="s">
        <v>19</v>
      </c>
      <c r="N155" s="173" t="s">
        <v>43</v>
      </c>
      <c r="P155" s="135">
        <f>O155*H155</f>
        <v>0</v>
      </c>
      <c r="Q155" s="135">
        <v>1.9000000000000001E-4</v>
      </c>
      <c r="R155" s="135">
        <f>Q155*H155</f>
        <v>7.2200000000000007E-3</v>
      </c>
      <c r="S155" s="135">
        <v>0</v>
      </c>
      <c r="T155" s="136">
        <f>S155*H155</f>
        <v>0</v>
      </c>
      <c r="AR155" s="137" t="s">
        <v>633</v>
      </c>
      <c r="AT155" s="137" t="s">
        <v>291</v>
      </c>
      <c r="AU155" s="137" t="s">
        <v>80</v>
      </c>
      <c r="AY155" s="16" t="s">
        <v>122</v>
      </c>
      <c r="BE155" s="138">
        <f>IF(N155="základní",J155,0)</f>
        <v>0</v>
      </c>
      <c r="BF155" s="138">
        <f>IF(N155="snížená",J155,0)</f>
        <v>0</v>
      </c>
      <c r="BG155" s="138">
        <f>IF(N155="zákl. přenesená",J155,0)</f>
        <v>0</v>
      </c>
      <c r="BH155" s="138">
        <f>IF(N155="sníž. přenesená",J155,0)</f>
        <v>0</v>
      </c>
      <c r="BI155" s="138">
        <f>IF(N155="nulová",J155,0)</f>
        <v>0</v>
      </c>
      <c r="BJ155" s="16" t="s">
        <v>80</v>
      </c>
      <c r="BK155" s="138">
        <f>ROUND(I155*H155,2)</f>
        <v>0</v>
      </c>
      <c r="BL155" s="16" t="s">
        <v>499</v>
      </c>
      <c r="BM155" s="137" t="s">
        <v>813</v>
      </c>
    </row>
    <row r="156" spans="2:65" s="1" customFormat="1" ht="16.5" customHeight="1">
      <c r="B156" s="31"/>
      <c r="C156" s="126" t="s">
        <v>405</v>
      </c>
      <c r="D156" s="126" t="s">
        <v>124</v>
      </c>
      <c r="E156" s="127" t="s">
        <v>814</v>
      </c>
      <c r="F156" s="128" t="s">
        <v>815</v>
      </c>
      <c r="G156" s="129" t="s">
        <v>816</v>
      </c>
      <c r="H156" s="130">
        <v>0.59</v>
      </c>
      <c r="I156" s="131"/>
      <c r="J156" s="132">
        <f>ROUND(I156*H156,2)</f>
        <v>0</v>
      </c>
      <c r="K156" s="128" t="s">
        <v>128</v>
      </c>
      <c r="L156" s="31"/>
      <c r="M156" s="133" t="s">
        <v>19</v>
      </c>
      <c r="N156" s="134" t="s">
        <v>43</v>
      </c>
      <c r="P156" s="135">
        <f>O156*H156</f>
        <v>0</v>
      </c>
      <c r="Q156" s="135">
        <v>8.8000000000000005E-3</v>
      </c>
      <c r="R156" s="135">
        <f>Q156*H156</f>
        <v>5.1920000000000004E-3</v>
      </c>
      <c r="S156" s="135">
        <v>0</v>
      </c>
      <c r="T156" s="136">
        <f>S156*H156</f>
        <v>0</v>
      </c>
      <c r="AR156" s="137" t="s">
        <v>499</v>
      </c>
      <c r="AT156" s="137" t="s">
        <v>124</v>
      </c>
      <c r="AU156" s="137" t="s">
        <v>80</v>
      </c>
      <c r="AY156" s="16" t="s">
        <v>122</v>
      </c>
      <c r="BE156" s="138">
        <f>IF(N156="základní",J156,0)</f>
        <v>0</v>
      </c>
      <c r="BF156" s="138">
        <f>IF(N156="snížená",J156,0)</f>
        <v>0</v>
      </c>
      <c r="BG156" s="138">
        <f>IF(N156="zákl. přenesená",J156,0)</f>
        <v>0</v>
      </c>
      <c r="BH156" s="138">
        <f>IF(N156="sníž. přenesená",J156,0)</f>
        <v>0</v>
      </c>
      <c r="BI156" s="138">
        <f>IF(N156="nulová",J156,0)</f>
        <v>0</v>
      </c>
      <c r="BJ156" s="16" t="s">
        <v>80</v>
      </c>
      <c r="BK156" s="138">
        <f>ROUND(I156*H156,2)</f>
        <v>0</v>
      </c>
      <c r="BL156" s="16" t="s">
        <v>499</v>
      </c>
      <c r="BM156" s="137" t="s">
        <v>817</v>
      </c>
    </row>
    <row r="157" spans="2:65" s="1" customFormat="1">
      <c r="B157" s="31"/>
      <c r="D157" s="139" t="s">
        <v>131</v>
      </c>
      <c r="F157" s="140" t="s">
        <v>818</v>
      </c>
      <c r="I157" s="141"/>
      <c r="L157" s="31"/>
      <c r="M157" s="142"/>
      <c r="T157" s="52"/>
      <c r="AT157" s="16" t="s">
        <v>131</v>
      </c>
      <c r="AU157" s="16" t="s">
        <v>80</v>
      </c>
    </row>
    <row r="158" spans="2:65" s="1" customFormat="1" ht="33" customHeight="1">
      <c r="B158" s="31"/>
      <c r="C158" s="126" t="s">
        <v>410</v>
      </c>
      <c r="D158" s="126" t="s">
        <v>124</v>
      </c>
      <c r="E158" s="127" t="s">
        <v>819</v>
      </c>
      <c r="F158" s="128" t="s">
        <v>820</v>
      </c>
      <c r="G158" s="129" t="s">
        <v>199</v>
      </c>
      <c r="H158" s="130">
        <v>540</v>
      </c>
      <c r="I158" s="131"/>
      <c r="J158" s="132">
        <f>ROUND(I158*H158,2)</f>
        <v>0</v>
      </c>
      <c r="K158" s="128" t="s">
        <v>128</v>
      </c>
      <c r="L158" s="31"/>
      <c r="M158" s="133" t="s">
        <v>19</v>
      </c>
      <c r="N158" s="134" t="s">
        <v>43</v>
      </c>
      <c r="P158" s="135">
        <f>O158*H158</f>
        <v>0</v>
      </c>
      <c r="Q158" s="135">
        <v>0</v>
      </c>
      <c r="R158" s="135">
        <f>Q158*H158</f>
        <v>0</v>
      </c>
      <c r="S158" s="135">
        <v>0</v>
      </c>
      <c r="T158" s="136">
        <f>S158*H158</f>
        <v>0</v>
      </c>
      <c r="AR158" s="137" t="s">
        <v>499</v>
      </c>
      <c r="AT158" s="137" t="s">
        <v>124</v>
      </c>
      <c r="AU158" s="137" t="s">
        <v>80</v>
      </c>
      <c r="AY158" s="16" t="s">
        <v>122</v>
      </c>
      <c r="BE158" s="138">
        <f>IF(N158="základní",J158,0)</f>
        <v>0</v>
      </c>
      <c r="BF158" s="138">
        <f>IF(N158="snížená",J158,0)</f>
        <v>0</v>
      </c>
      <c r="BG158" s="138">
        <f>IF(N158="zákl. přenesená",J158,0)</f>
        <v>0</v>
      </c>
      <c r="BH158" s="138">
        <f>IF(N158="sníž. přenesená",J158,0)</f>
        <v>0</v>
      </c>
      <c r="BI158" s="138">
        <f>IF(N158="nulová",J158,0)</f>
        <v>0</v>
      </c>
      <c r="BJ158" s="16" t="s">
        <v>80</v>
      </c>
      <c r="BK158" s="138">
        <f>ROUND(I158*H158,2)</f>
        <v>0</v>
      </c>
      <c r="BL158" s="16" t="s">
        <v>499</v>
      </c>
      <c r="BM158" s="137" t="s">
        <v>821</v>
      </c>
    </row>
    <row r="159" spans="2:65" s="1" customFormat="1">
      <c r="B159" s="31"/>
      <c r="D159" s="139" t="s">
        <v>131</v>
      </c>
      <c r="F159" s="140" t="s">
        <v>822</v>
      </c>
      <c r="I159" s="141"/>
      <c r="L159" s="31"/>
      <c r="M159" s="142"/>
      <c r="T159" s="52"/>
      <c r="AT159" s="16" t="s">
        <v>131</v>
      </c>
      <c r="AU159" s="16" t="s">
        <v>80</v>
      </c>
    </row>
    <row r="160" spans="2:65" s="1" customFormat="1" ht="21.75" customHeight="1">
      <c r="B160" s="31"/>
      <c r="C160" s="126" t="s">
        <v>415</v>
      </c>
      <c r="D160" s="126" t="s">
        <v>124</v>
      </c>
      <c r="E160" s="127" t="s">
        <v>823</v>
      </c>
      <c r="F160" s="128" t="s">
        <v>824</v>
      </c>
      <c r="G160" s="129" t="s">
        <v>199</v>
      </c>
      <c r="H160" s="130">
        <v>590</v>
      </c>
      <c r="I160" s="131"/>
      <c r="J160" s="132">
        <f>ROUND(I160*H160,2)</f>
        <v>0</v>
      </c>
      <c r="K160" s="128" t="s">
        <v>128</v>
      </c>
      <c r="L160" s="31"/>
      <c r="M160" s="133" t="s">
        <v>19</v>
      </c>
      <c r="N160" s="134" t="s">
        <v>43</v>
      </c>
      <c r="P160" s="135">
        <f>O160*H160</f>
        <v>0</v>
      </c>
      <c r="Q160" s="135">
        <v>0.14000000000000001</v>
      </c>
      <c r="R160" s="135">
        <f>Q160*H160</f>
        <v>82.600000000000009</v>
      </c>
      <c r="S160" s="135">
        <v>0</v>
      </c>
      <c r="T160" s="136">
        <f>S160*H160</f>
        <v>0</v>
      </c>
      <c r="AR160" s="137" t="s">
        <v>499</v>
      </c>
      <c r="AT160" s="137" t="s">
        <v>124</v>
      </c>
      <c r="AU160" s="137" t="s">
        <v>80</v>
      </c>
      <c r="AY160" s="16" t="s">
        <v>122</v>
      </c>
      <c r="BE160" s="138">
        <f>IF(N160="základní",J160,0)</f>
        <v>0</v>
      </c>
      <c r="BF160" s="138">
        <f>IF(N160="snížená",J160,0)</f>
        <v>0</v>
      </c>
      <c r="BG160" s="138">
        <f>IF(N160="zákl. přenesená",J160,0)</f>
        <v>0</v>
      </c>
      <c r="BH160" s="138">
        <f>IF(N160="sníž. přenesená",J160,0)</f>
        <v>0</v>
      </c>
      <c r="BI160" s="138">
        <f>IF(N160="nulová",J160,0)</f>
        <v>0</v>
      </c>
      <c r="BJ160" s="16" t="s">
        <v>80</v>
      </c>
      <c r="BK160" s="138">
        <f>ROUND(I160*H160,2)</f>
        <v>0</v>
      </c>
      <c r="BL160" s="16" t="s">
        <v>499</v>
      </c>
      <c r="BM160" s="137" t="s">
        <v>825</v>
      </c>
    </row>
    <row r="161" spans="2:65" s="1" customFormat="1">
      <c r="B161" s="31"/>
      <c r="D161" s="139" t="s">
        <v>131</v>
      </c>
      <c r="F161" s="140" t="s">
        <v>826</v>
      </c>
      <c r="I161" s="141"/>
      <c r="L161" s="31"/>
      <c r="M161" s="142"/>
      <c r="T161" s="52"/>
      <c r="AT161" s="16" t="s">
        <v>131</v>
      </c>
      <c r="AU161" s="16" t="s">
        <v>80</v>
      </c>
    </row>
    <row r="162" spans="2:65" s="1" customFormat="1" ht="21.75" customHeight="1">
      <c r="B162" s="31"/>
      <c r="C162" s="126" t="s">
        <v>420</v>
      </c>
      <c r="D162" s="126" t="s">
        <v>124</v>
      </c>
      <c r="E162" s="127" t="s">
        <v>827</v>
      </c>
      <c r="F162" s="128" t="s">
        <v>828</v>
      </c>
      <c r="G162" s="129" t="s">
        <v>199</v>
      </c>
      <c r="H162" s="130">
        <v>760</v>
      </c>
      <c r="I162" s="131"/>
      <c r="J162" s="132">
        <f>ROUND(I162*H162,2)</f>
        <v>0</v>
      </c>
      <c r="K162" s="128" t="s">
        <v>128</v>
      </c>
      <c r="L162" s="31"/>
      <c r="M162" s="133" t="s">
        <v>19</v>
      </c>
      <c r="N162" s="134" t="s">
        <v>43</v>
      </c>
      <c r="P162" s="135">
        <f>O162*H162</f>
        <v>0</v>
      </c>
      <c r="Q162" s="135">
        <v>0</v>
      </c>
      <c r="R162" s="135">
        <f>Q162*H162</f>
        <v>0</v>
      </c>
      <c r="S162" s="135">
        <v>0</v>
      </c>
      <c r="T162" s="136">
        <f>S162*H162</f>
        <v>0</v>
      </c>
      <c r="AR162" s="137" t="s">
        <v>499</v>
      </c>
      <c r="AT162" s="137" t="s">
        <v>124</v>
      </c>
      <c r="AU162" s="137" t="s">
        <v>80</v>
      </c>
      <c r="AY162" s="16" t="s">
        <v>122</v>
      </c>
      <c r="BE162" s="138">
        <f>IF(N162="základní",J162,0)</f>
        <v>0</v>
      </c>
      <c r="BF162" s="138">
        <f>IF(N162="snížená",J162,0)</f>
        <v>0</v>
      </c>
      <c r="BG162" s="138">
        <f>IF(N162="zákl. přenesená",J162,0)</f>
        <v>0</v>
      </c>
      <c r="BH162" s="138">
        <f>IF(N162="sníž. přenesená",J162,0)</f>
        <v>0</v>
      </c>
      <c r="BI162" s="138">
        <f>IF(N162="nulová",J162,0)</f>
        <v>0</v>
      </c>
      <c r="BJ162" s="16" t="s">
        <v>80</v>
      </c>
      <c r="BK162" s="138">
        <f>ROUND(I162*H162,2)</f>
        <v>0</v>
      </c>
      <c r="BL162" s="16" t="s">
        <v>499</v>
      </c>
      <c r="BM162" s="137" t="s">
        <v>829</v>
      </c>
    </row>
    <row r="163" spans="2:65" s="1" customFormat="1">
      <c r="B163" s="31"/>
      <c r="D163" s="139" t="s">
        <v>131</v>
      </c>
      <c r="F163" s="140" t="s">
        <v>830</v>
      </c>
      <c r="I163" s="141"/>
      <c r="L163" s="31"/>
      <c r="M163" s="142"/>
      <c r="T163" s="52"/>
      <c r="AT163" s="16" t="s">
        <v>131</v>
      </c>
      <c r="AU163" s="16" t="s">
        <v>80</v>
      </c>
    </row>
    <row r="164" spans="2:65" s="1" customFormat="1" ht="16.5" customHeight="1">
      <c r="B164" s="31"/>
      <c r="C164" s="164" t="s">
        <v>425</v>
      </c>
      <c r="D164" s="164" t="s">
        <v>291</v>
      </c>
      <c r="E164" s="165" t="s">
        <v>831</v>
      </c>
      <c r="F164" s="166" t="s">
        <v>832</v>
      </c>
      <c r="G164" s="167" t="s">
        <v>199</v>
      </c>
      <c r="H164" s="168">
        <v>760</v>
      </c>
      <c r="I164" s="169"/>
      <c r="J164" s="170">
        <f>ROUND(I164*H164,2)</f>
        <v>0</v>
      </c>
      <c r="K164" s="166" t="s">
        <v>128</v>
      </c>
      <c r="L164" s="171"/>
      <c r="M164" s="172" t="s">
        <v>19</v>
      </c>
      <c r="N164" s="173" t="s">
        <v>43</v>
      </c>
      <c r="P164" s="135">
        <f>O164*H164</f>
        <v>0</v>
      </c>
      <c r="Q164" s="135">
        <v>2.7E-4</v>
      </c>
      <c r="R164" s="135">
        <f>Q164*H164</f>
        <v>0.20519999999999999</v>
      </c>
      <c r="S164" s="135">
        <v>0</v>
      </c>
      <c r="T164" s="136">
        <f>S164*H164</f>
        <v>0</v>
      </c>
      <c r="AR164" s="137" t="s">
        <v>633</v>
      </c>
      <c r="AT164" s="137" t="s">
        <v>291</v>
      </c>
      <c r="AU164" s="137" t="s">
        <v>80</v>
      </c>
      <c r="AY164" s="16" t="s">
        <v>122</v>
      </c>
      <c r="BE164" s="138">
        <f>IF(N164="základní",J164,0)</f>
        <v>0</v>
      </c>
      <c r="BF164" s="138">
        <f>IF(N164="snížená",J164,0)</f>
        <v>0</v>
      </c>
      <c r="BG164" s="138">
        <f>IF(N164="zákl. přenesená",J164,0)</f>
        <v>0</v>
      </c>
      <c r="BH164" s="138">
        <f>IF(N164="sníž. přenesená",J164,0)</f>
        <v>0</v>
      </c>
      <c r="BI164" s="138">
        <f>IF(N164="nulová",J164,0)</f>
        <v>0</v>
      </c>
      <c r="BJ164" s="16" t="s">
        <v>80</v>
      </c>
      <c r="BK164" s="138">
        <f>ROUND(I164*H164,2)</f>
        <v>0</v>
      </c>
      <c r="BL164" s="16" t="s">
        <v>499</v>
      </c>
      <c r="BM164" s="137" t="s">
        <v>833</v>
      </c>
    </row>
    <row r="165" spans="2:65" s="1" customFormat="1" ht="21.75" customHeight="1">
      <c r="B165" s="31"/>
      <c r="C165" s="126" t="s">
        <v>430</v>
      </c>
      <c r="D165" s="126" t="s">
        <v>124</v>
      </c>
      <c r="E165" s="127" t="s">
        <v>834</v>
      </c>
      <c r="F165" s="128" t="s">
        <v>835</v>
      </c>
      <c r="G165" s="129" t="s">
        <v>199</v>
      </c>
      <c r="H165" s="130">
        <v>590</v>
      </c>
      <c r="I165" s="131"/>
      <c r="J165" s="132">
        <f>ROUND(I165*H165,2)</f>
        <v>0</v>
      </c>
      <c r="K165" s="128" t="s">
        <v>128</v>
      </c>
      <c r="L165" s="31"/>
      <c r="M165" s="133" t="s">
        <v>19</v>
      </c>
      <c r="N165" s="134" t="s">
        <v>43</v>
      </c>
      <c r="P165" s="135">
        <f>O165*H165</f>
        <v>0</v>
      </c>
      <c r="Q165" s="135">
        <v>7.7999999999999999E-4</v>
      </c>
      <c r="R165" s="135">
        <f>Q165*H165</f>
        <v>0.4602</v>
      </c>
      <c r="S165" s="135">
        <v>0</v>
      </c>
      <c r="T165" s="136">
        <f>S165*H165</f>
        <v>0</v>
      </c>
      <c r="AR165" s="137" t="s">
        <v>499</v>
      </c>
      <c r="AT165" s="137" t="s">
        <v>124</v>
      </c>
      <c r="AU165" s="137" t="s">
        <v>80</v>
      </c>
      <c r="AY165" s="16" t="s">
        <v>122</v>
      </c>
      <c r="BE165" s="138">
        <f>IF(N165="základní",J165,0)</f>
        <v>0</v>
      </c>
      <c r="BF165" s="138">
        <f>IF(N165="snížená",J165,0)</f>
        <v>0</v>
      </c>
      <c r="BG165" s="138">
        <f>IF(N165="zákl. přenesená",J165,0)</f>
        <v>0</v>
      </c>
      <c r="BH165" s="138">
        <f>IF(N165="sníž. přenesená",J165,0)</f>
        <v>0</v>
      </c>
      <c r="BI165" s="138">
        <f>IF(N165="nulová",J165,0)</f>
        <v>0</v>
      </c>
      <c r="BJ165" s="16" t="s">
        <v>80</v>
      </c>
      <c r="BK165" s="138">
        <f>ROUND(I165*H165,2)</f>
        <v>0</v>
      </c>
      <c r="BL165" s="16" t="s">
        <v>499</v>
      </c>
      <c r="BM165" s="137" t="s">
        <v>836</v>
      </c>
    </row>
    <row r="166" spans="2:65" s="1" customFormat="1">
      <c r="B166" s="31"/>
      <c r="D166" s="139" t="s">
        <v>131</v>
      </c>
      <c r="F166" s="140" t="s">
        <v>837</v>
      </c>
      <c r="I166" s="141"/>
      <c r="L166" s="31"/>
      <c r="M166" s="142"/>
      <c r="T166" s="52"/>
      <c r="AT166" s="16" t="s">
        <v>131</v>
      </c>
      <c r="AU166" s="16" t="s">
        <v>80</v>
      </c>
    </row>
    <row r="167" spans="2:65" s="1" customFormat="1" ht="16.5" customHeight="1">
      <c r="B167" s="31"/>
      <c r="C167" s="164" t="s">
        <v>435</v>
      </c>
      <c r="D167" s="164" t="s">
        <v>291</v>
      </c>
      <c r="E167" s="165" t="s">
        <v>838</v>
      </c>
      <c r="F167" s="166" t="s">
        <v>839</v>
      </c>
      <c r="G167" s="167" t="s">
        <v>199</v>
      </c>
      <c r="H167" s="168">
        <v>590</v>
      </c>
      <c r="I167" s="169"/>
      <c r="J167" s="170">
        <f>ROUND(I167*H167,2)</f>
        <v>0</v>
      </c>
      <c r="K167" s="166" t="s">
        <v>840</v>
      </c>
      <c r="L167" s="171"/>
      <c r="M167" s="172" t="s">
        <v>19</v>
      </c>
      <c r="N167" s="173" t="s">
        <v>43</v>
      </c>
      <c r="P167" s="135">
        <f>O167*H167</f>
        <v>0</v>
      </c>
      <c r="Q167" s="135">
        <v>7.7999999999999999E-4</v>
      </c>
      <c r="R167" s="135">
        <f>Q167*H167</f>
        <v>0.4602</v>
      </c>
      <c r="S167" s="135">
        <v>0</v>
      </c>
      <c r="T167" s="136">
        <f>S167*H167</f>
        <v>0</v>
      </c>
      <c r="AR167" s="137" t="s">
        <v>633</v>
      </c>
      <c r="AT167" s="137" t="s">
        <v>291</v>
      </c>
      <c r="AU167" s="137" t="s">
        <v>80</v>
      </c>
      <c r="AY167" s="16" t="s">
        <v>122</v>
      </c>
      <c r="BE167" s="138">
        <f>IF(N167="základní",J167,0)</f>
        <v>0</v>
      </c>
      <c r="BF167" s="138">
        <f>IF(N167="snížená",J167,0)</f>
        <v>0</v>
      </c>
      <c r="BG167" s="138">
        <f>IF(N167="zákl. přenesená",J167,0)</f>
        <v>0</v>
      </c>
      <c r="BH167" s="138">
        <f>IF(N167="sníž. přenesená",J167,0)</f>
        <v>0</v>
      </c>
      <c r="BI167" s="138">
        <f>IF(N167="nulová",J167,0)</f>
        <v>0</v>
      </c>
      <c r="BJ167" s="16" t="s">
        <v>80</v>
      </c>
      <c r="BK167" s="138">
        <f>ROUND(I167*H167,2)</f>
        <v>0</v>
      </c>
      <c r="BL167" s="16" t="s">
        <v>499</v>
      </c>
      <c r="BM167" s="137" t="s">
        <v>841</v>
      </c>
    </row>
    <row r="168" spans="2:65" s="1" customFormat="1" ht="33" customHeight="1">
      <c r="B168" s="31"/>
      <c r="C168" s="126" t="s">
        <v>439</v>
      </c>
      <c r="D168" s="126" t="s">
        <v>124</v>
      </c>
      <c r="E168" s="127" t="s">
        <v>842</v>
      </c>
      <c r="F168" s="128" t="s">
        <v>843</v>
      </c>
      <c r="G168" s="129" t="s">
        <v>199</v>
      </c>
      <c r="H168" s="130">
        <v>540</v>
      </c>
      <c r="I168" s="131"/>
      <c r="J168" s="132">
        <f>ROUND(I168*H168,2)</f>
        <v>0</v>
      </c>
      <c r="K168" s="128" t="s">
        <v>128</v>
      </c>
      <c r="L168" s="31"/>
      <c r="M168" s="133" t="s">
        <v>19</v>
      </c>
      <c r="N168" s="134" t="s">
        <v>43</v>
      </c>
      <c r="P168" s="135">
        <f>O168*H168</f>
        <v>0</v>
      </c>
      <c r="Q168" s="135">
        <v>0</v>
      </c>
      <c r="R168" s="135">
        <f>Q168*H168</f>
        <v>0</v>
      </c>
      <c r="S168" s="135">
        <v>0</v>
      </c>
      <c r="T168" s="136">
        <f>S168*H168</f>
        <v>0</v>
      </c>
      <c r="AR168" s="137" t="s">
        <v>499</v>
      </c>
      <c r="AT168" s="137" t="s">
        <v>124</v>
      </c>
      <c r="AU168" s="137" t="s">
        <v>80</v>
      </c>
      <c r="AY168" s="16" t="s">
        <v>122</v>
      </c>
      <c r="BE168" s="138">
        <f>IF(N168="základní",J168,0)</f>
        <v>0</v>
      </c>
      <c r="BF168" s="138">
        <f>IF(N168="snížená",J168,0)</f>
        <v>0</v>
      </c>
      <c r="BG168" s="138">
        <f>IF(N168="zákl. přenesená",J168,0)</f>
        <v>0</v>
      </c>
      <c r="BH168" s="138">
        <f>IF(N168="sníž. přenesená",J168,0)</f>
        <v>0</v>
      </c>
      <c r="BI168" s="138">
        <f>IF(N168="nulová",J168,0)</f>
        <v>0</v>
      </c>
      <c r="BJ168" s="16" t="s">
        <v>80</v>
      </c>
      <c r="BK168" s="138">
        <f>ROUND(I168*H168,2)</f>
        <v>0</v>
      </c>
      <c r="BL168" s="16" t="s">
        <v>499</v>
      </c>
      <c r="BM168" s="137" t="s">
        <v>844</v>
      </c>
    </row>
    <row r="169" spans="2:65" s="1" customFormat="1">
      <c r="B169" s="31"/>
      <c r="D169" s="139" t="s">
        <v>131</v>
      </c>
      <c r="F169" s="140" t="s">
        <v>845</v>
      </c>
      <c r="I169" s="141"/>
      <c r="L169" s="31"/>
      <c r="M169" s="142"/>
      <c r="T169" s="52"/>
      <c r="AT169" s="16" t="s">
        <v>131</v>
      </c>
      <c r="AU169" s="16" t="s">
        <v>80</v>
      </c>
    </row>
    <row r="170" spans="2:65" s="1" customFormat="1" ht="16.5" customHeight="1">
      <c r="B170" s="31"/>
      <c r="C170" s="126" t="s">
        <v>444</v>
      </c>
      <c r="D170" s="126" t="s">
        <v>124</v>
      </c>
      <c r="E170" s="127" t="s">
        <v>846</v>
      </c>
      <c r="F170" s="128" t="s">
        <v>847</v>
      </c>
      <c r="G170" s="129" t="s">
        <v>127</v>
      </c>
      <c r="H170" s="130">
        <v>189</v>
      </c>
      <c r="I170" s="131"/>
      <c r="J170" s="132">
        <f>ROUND(I170*H170,2)</f>
        <v>0</v>
      </c>
      <c r="K170" s="128" t="s">
        <v>128</v>
      </c>
      <c r="L170" s="31"/>
      <c r="M170" s="133" t="s">
        <v>19</v>
      </c>
      <c r="N170" s="134" t="s">
        <v>43</v>
      </c>
      <c r="P170" s="135">
        <f>O170*H170</f>
        <v>0</v>
      </c>
      <c r="Q170" s="135">
        <v>3.0000000000000001E-5</v>
      </c>
      <c r="R170" s="135">
        <f>Q170*H170</f>
        <v>5.6700000000000006E-3</v>
      </c>
      <c r="S170" s="135">
        <v>0</v>
      </c>
      <c r="T170" s="136">
        <f>S170*H170</f>
        <v>0</v>
      </c>
      <c r="AR170" s="137" t="s">
        <v>499</v>
      </c>
      <c r="AT170" s="137" t="s">
        <v>124</v>
      </c>
      <c r="AU170" s="137" t="s">
        <v>80</v>
      </c>
      <c r="AY170" s="16" t="s">
        <v>122</v>
      </c>
      <c r="BE170" s="138">
        <f>IF(N170="základní",J170,0)</f>
        <v>0</v>
      </c>
      <c r="BF170" s="138">
        <f>IF(N170="snížená",J170,0)</f>
        <v>0</v>
      </c>
      <c r="BG170" s="138">
        <f>IF(N170="zákl. přenesená",J170,0)</f>
        <v>0</v>
      </c>
      <c r="BH170" s="138">
        <f>IF(N170="sníž. přenesená",J170,0)</f>
        <v>0</v>
      </c>
      <c r="BI170" s="138">
        <f>IF(N170="nulová",J170,0)</f>
        <v>0</v>
      </c>
      <c r="BJ170" s="16" t="s">
        <v>80</v>
      </c>
      <c r="BK170" s="138">
        <f>ROUND(I170*H170,2)</f>
        <v>0</v>
      </c>
      <c r="BL170" s="16" t="s">
        <v>499</v>
      </c>
      <c r="BM170" s="137" t="s">
        <v>848</v>
      </c>
    </row>
    <row r="171" spans="2:65" s="1" customFormat="1">
      <c r="B171" s="31"/>
      <c r="D171" s="139" t="s">
        <v>131</v>
      </c>
      <c r="F171" s="140" t="s">
        <v>849</v>
      </c>
      <c r="I171" s="141"/>
      <c r="L171" s="31"/>
      <c r="M171" s="142"/>
      <c r="T171" s="52"/>
      <c r="AT171" s="16" t="s">
        <v>131</v>
      </c>
      <c r="AU171" s="16" t="s">
        <v>80</v>
      </c>
    </row>
    <row r="172" spans="2:65" s="1" customFormat="1" ht="33" customHeight="1">
      <c r="B172" s="31"/>
      <c r="C172" s="126" t="s">
        <v>448</v>
      </c>
      <c r="D172" s="126" t="s">
        <v>124</v>
      </c>
      <c r="E172" s="127" t="s">
        <v>850</v>
      </c>
      <c r="F172" s="128" t="s">
        <v>851</v>
      </c>
      <c r="G172" s="129" t="s">
        <v>199</v>
      </c>
      <c r="H172" s="130">
        <v>50</v>
      </c>
      <c r="I172" s="131"/>
      <c r="J172" s="132">
        <f>ROUND(I172*H172,2)</f>
        <v>0</v>
      </c>
      <c r="K172" s="128" t="s">
        <v>128</v>
      </c>
      <c r="L172" s="31"/>
      <c r="M172" s="133" t="s">
        <v>19</v>
      </c>
      <c r="N172" s="134" t="s">
        <v>43</v>
      </c>
      <c r="P172" s="135">
        <f>O172*H172</f>
        <v>0</v>
      </c>
      <c r="Q172" s="135">
        <v>0</v>
      </c>
      <c r="R172" s="135">
        <f>Q172*H172</f>
        <v>0</v>
      </c>
      <c r="S172" s="135">
        <v>0</v>
      </c>
      <c r="T172" s="136">
        <f>S172*H172</f>
        <v>0</v>
      </c>
      <c r="AR172" s="137" t="s">
        <v>499</v>
      </c>
      <c r="AT172" s="137" t="s">
        <v>124</v>
      </c>
      <c r="AU172" s="137" t="s">
        <v>80</v>
      </c>
      <c r="AY172" s="16" t="s">
        <v>122</v>
      </c>
      <c r="BE172" s="138">
        <f>IF(N172="základní",J172,0)</f>
        <v>0</v>
      </c>
      <c r="BF172" s="138">
        <f>IF(N172="snížená",J172,0)</f>
        <v>0</v>
      </c>
      <c r="BG172" s="138">
        <f>IF(N172="zákl. přenesená",J172,0)</f>
        <v>0</v>
      </c>
      <c r="BH172" s="138">
        <f>IF(N172="sníž. přenesená",J172,0)</f>
        <v>0</v>
      </c>
      <c r="BI172" s="138">
        <f>IF(N172="nulová",J172,0)</f>
        <v>0</v>
      </c>
      <c r="BJ172" s="16" t="s">
        <v>80</v>
      </c>
      <c r="BK172" s="138">
        <f>ROUND(I172*H172,2)</f>
        <v>0</v>
      </c>
      <c r="BL172" s="16" t="s">
        <v>499</v>
      </c>
      <c r="BM172" s="137" t="s">
        <v>852</v>
      </c>
    </row>
    <row r="173" spans="2:65" s="1" customFormat="1">
      <c r="B173" s="31"/>
      <c r="D173" s="139" t="s">
        <v>131</v>
      </c>
      <c r="F173" s="140" t="s">
        <v>853</v>
      </c>
      <c r="I173" s="141"/>
      <c r="L173" s="31"/>
      <c r="M173" s="142"/>
      <c r="T173" s="52"/>
      <c r="AT173" s="16" t="s">
        <v>131</v>
      </c>
      <c r="AU173" s="16" t="s">
        <v>80</v>
      </c>
    </row>
    <row r="174" spans="2:65" s="1" customFormat="1" ht="16.5" customHeight="1">
      <c r="B174" s="31"/>
      <c r="C174" s="126" t="s">
        <v>453</v>
      </c>
      <c r="D174" s="126" t="s">
        <v>124</v>
      </c>
      <c r="E174" s="127" t="s">
        <v>597</v>
      </c>
      <c r="F174" s="128" t="s">
        <v>598</v>
      </c>
      <c r="G174" s="129" t="s">
        <v>127</v>
      </c>
      <c r="H174" s="130">
        <v>120</v>
      </c>
      <c r="I174" s="131"/>
      <c r="J174" s="132">
        <f>ROUND(I174*H174,2)</f>
        <v>0</v>
      </c>
      <c r="K174" s="128" t="s">
        <v>128</v>
      </c>
      <c r="L174" s="31"/>
      <c r="M174" s="133" t="s">
        <v>19</v>
      </c>
      <c r="N174" s="134" t="s">
        <v>43</v>
      </c>
      <c r="P174" s="135">
        <f>O174*H174</f>
        <v>0</v>
      </c>
      <c r="Q174" s="135">
        <v>8.4000000000000003E-4</v>
      </c>
      <c r="R174" s="135">
        <f>Q174*H174</f>
        <v>0.1008</v>
      </c>
      <c r="S174" s="135">
        <v>0</v>
      </c>
      <c r="T174" s="136">
        <f>S174*H174</f>
        <v>0</v>
      </c>
      <c r="AR174" s="137" t="s">
        <v>499</v>
      </c>
      <c r="AT174" s="137" t="s">
        <v>124</v>
      </c>
      <c r="AU174" s="137" t="s">
        <v>80</v>
      </c>
      <c r="AY174" s="16" t="s">
        <v>122</v>
      </c>
      <c r="BE174" s="138">
        <f>IF(N174="základní",J174,0)</f>
        <v>0</v>
      </c>
      <c r="BF174" s="138">
        <f>IF(N174="snížená",J174,0)</f>
        <v>0</v>
      </c>
      <c r="BG174" s="138">
        <f>IF(N174="zákl. přenesená",J174,0)</f>
        <v>0</v>
      </c>
      <c r="BH174" s="138">
        <f>IF(N174="sníž. přenesená",J174,0)</f>
        <v>0</v>
      </c>
      <c r="BI174" s="138">
        <f>IF(N174="nulová",J174,0)</f>
        <v>0</v>
      </c>
      <c r="BJ174" s="16" t="s">
        <v>80</v>
      </c>
      <c r="BK174" s="138">
        <f>ROUND(I174*H174,2)</f>
        <v>0</v>
      </c>
      <c r="BL174" s="16" t="s">
        <v>499</v>
      </c>
      <c r="BM174" s="137" t="s">
        <v>854</v>
      </c>
    </row>
    <row r="175" spans="2:65" s="1" customFormat="1">
      <c r="B175" s="31"/>
      <c r="D175" s="139" t="s">
        <v>131</v>
      </c>
      <c r="F175" s="140" t="s">
        <v>600</v>
      </c>
      <c r="I175" s="141"/>
      <c r="L175" s="31"/>
      <c r="M175" s="142"/>
      <c r="T175" s="52"/>
      <c r="AT175" s="16" t="s">
        <v>131</v>
      </c>
      <c r="AU175" s="16" t="s">
        <v>80</v>
      </c>
    </row>
    <row r="176" spans="2:65" s="1" customFormat="1" ht="21.75" customHeight="1">
      <c r="B176" s="31"/>
      <c r="C176" s="126" t="s">
        <v>457</v>
      </c>
      <c r="D176" s="126" t="s">
        <v>124</v>
      </c>
      <c r="E176" s="127" t="s">
        <v>855</v>
      </c>
      <c r="F176" s="128" t="s">
        <v>856</v>
      </c>
      <c r="G176" s="129" t="s">
        <v>199</v>
      </c>
      <c r="H176" s="130">
        <v>100</v>
      </c>
      <c r="I176" s="131"/>
      <c r="J176" s="132">
        <f>ROUND(I176*H176,2)</f>
        <v>0</v>
      </c>
      <c r="K176" s="128" t="s">
        <v>128</v>
      </c>
      <c r="L176" s="31"/>
      <c r="M176" s="133" t="s">
        <v>19</v>
      </c>
      <c r="N176" s="134" t="s">
        <v>43</v>
      </c>
      <c r="P176" s="135">
        <f>O176*H176</f>
        <v>0</v>
      </c>
      <c r="Q176" s="135">
        <v>0</v>
      </c>
      <c r="R176" s="135">
        <f>Q176*H176</f>
        <v>0</v>
      </c>
      <c r="S176" s="135">
        <v>0</v>
      </c>
      <c r="T176" s="136">
        <f>S176*H176</f>
        <v>0</v>
      </c>
      <c r="AR176" s="137" t="s">
        <v>499</v>
      </c>
      <c r="AT176" s="137" t="s">
        <v>124</v>
      </c>
      <c r="AU176" s="137" t="s">
        <v>80</v>
      </c>
      <c r="AY176" s="16" t="s">
        <v>122</v>
      </c>
      <c r="BE176" s="138">
        <f>IF(N176="základní",J176,0)</f>
        <v>0</v>
      </c>
      <c r="BF176" s="138">
        <f>IF(N176="snížená",J176,0)</f>
        <v>0</v>
      </c>
      <c r="BG176" s="138">
        <f>IF(N176="zákl. přenesená",J176,0)</f>
        <v>0</v>
      </c>
      <c r="BH176" s="138">
        <f>IF(N176="sníž. přenesená",J176,0)</f>
        <v>0</v>
      </c>
      <c r="BI176" s="138">
        <f>IF(N176="nulová",J176,0)</f>
        <v>0</v>
      </c>
      <c r="BJ176" s="16" t="s">
        <v>80</v>
      </c>
      <c r="BK176" s="138">
        <f>ROUND(I176*H176,2)</f>
        <v>0</v>
      </c>
      <c r="BL176" s="16" t="s">
        <v>499</v>
      </c>
      <c r="BM176" s="137" t="s">
        <v>857</v>
      </c>
    </row>
    <row r="177" spans="2:65" s="1" customFormat="1">
      <c r="B177" s="31"/>
      <c r="D177" s="139" t="s">
        <v>131</v>
      </c>
      <c r="F177" s="140" t="s">
        <v>858</v>
      </c>
      <c r="I177" s="141"/>
      <c r="L177" s="31"/>
      <c r="M177" s="142"/>
      <c r="T177" s="52"/>
      <c r="AT177" s="16" t="s">
        <v>131</v>
      </c>
      <c r="AU177" s="16" t="s">
        <v>80</v>
      </c>
    </row>
    <row r="178" spans="2:65" s="1" customFormat="1" ht="16.5" customHeight="1">
      <c r="B178" s="31"/>
      <c r="C178" s="164" t="s">
        <v>462</v>
      </c>
      <c r="D178" s="164" t="s">
        <v>291</v>
      </c>
      <c r="E178" s="165" t="s">
        <v>642</v>
      </c>
      <c r="F178" s="166" t="s">
        <v>643</v>
      </c>
      <c r="G178" s="167" t="s">
        <v>199</v>
      </c>
      <c r="H178" s="168">
        <v>100</v>
      </c>
      <c r="I178" s="169"/>
      <c r="J178" s="170">
        <f>ROUND(I178*H178,2)</f>
        <v>0</v>
      </c>
      <c r="K178" s="166" t="s">
        <v>128</v>
      </c>
      <c r="L178" s="171"/>
      <c r="M178" s="172" t="s">
        <v>19</v>
      </c>
      <c r="N178" s="173" t="s">
        <v>43</v>
      </c>
      <c r="P178" s="135">
        <f>O178*H178</f>
        <v>0</v>
      </c>
      <c r="Q178" s="135">
        <v>6.8999999999999997E-4</v>
      </c>
      <c r="R178" s="135">
        <f>Q178*H178</f>
        <v>6.8999999999999992E-2</v>
      </c>
      <c r="S178" s="135">
        <v>0</v>
      </c>
      <c r="T178" s="136">
        <f>S178*H178</f>
        <v>0</v>
      </c>
      <c r="AR178" s="137" t="s">
        <v>633</v>
      </c>
      <c r="AT178" s="137" t="s">
        <v>291</v>
      </c>
      <c r="AU178" s="137" t="s">
        <v>80</v>
      </c>
      <c r="AY178" s="16" t="s">
        <v>122</v>
      </c>
      <c r="BE178" s="138">
        <f>IF(N178="základní",J178,0)</f>
        <v>0</v>
      </c>
      <c r="BF178" s="138">
        <f>IF(N178="snížená",J178,0)</f>
        <v>0</v>
      </c>
      <c r="BG178" s="138">
        <f>IF(N178="zákl. přenesená",J178,0)</f>
        <v>0</v>
      </c>
      <c r="BH178" s="138">
        <f>IF(N178="sníž. přenesená",J178,0)</f>
        <v>0</v>
      </c>
      <c r="BI178" s="138">
        <f>IF(N178="nulová",J178,0)</f>
        <v>0</v>
      </c>
      <c r="BJ178" s="16" t="s">
        <v>80</v>
      </c>
      <c r="BK178" s="138">
        <f>ROUND(I178*H178,2)</f>
        <v>0</v>
      </c>
      <c r="BL178" s="16" t="s">
        <v>499</v>
      </c>
      <c r="BM178" s="137" t="s">
        <v>859</v>
      </c>
    </row>
    <row r="179" spans="2:65" s="1" customFormat="1" ht="24.2" customHeight="1">
      <c r="B179" s="31"/>
      <c r="C179" s="126" t="s">
        <v>467</v>
      </c>
      <c r="D179" s="126" t="s">
        <v>124</v>
      </c>
      <c r="E179" s="127" t="s">
        <v>860</v>
      </c>
      <c r="F179" s="128" t="s">
        <v>861</v>
      </c>
      <c r="G179" s="129" t="s">
        <v>199</v>
      </c>
      <c r="H179" s="130">
        <v>50</v>
      </c>
      <c r="I179" s="131"/>
      <c r="J179" s="132">
        <f>ROUND(I179*H179,2)</f>
        <v>0</v>
      </c>
      <c r="K179" s="128" t="s">
        <v>128</v>
      </c>
      <c r="L179" s="31"/>
      <c r="M179" s="133" t="s">
        <v>19</v>
      </c>
      <c r="N179" s="134" t="s">
        <v>43</v>
      </c>
      <c r="P179" s="135">
        <f>O179*H179</f>
        <v>0</v>
      </c>
      <c r="Q179" s="135">
        <v>0.13538</v>
      </c>
      <c r="R179" s="135">
        <f>Q179*H179</f>
        <v>6.7690000000000001</v>
      </c>
      <c r="S179" s="135">
        <v>0</v>
      </c>
      <c r="T179" s="136">
        <f>S179*H179</f>
        <v>0</v>
      </c>
      <c r="AR179" s="137" t="s">
        <v>499</v>
      </c>
      <c r="AT179" s="137" t="s">
        <v>124</v>
      </c>
      <c r="AU179" s="137" t="s">
        <v>80</v>
      </c>
      <c r="AY179" s="16" t="s">
        <v>122</v>
      </c>
      <c r="BE179" s="138">
        <f>IF(N179="základní",J179,0)</f>
        <v>0</v>
      </c>
      <c r="BF179" s="138">
        <f>IF(N179="snížená",J179,0)</f>
        <v>0</v>
      </c>
      <c r="BG179" s="138">
        <f>IF(N179="zákl. přenesená",J179,0)</f>
        <v>0</v>
      </c>
      <c r="BH179" s="138">
        <f>IF(N179="sníž. přenesená",J179,0)</f>
        <v>0</v>
      </c>
      <c r="BI179" s="138">
        <f>IF(N179="nulová",J179,0)</f>
        <v>0</v>
      </c>
      <c r="BJ179" s="16" t="s">
        <v>80</v>
      </c>
      <c r="BK179" s="138">
        <f>ROUND(I179*H179,2)</f>
        <v>0</v>
      </c>
      <c r="BL179" s="16" t="s">
        <v>499</v>
      </c>
      <c r="BM179" s="137" t="s">
        <v>862</v>
      </c>
    </row>
    <row r="180" spans="2:65" s="1" customFormat="1">
      <c r="B180" s="31"/>
      <c r="D180" s="139" t="s">
        <v>131</v>
      </c>
      <c r="F180" s="140" t="s">
        <v>863</v>
      </c>
      <c r="I180" s="141"/>
      <c r="L180" s="31"/>
      <c r="M180" s="142"/>
      <c r="T180" s="52"/>
      <c r="AT180" s="16" t="s">
        <v>131</v>
      </c>
      <c r="AU180" s="16" t="s">
        <v>80</v>
      </c>
    </row>
    <row r="181" spans="2:65" s="1" customFormat="1" ht="16.5" customHeight="1">
      <c r="B181" s="31"/>
      <c r="C181" s="126" t="s">
        <v>471</v>
      </c>
      <c r="D181" s="126" t="s">
        <v>124</v>
      </c>
      <c r="E181" s="127" t="s">
        <v>603</v>
      </c>
      <c r="F181" s="128" t="s">
        <v>604</v>
      </c>
      <c r="G181" s="129" t="s">
        <v>127</v>
      </c>
      <c r="H181" s="130">
        <v>120</v>
      </c>
      <c r="I181" s="131"/>
      <c r="J181" s="132">
        <f>ROUND(I181*H181,2)</f>
        <v>0</v>
      </c>
      <c r="K181" s="128" t="s">
        <v>128</v>
      </c>
      <c r="L181" s="31"/>
      <c r="M181" s="133" t="s">
        <v>19</v>
      </c>
      <c r="N181" s="134" t="s">
        <v>43</v>
      </c>
      <c r="P181" s="135">
        <f>O181*H181</f>
        <v>0</v>
      </c>
      <c r="Q181" s="135">
        <v>0</v>
      </c>
      <c r="R181" s="135">
        <f>Q181*H181</f>
        <v>0</v>
      </c>
      <c r="S181" s="135">
        <v>0</v>
      </c>
      <c r="T181" s="136">
        <f>S181*H181</f>
        <v>0</v>
      </c>
      <c r="AR181" s="137" t="s">
        <v>499</v>
      </c>
      <c r="AT181" s="137" t="s">
        <v>124</v>
      </c>
      <c r="AU181" s="137" t="s">
        <v>80</v>
      </c>
      <c r="AY181" s="16" t="s">
        <v>122</v>
      </c>
      <c r="BE181" s="138">
        <f>IF(N181="základní",J181,0)</f>
        <v>0</v>
      </c>
      <c r="BF181" s="138">
        <f>IF(N181="snížená",J181,0)</f>
        <v>0</v>
      </c>
      <c r="BG181" s="138">
        <f>IF(N181="zákl. přenesená",J181,0)</f>
        <v>0</v>
      </c>
      <c r="BH181" s="138">
        <f>IF(N181="sníž. přenesená",J181,0)</f>
        <v>0</v>
      </c>
      <c r="BI181" s="138">
        <f>IF(N181="nulová",J181,0)</f>
        <v>0</v>
      </c>
      <c r="BJ181" s="16" t="s">
        <v>80</v>
      </c>
      <c r="BK181" s="138">
        <f>ROUND(I181*H181,2)</f>
        <v>0</v>
      </c>
      <c r="BL181" s="16" t="s">
        <v>499</v>
      </c>
      <c r="BM181" s="137" t="s">
        <v>864</v>
      </c>
    </row>
    <row r="182" spans="2:65" s="1" customFormat="1">
      <c r="B182" s="31"/>
      <c r="D182" s="139" t="s">
        <v>131</v>
      </c>
      <c r="F182" s="140" t="s">
        <v>606</v>
      </c>
      <c r="I182" s="141"/>
      <c r="L182" s="31"/>
      <c r="M182" s="142"/>
      <c r="T182" s="52"/>
      <c r="AT182" s="16" t="s">
        <v>131</v>
      </c>
      <c r="AU182" s="16" t="s">
        <v>80</v>
      </c>
    </row>
    <row r="183" spans="2:65" s="1" customFormat="1" ht="33" customHeight="1">
      <c r="B183" s="31"/>
      <c r="C183" s="126" t="s">
        <v>476</v>
      </c>
      <c r="D183" s="126" t="s">
        <v>124</v>
      </c>
      <c r="E183" s="127" t="s">
        <v>865</v>
      </c>
      <c r="F183" s="128" t="s">
        <v>866</v>
      </c>
      <c r="G183" s="129" t="s">
        <v>199</v>
      </c>
      <c r="H183" s="130">
        <v>50</v>
      </c>
      <c r="I183" s="131"/>
      <c r="J183" s="132">
        <f>ROUND(I183*H183,2)</f>
        <v>0</v>
      </c>
      <c r="K183" s="128" t="s">
        <v>128</v>
      </c>
      <c r="L183" s="31"/>
      <c r="M183" s="133" t="s">
        <v>19</v>
      </c>
      <c r="N183" s="134" t="s">
        <v>43</v>
      </c>
      <c r="P183" s="135">
        <f>O183*H183</f>
        <v>0</v>
      </c>
      <c r="Q183" s="135">
        <v>0</v>
      </c>
      <c r="R183" s="135">
        <f>Q183*H183</f>
        <v>0</v>
      </c>
      <c r="S183" s="135">
        <v>0</v>
      </c>
      <c r="T183" s="136">
        <f>S183*H183</f>
        <v>0</v>
      </c>
      <c r="AR183" s="137" t="s">
        <v>499</v>
      </c>
      <c r="AT183" s="137" t="s">
        <v>124</v>
      </c>
      <c r="AU183" s="137" t="s">
        <v>80</v>
      </c>
      <c r="AY183" s="16" t="s">
        <v>122</v>
      </c>
      <c r="BE183" s="138">
        <f>IF(N183="základní",J183,0)</f>
        <v>0</v>
      </c>
      <c r="BF183" s="138">
        <f>IF(N183="snížená",J183,0)</f>
        <v>0</v>
      </c>
      <c r="BG183" s="138">
        <f>IF(N183="zákl. přenesená",J183,0)</f>
        <v>0</v>
      </c>
      <c r="BH183" s="138">
        <f>IF(N183="sníž. přenesená",J183,0)</f>
        <v>0</v>
      </c>
      <c r="BI183" s="138">
        <f>IF(N183="nulová",J183,0)</f>
        <v>0</v>
      </c>
      <c r="BJ183" s="16" t="s">
        <v>80</v>
      </c>
      <c r="BK183" s="138">
        <f>ROUND(I183*H183,2)</f>
        <v>0</v>
      </c>
      <c r="BL183" s="16" t="s">
        <v>499</v>
      </c>
      <c r="BM183" s="137" t="s">
        <v>867</v>
      </c>
    </row>
    <row r="184" spans="2:65" s="1" customFormat="1">
      <c r="B184" s="31"/>
      <c r="D184" s="139" t="s">
        <v>131</v>
      </c>
      <c r="F184" s="140" t="s">
        <v>868</v>
      </c>
      <c r="I184" s="141"/>
      <c r="L184" s="31"/>
      <c r="M184" s="142"/>
      <c r="T184" s="52"/>
      <c r="AT184" s="16" t="s">
        <v>131</v>
      </c>
      <c r="AU184" s="16" t="s">
        <v>80</v>
      </c>
    </row>
    <row r="185" spans="2:65" s="1" customFormat="1" ht="16.5" customHeight="1">
      <c r="B185" s="31"/>
      <c r="C185" s="126" t="s">
        <v>482</v>
      </c>
      <c r="D185" s="126" t="s">
        <v>124</v>
      </c>
      <c r="E185" s="127" t="s">
        <v>869</v>
      </c>
      <c r="F185" s="128" t="s">
        <v>870</v>
      </c>
      <c r="G185" s="129" t="s">
        <v>199</v>
      </c>
      <c r="H185" s="130">
        <v>20</v>
      </c>
      <c r="I185" s="131"/>
      <c r="J185" s="132">
        <f>ROUND(I185*H185,2)</f>
        <v>0</v>
      </c>
      <c r="K185" s="128" t="s">
        <v>128</v>
      </c>
      <c r="L185" s="31"/>
      <c r="M185" s="133" t="s">
        <v>19</v>
      </c>
      <c r="N185" s="134" t="s">
        <v>43</v>
      </c>
      <c r="P185" s="135">
        <f>O185*H185</f>
        <v>0</v>
      </c>
      <c r="Q185" s="135">
        <v>0</v>
      </c>
      <c r="R185" s="135">
        <f>Q185*H185</f>
        <v>0</v>
      </c>
      <c r="S185" s="135">
        <v>0</v>
      </c>
      <c r="T185" s="136">
        <f>S185*H185</f>
        <v>0</v>
      </c>
      <c r="AR185" s="137" t="s">
        <v>499</v>
      </c>
      <c r="AT185" s="137" t="s">
        <v>124</v>
      </c>
      <c r="AU185" s="137" t="s">
        <v>80</v>
      </c>
      <c r="AY185" s="16" t="s">
        <v>122</v>
      </c>
      <c r="BE185" s="138">
        <f>IF(N185="základní",J185,0)</f>
        <v>0</v>
      </c>
      <c r="BF185" s="138">
        <f>IF(N185="snížená",J185,0)</f>
        <v>0</v>
      </c>
      <c r="BG185" s="138">
        <f>IF(N185="zákl. přenesená",J185,0)</f>
        <v>0</v>
      </c>
      <c r="BH185" s="138">
        <f>IF(N185="sníž. přenesená",J185,0)</f>
        <v>0</v>
      </c>
      <c r="BI185" s="138">
        <f>IF(N185="nulová",J185,0)</f>
        <v>0</v>
      </c>
      <c r="BJ185" s="16" t="s">
        <v>80</v>
      </c>
      <c r="BK185" s="138">
        <f>ROUND(I185*H185,2)</f>
        <v>0</v>
      </c>
      <c r="BL185" s="16" t="s">
        <v>499</v>
      </c>
      <c r="BM185" s="137" t="s">
        <v>871</v>
      </c>
    </row>
    <row r="186" spans="2:65" s="1" customFormat="1">
      <c r="B186" s="31"/>
      <c r="D186" s="139" t="s">
        <v>131</v>
      </c>
      <c r="F186" s="140" t="s">
        <v>872</v>
      </c>
      <c r="I186" s="141"/>
      <c r="L186" s="31"/>
      <c r="M186" s="142"/>
      <c r="T186" s="52"/>
      <c r="AT186" s="16" t="s">
        <v>131</v>
      </c>
      <c r="AU186" s="16" t="s">
        <v>80</v>
      </c>
    </row>
    <row r="187" spans="2:65" s="1" customFormat="1" ht="24.2" customHeight="1">
      <c r="B187" s="31"/>
      <c r="C187" s="126" t="s">
        <v>488</v>
      </c>
      <c r="D187" s="126" t="s">
        <v>124</v>
      </c>
      <c r="E187" s="127" t="s">
        <v>873</v>
      </c>
      <c r="F187" s="128" t="s">
        <v>874</v>
      </c>
      <c r="G187" s="129" t="s">
        <v>127</v>
      </c>
      <c r="H187" s="130">
        <v>5</v>
      </c>
      <c r="I187" s="131"/>
      <c r="J187" s="132">
        <f>ROUND(I187*H187,2)</f>
        <v>0</v>
      </c>
      <c r="K187" s="128" t="s">
        <v>128</v>
      </c>
      <c r="L187" s="31"/>
      <c r="M187" s="133" t="s">
        <v>19</v>
      </c>
      <c r="N187" s="134" t="s">
        <v>43</v>
      </c>
      <c r="P187" s="135">
        <f>O187*H187</f>
        <v>0</v>
      </c>
      <c r="Q187" s="135">
        <v>0</v>
      </c>
      <c r="R187" s="135">
        <f>Q187*H187</f>
        <v>0</v>
      </c>
      <c r="S187" s="135">
        <v>0.316</v>
      </c>
      <c r="T187" s="136">
        <f>S187*H187</f>
        <v>1.58</v>
      </c>
      <c r="AR187" s="137" t="s">
        <v>499</v>
      </c>
      <c r="AT187" s="137" t="s">
        <v>124</v>
      </c>
      <c r="AU187" s="137" t="s">
        <v>80</v>
      </c>
      <c r="AY187" s="16" t="s">
        <v>122</v>
      </c>
      <c r="BE187" s="138">
        <f>IF(N187="základní",J187,0)</f>
        <v>0</v>
      </c>
      <c r="BF187" s="138">
        <f>IF(N187="snížená",J187,0)</f>
        <v>0</v>
      </c>
      <c r="BG187" s="138">
        <f>IF(N187="zákl. přenesená",J187,0)</f>
        <v>0</v>
      </c>
      <c r="BH187" s="138">
        <f>IF(N187="sníž. přenesená",J187,0)</f>
        <v>0</v>
      </c>
      <c r="BI187" s="138">
        <f>IF(N187="nulová",J187,0)</f>
        <v>0</v>
      </c>
      <c r="BJ187" s="16" t="s">
        <v>80</v>
      </c>
      <c r="BK187" s="138">
        <f>ROUND(I187*H187,2)</f>
        <v>0</v>
      </c>
      <c r="BL187" s="16" t="s">
        <v>499</v>
      </c>
      <c r="BM187" s="137" t="s">
        <v>875</v>
      </c>
    </row>
    <row r="188" spans="2:65" s="1" customFormat="1">
      <c r="B188" s="31"/>
      <c r="D188" s="139" t="s">
        <v>131</v>
      </c>
      <c r="F188" s="140" t="s">
        <v>876</v>
      </c>
      <c r="I188" s="141"/>
      <c r="L188" s="31"/>
      <c r="M188" s="142"/>
      <c r="T188" s="52"/>
      <c r="AT188" s="16" t="s">
        <v>131</v>
      </c>
      <c r="AU188" s="16" t="s">
        <v>80</v>
      </c>
    </row>
    <row r="189" spans="2:65" s="1" customFormat="1" ht="16.5" customHeight="1">
      <c r="B189" s="31"/>
      <c r="C189" s="126" t="s">
        <v>493</v>
      </c>
      <c r="D189" s="126" t="s">
        <v>124</v>
      </c>
      <c r="E189" s="127" t="s">
        <v>877</v>
      </c>
      <c r="F189" s="128" t="s">
        <v>878</v>
      </c>
      <c r="G189" s="129" t="s">
        <v>199</v>
      </c>
      <c r="H189" s="130">
        <v>20</v>
      </c>
      <c r="I189" s="131"/>
      <c r="J189" s="132">
        <f>ROUND(I189*H189,2)</f>
        <v>0</v>
      </c>
      <c r="K189" s="128" t="s">
        <v>128</v>
      </c>
      <c r="L189" s="31"/>
      <c r="M189" s="133" t="s">
        <v>19</v>
      </c>
      <c r="N189" s="134" t="s">
        <v>43</v>
      </c>
      <c r="P189" s="135">
        <f>O189*H189</f>
        <v>0</v>
      </c>
      <c r="Q189" s="135">
        <v>3.0000000000000001E-5</v>
      </c>
      <c r="R189" s="135">
        <f>Q189*H189</f>
        <v>6.0000000000000006E-4</v>
      </c>
      <c r="S189" s="135">
        <v>0</v>
      </c>
      <c r="T189" s="136">
        <f>S189*H189</f>
        <v>0</v>
      </c>
      <c r="AR189" s="137" t="s">
        <v>499</v>
      </c>
      <c r="AT189" s="137" t="s">
        <v>124</v>
      </c>
      <c r="AU189" s="137" t="s">
        <v>80</v>
      </c>
      <c r="AY189" s="16" t="s">
        <v>122</v>
      </c>
      <c r="BE189" s="138">
        <f>IF(N189="základní",J189,0)</f>
        <v>0</v>
      </c>
      <c r="BF189" s="138">
        <f>IF(N189="snížená",J189,0)</f>
        <v>0</v>
      </c>
      <c r="BG189" s="138">
        <f>IF(N189="zákl. přenesená",J189,0)</f>
        <v>0</v>
      </c>
      <c r="BH189" s="138">
        <f>IF(N189="sníž. přenesená",J189,0)</f>
        <v>0</v>
      </c>
      <c r="BI189" s="138">
        <f>IF(N189="nulová",J189,0)</f>
        <v>0</v>
      </c>
      <c r="BJ189" s="16" t="s">
        <v>80</v>
      </c>
      <c r="BK189" s="138">
        <f>ROUND(I189*H189,2)</f>
        <v>0</v>
      </c>
      <c r="BL189" s="16" t="s">
        <v>499</v>
      </c>
      <c r="BM189" s="137" t="s">
        <v>879</v>
      </c>
    </row>
    <row r="190" spans="2:65" s="1" customFormat="1">
      <c r="B190" s="31"/>
      <c r="D190" s="139" t="s">
        <v>131</v>
      </c>
      <c r="F190" s="140" t="s">
        <v>880</v>
      </c>
      <c r="I190" s="141"/>
      <c r="L190" s="31"/>
      <c r="M190" s="142"/>
      <c r="T190" s="52"/>
      <c r="AT190" s="16" t="s">
        <v>131</v>
      </c>
      <c r="AU190" s="16" t="s">
        <v>80</v>
      </c>
    </row>
    <row r="191" spans="2:65" s="1" customFormat="1" ht="24.2" customHeight="1">
      <c r="B191" s="31"/>
      <c r="C191" s="126" t="s">
        <v>499</v>
      </c>
      <c r="D191" s="126" t="s">
        <v>124</v>
      </c>
      <c r="E191" s="127" t="s">
        <v>881</v>
      </c>
      <c r="F191" s="128" t="s">
        <v>882</v>
      </c>
      <c r="G191" s="129" t="s">
        <v>127</v>
      </c>
      <c r="H191" s="130">
        <v>5</v>
      </c>
      <c r="I191" s="131"/>
      <c r="J191" s="132">
        <f>ROUND(I191*H191,2)</f>
        <v>0</v>
      </c>
      <c r="K191" s="128" t="s">
        <v>128</v>
      </c>
      <c r="L191" s="31"/>
      <c r="M191" s="133" t="s">
        <v>19</v>
      </c>
      <c r="N191" s="134" t="s">
        <v>43</v>
      </c>
      <c r="P191" s="135">
        <f>O191*H191</f>
        <v>0</v>
      </c>
      <c r="Q191" s="135">
        <v>0</v>
      </c>
      <c r="R191" s="135">
        <f>Q191*H191</f>
        <v>0</v>
      </c>
      <c r="S191" s="135">
        <v>0.32500000000000001</v>
      </c>
      <c r="T191" s="136">
        <f>S191*H191</f>
        <v>1.625</v>
      </c>
      <c r="AR191" s="137" t="s">
        <v>499</v>
      </c>
      <c r="AT191" s="137" t="s">
        <v>124</v>
      </c>
      <c r="AU191" s="137" t="s">
        <v>80</v>
      </c>
      <c r="AY191" s="16" t="s">
        <v>122</v>
      </c>
      <c r="BE191" s="138">
        <f>IF(N191="základní",J191,0)</f>
        <v>0</v>
      </c>
      <c r="BF191" s="138">
        <f>IF(N191="snížená",J191,0)</f>
        <v>0</v>
      </c>
      <c r="BG191" s="138">
        <f>IF(N191="zákl. přenesená",J191,0)</f>
        <v>0</v>
      </c>
      <c r="BH191" s="138">
        <f>IF(N191="sníž. přenesená",J191,0)</f>
        <v>0</v>
      </c>
      <c r="BI191" s="138">
        <f>IF(N191="nulová",J191,0)</f>
        <v>0</v>
      </c>
      <c r="BJ191" s="16" t="s">
        <v>80</v>
      </c>
      <c r="BK191" s="138">
        <f>ROUND(I191*H191,2)</f>
        <v>0</v>
      </c>
      <c r="BL191" s="16" t="s">
        <v>499</v>
      </c>
      <c r="BM191" s="137" t="s">
        <v>883</v>
      </c>
    </row>
    <row r="192" spans="2:65" s="1" customFormat="1">
      <c r="B192" s="31"/>
      <c r="D192" s="139" t="s">
        <v>131</v>
      </c>
      <c r="F192" s="140" t="s">
        <v>884</v>
      </c>
      <c r="I192" s="141"/>
      <c r="L192" s="31"/>
      <c r="M192" s="142"/>
      <c r="T192" s="52"/>
      <c r="AT192" s="16" t="s">
        <v>131</v>
      </c>
      <c r="AU192" s="16" t="s">
        <v>80</v>
      </c>
    </row>
    <row r="193" spans="2:65" s="1" customFormat="1" ht="24.2" customHeight="1">
      <c r="B193" s="31"/>
      <c r="C193" s="126" t="s">
        <v>504</v>
      </c>
      <c r="D193" s="126" t="s">
        <v>124</v>
      </c>
      <c r="E193" s="127" t="s">
        <v>885</v>
      </c>
      <c r="F193" s="128" t="s">
        <v>886</v>
      </c>
      <c r="G193" s="129" t="s">
        <v>127</v>
      </c>
      <c r="H193" s="130">
        <v>5</v>
      </c>
      <c r="I193" s="131"/>
      <c r="J193" s="132">
        <f>ROUND(I193*H193,2)</f>
        <v>0</v>
      </c>
      <c r="K193" s="128" t="s">
        <v>128</v>
      </c>
      <c r="L193" s="31"/>
      <c r="M193" s="133" t="s">
        <v>19</v>
      </c>
      <c r="N193" s="134" t="s">
        <v>43</v>
      </c>
      <c r="P193" s="135">
        <f>O193*H193</f>
        <v>0</v>
      </c>
      <c r="Q193" s="135">
        <v>0.2024</v>
      </c>
      <c r="R193" s="135">
        <f>Q193*H193</f>
        <v>1.012</v>
      </c>
      <c r="S193" s="135">
        <v>0</v>
      </c>
      <c r="T193" s="136">
        <f>S193*H193</f>
        <v>0</v>
      </c>
      <c r="AR193" s="137" t="s">
        <v>499</v>
      </c>
      <c r="AT193" s="137" t="s">
        <v>124</v>
      </c>
      <c r="AU193" s="137" t="s">
        <v>80</v>
      </c>
      <c r="AY193" s="16" t="s">
        <v>122</v>
      </c>
      <c r="BE193" s="138">
        <f>IF(N193="základní",J193,0)</f>
        <v>0</v>
      </c>
      <c r="BF193" s="138">
        <f>IF(N193="snížená",J193,0)</f>
        <v>0</v>
      </c>
      <c r="BG193" s="138">
        <f>IF(N193="zákl. přenesená",J193,0)</f>
        <v>0</v>
      </c>
      <c r="BH193" s="138">
        <f>IF(N193="sníž. přenesená",J193,0)</f>
        <v>0</v>
      </c>
      <c r="BI193" s="138">
        <f>IF(N193="nulová",J193,0)</f>
        <v>0</v>
      </c>
      <c r="BJ193" s="16" t="s">
        <v>80</v>
      </c>
      <c r="BK193" s="138">
        <f>ROUND(I193*H193,2)</f>
        <v>0</v>
      </c>
      <c r="BL193" s="16" t="s">
        <v>499</v>
      </c>
      <c r="BM193" s="137" t="s">
        <v>887</v>
      </c>
    </row>
    <row r="194" spans="2:65" s="1" customFormat="1">
      <c r="B194" s="31"/>
      <c r="D194" s="139" t="s">
        <v>131</v>
      </c>
      <c r="F194" s="140" t="s">
        <v>888</v>
      </c>
      <c r="I194" s="141"/>
      <c r="L194" s="31"/>
      <c r="M194" s="142"/>
      <c r="T194" s="52"/>
      <c r="AT194" s="16" t="s">
        <v>131</v>
      </c>
      <c r="AU194" s="16" t="s">
        <v>80</v>
      </c>
    </row>
    <row r="195" spans="2:65" s="1" customFormat="1" ht="24.2" customHeight="1">
      <c r="B195" s="31"/>
      <c r="C195" s="126" t="s">
        <v>509</v>
      </c>
      <c r="D195" s="126" t="s">
        <v>124</v>
      </c>
      <c r="E195" s="127" t="s">
        <v>889</v>
      </c>
      <c r="F195" s="128" t="s">
        <v>890</v>
      </c>
      <c r="G195" s="129" t="s">
        <v>127</v>
      </c>
      <c r="H195" s="130">
        <v>5</v>
      </c>
      <c r="I195" s="131"/>
      <c r="J195" s="132">
        <f>ROUND(I195*H195,2)</f>
        <v>0</v>
      </c>
      <c r="K195" s="128" t="s">
        <v>128</v>
      </c>
      <c r="L195" s="31"/>
      <c r="M195" s="133" t="s">
        <v>19</v>
      </c>
      <c r="N195" s="134" t="s">
        <v>43</v>
      </c>
      <c r="P195" s="135">
        <f>O195*H195</f>
        <v>0</v>
      </c>
      <c r="Q195" s="135">
        <v>0.34011999999999998</v>
      </c>
      <c r="R195" s="135">
        <f>Q195*H195</f>
        <v>1.7005999999999999</v>
      </c>
      <c r="S195" s="135">
        <v>0</v>
      </c>
      <c r="T195" s="136">
        <f>S195*H195</f>
        <v>0</v>
      </c>
      <c r="AR195" s="137" t="s">
        <v>499</v>
      </c>
      <c r="AT195" s="137" t="s">
        <v>124</v>
      </c>
      <c r="AU195" s="137" t="s">
        <v>80</v>
      </c>
      <c r="AY195" s="16" t="s">
        <v>122</v>
      </c>
      <c r="BE195" s="138">
        <f>IF(N195="základní",J195,0)</f>
        <v>0</v>
      </c>
      <c r="BF195" s="138">
        <f>IF(N195="snížená",J195,0)</f>
        <v>0</v>
      </c>
      <c r="BG195" s="138">
        <f>IF(N195="zákl. přenesená",J195,0)</f>
        <v>0</v>
      </c>
      <c r="BH195" s="138">
        <f>IF(N195="sníž. přenesená",J195,0)</f>
        <v>0</v>
      </c>
      <c r="BI195" s="138">
        <f>IF(N195="nulová",J195,0)</f>
        <v>0</v>
      </c>
      <c r="BJ195" s="16" t="s">
        <v>80</v>
      </c>
      <c r="BK195" s="138">
        <f>ROUND(I195*H195,2)</f>
        <v>0</v>
      </c>
      <c r="BL195" s="16" t="s">
        <v>499</v>
      </c>
      <c r="BM195" s="137" t="s">
        <v>891</v>
      </c>
    </row>
    <row r="196" spans="2:65" s="1" customFormat="1">
      <c r="B196" s="31"/>
      <c r="D196" s="139" t="s">
        <v>131</v>
      </c>
      <c r="F196" s="140" t="s">
        <v>892</v>
      </c>
      <c r="I196" s="141"/>
      <c r="L196" s="31"/>
      <c r="M196" s="142"/>
      <c r="T196" s="52"/>
      <c r="AT196" s="16" t="s">
        <v>131</v>
      </c>
      <c r="AU196" s="16" t="s">
        <v>80</v>
      </c>
    </row>
    <row r="197" spans="2:65" s="1" customFormat="1" ht="24.2" customHeight="1">
      <c r="B197" s="31"/>
      <c r="C197" s="126" t="s">
        <v>515</v>
      </c>
      <c r="D197" s="126" t="s">
        <v>124</v>
      </c>
      <c r="E197" s="127" t="s">
        <v>893</v>
      </c>
      <c r="F197" s="128" t="s">
        <v>894</v>
      </c>
      <c r="G197" s="129" t="s">
        <v>127</v>
      </c>
      <c r="H197" s="130">
        <v>5</v>
      </c>
      <c r="I197" s="131"/>
      <c r="J197" s="132">
        <f>ROUND(I197*H197,2)</f>
        <v>0</v>
      </c>
      <c r="K197" s="128" t="s">
        <v>128</v>
      </c>
      <c r="L197" s="31"/>
      <c r="M197" s="133" t="s">
        <v>19</v>
      </c>
      <c r="N197" s="134" t="s">
        <v>43</v>
      </c>
      <c r="P197" s="135">
        <f>O197*H197</f>
        <v>0</v>
      </c>
      <c r="Q197" s="135">
        <v>0.14504</v>
      </c>
      <c r="R197" s="135">
        <f>Q197*H197</f>
        <v>0.72520000000000007</v>
      </c>
      <c r="S197" s="135">
        <v>0</v>
      </c>
      <c r="T197" s="136">
        <f>S197*H197</f>
        <v>0</v>
      </c>
      <c r="AR197" s="137" t="s">
        <v>499</v>
      </c>
      <c r="AT197" s="137" t="s">
        <v>124</v>
      </c>
      <c r="AU197" s="137" t="s">
        <v>80</v>
      </c>
      <c r="AY197" s="16" t="s">
        <v>122</v>
      </c>
      <c r="BE197" s="138">
        <f>IF(N197="základní",J197,0)</f>
        <v>0</v>
      </c>
      <c r="BF197" s="138">
        <f>IF(N197="snížená",J197,0)</f>
        <v>0</v>
      </c>
      <c r="BG197" s="138">
        <f>IF(N197="zákl. přenesená",J197,0)</f>
        <v>0</v>
      </c>
      <c r="BH197" s="138">
        <f>IF(N197="sníž. přenesená",J197,0)</f>
        <v>0</v>
      </c>
      <c r="BI197" s="138">
        <f>IF(N197="nulová",J197,0)</f>
        <v>0</v>
      </c>
      <c r="BJ197" s="16" t="s">
        <v>80</v>
      </c>
      <c r="BK197" s="138">
        <f>ROUND(I197*H197,2)</f>
        <v>0</v>
      </c>
      <c r="BL197" s="16" t="s">
        <v>499</v>
      </c>
      <c r="BM197" s="137" t="s">
        <v>895</v>
      </c>
    </row>
    <row r="198" spans="2:65" s="1" customFormat="1">
      <c r="B198" s="31"/>
      <c r="D198" s="139" t="s">
        <v>131</v>
      </c>
      <c r="F198" s="140" t="s">
        <v>896</v>
      </c>
      <c r="I198" s="141"/>
      <c r="L198" s="31"/>
      <c r="M198" s="142"/>
      <c r="T198" s="52"/>
      <c r="AT198" s="16" t="s">
        <v>131</v>
      </c>
      <c r="AU198" s="16" t="s">
        <v>80</v>
      </c>
    </row>
    <row r="199" spans="2:65" s="1" customFormat="1" ht="21.75" customHeight="1">
      <c r="B199" s="31"/>
      <c r="C199" s="126" t="s">
        <v>521</v>
      </c>
      <c r="D199" s="126" t="s">
        <v>124</v>
      </c>
      <c r="E199" s="127" t="s">
        <v>897</v>
      </c>
      <c r="F199" s="128" t="s">
        <v>898</v>
      </c>
      <c r="G199" s="129" t="s">
        <v>273</v>
      </c>
      <c r="H199" s="130">
        <v>49.2</v>
      </c>
      <c r="I199" s="131"/>
      <c r="J199" s="132">
        <f>ROUND(I199*H199,2)</f>
        <v>0</v>
      </c>
      <c r="K199" s="128" t="s">
        <v>128</v>
      </c>
      <c r="L199" s="31"/>
      <c r="M199" s="133" t="s">
        <v>19</v>
      </c>
      <c r="N199" s="134" t="s">
        <v>43</v>
      </c>
      <c r="P199" s="135">
        <f>O199*H199</f>
        <v>0</v>
      </c>
      <c r="Q199" s="135">
        <v>0</v>
      </c>
      <c r="R199" s="135">
        <f>Q199*H199</f>
        <v>0</v>
      </c>
      <c r="S199" s="135">
        <v>0</v>
      </c>
      <c r="T199" s="136">
        <f>S199*H199</f>
        <v>0</v>
      </c>
      <c r="AR199" s="137" t="s">
        <v>129</v>
      </c>
      <c r="AT199" s="137" t="s">
        <v>124</v>
      </c>
      <c r="AU199" s="137" t="s">
        <v>80</v>
      </c>
      <c r="AY199" s="16" t="s">
        <v>122</v>
      </c>
      <c r="BE199" s="138">
        <f>IF(N199="základní",J199,0)</f>
        <v>0</v>
      </c>
      <c r="BF199" s="138">
        <f>IF(N199="snížená",J199,0)</f>
        <v>0</v>
      </c>
      <c r="BG199" s="138">
        <f>IF(N199="zákl. přenesená",J199,0)</f>
        <v>0</v>
      </c>
      <c r="BH199" s="138">
        <f>IF(N199="sníž. přenesená",J199,0)</f>
        <v>0</v>
      </c>
      <c r="BI199" s="138">
        <f>IF(N199="nulová",J199,0)</f>
        <v>0</v>
      </c>
      <c r="BJ199" s="16" t="s">
        <v>80</v>
      </c>
      <c r="BK199" s="138">
        <f>ROUND(I199*H199,2)</f>
        <v>0</v>
      </c>
      <c r="BL199" s="16" t="s">
        <v>129</v>
      </c>
      <c r="BM199" s="137" t="s">
        <v>899</v>
      </c>
    </row>
    <row r="200" spans="2:65" s="1" customFormat="1">
      <c r="B200" s="31"/>
      <c r="D200" s="139" t="s">
        <v>131</v>
      </c>
      <c r="F200" s="140" t="s">
        <v>900</v>
      </c>
      <c r="I200" s="141"/>
      <c r="L200" s="31"/>
      <c r="M200" s="142"/>
      <c r="T200" s="52"/>
      <c r="AT200" s="16" t="s">
        <v>131</v>
      </c>
      <c r="AU200" s="16" t="s">
        <v>80</v>
      </c>
    </row>
    <row r="201" spans="2:65" s="1" customFormat="1" ht="24.2" customHeight="1">
      <c r="B201" s="31"/>
      <c r="C201" s="126" t="s">
        <v>526</v>
      </c>
      <c r="D201" s="126" t="s">
        <v>124</v>
      </c>
      <c r="E201" s="127" t="s">
        <v>901</v>
      </c>
      <c r="F201" s="128" t="s">
        <v>902</v>
      </c>
      <c r="G201" s="129" t="s">
        <v>273</v>
      </c>
      <c r="H201" s="130">
        <v>984</v>
      </c>
      <c r="I201" s="131"/>
      <c r="J201" s="132">
        <f>ROUND(I201*H201,2)</f>
        <v>0</v>
      </c>
      <c r="K201" s="128" t="s">
        <v>128</v>
      </c>
      <c r="L201" s="31"/>
      <c r="M201" s="133" t="s">
        <v>19</v>
      </c>
      <c r="N201" s="134" t="s">
        <v>43</v>
      </c>
      <c r="P201" s="135">
        <f>O201*H201</f>
        <v>0</v>
      </c>
      <c r="Q201" s="135">
        <v>0</v>
      </c>
      <c r="R201" s="135">
        <f>Q201*H201</f>
        <v>0</v>
      </c>
      <c r="S201" s="135">
        <v>0</v>
      </c>
      <c r="T201" s="136">
        <f>S201*H201</f>
        <v>0</v>
      </c>
      <c r="AR201" s="137" t="s">
        <v>129</v>
      </c>
      <c r="AT201" s="137" t="s">
        <v>124</v>
      </c>
      <c r="AU201" s="137" t="s">
        <v>80</v>
      </c>
      <c r="AY201" s="16" t="s">
        <v>122</v>
      </c>
      <c r="BE201" s="138">
        <f>IF(N201="základní",J201,0)</f>
        <v>0</v>
      </c>
      <c r="BF201" s="138">
        <f>IF(N201="snížená",J201,0)</f>
        <v>0</v>
      </c>
      <c r="BG201" s="138">
        <f>IF(N201="zákl. přenesená",J201,0)</f>
        <v>0</v>
      </c>
      <c r="BH201" s="138">
        <f>IF(N201="sníž. přenesená",J201,0)</f>
        <v>0</v>
      </c>
      <c r="BI201" s="138">
        <f>IF(N201="nulová",J201,0)</f>
        <v>0</v>
      </c>
      <c r="BJ201" s="16" t="s">
        <v>80</v>
      </c>
      <c r="BK201" s="138">
        <f>ROUND(I201*H201,2)</f>
        <v>0</v>
      </c>
      <c r="BL201" s="16" t="s">
        <v>129</v>
      </c>
      <c r="BM201" s="137" t="s">
        <v>903</v>
      </c>
    </row>
    <row r="202" spans="2:65" s="1" customFormat="1">
      <c r="B202" s="31"/>
      <c r="D202" s="139" t="s">
        <v>131</v>
      </c>
      <c r="F202" s="140" t="s">
        <v>904</v>
      </c>
      <c r="I202" s="141"/>
      <c r="L202" s="31"/>
      <c r="M202" s="142"/>
      <c r="T202" s="52"/>
      <c r="AT202" s="16" t="s">
        <v>131</v>
      </c>
      <c r="AU202" s="16" t="s">
        <v>80</v>
      </c>
    </row>
    <row r="203" spans="2:65" s="1" customFormat="1" ht="24.2" customHeight="1">
      <c r="B203" s="31"/>
      <c r="C203" s="126" t="s">
        <v>533</v>
      </c>
      <c r="D203" s="126" t="s">
        <v>124</v>
      </c>
      <c r="E203" s="127" t="s">
        <v>905</v>
      </c>
      <c r="F203" s="128" t="s">
        <v>566</v>
      </c>
      <c r="G203" s="129" t="s">
        <v>273</v>
      </c>
      <c r="H203" s="130">
        <v>47.4</v>
      </c>
      <c r="I203" s="131"/>
      <c r="J203" s="132">
        <f>ROUND(I203*H203,2)</f>
        <v>0</v>
      </c>
      <c r="K203" s="128" t="s">
        <v>128</v>
      </c>
      <c r="L203" s="31"/>
      <c r="M203" s="133" t="s">
        <v>19</v>
      </c>
      <c r="N203" s="134" t="s">
        <v>43</v>
      </c>
      <c r="P203" s="135">
        <f>O203*H203</f>
        <v>0</v>
      </c>
      <c r="Q203" s="135">
        <v>0</v>
      </c>
      <c r="R203" s="135">
        <f>Q203*H203</f>
        <v>0</v>
      </c>
      <c r="S203" s="135">
        <v>0</v>
      </c>
      <c r="T203" s="136">
        <f>S203*H203</f>
        <v>0</v>
      </c>
      <c r="AR203" s="137" t="s">
        <v>129</v>
      </c>
      <c r="AT203" s="137" t="s">
        <v>124</v>
      </c>
      <c r="AU203" s="137" t="s">
        <v>80</v>
      </c>
      <c r="AY203" s="16" t="s">
        <v>122</v>
      </c>
      <c r="BE203" s="138">
        <f>IF(N203="základní",J203,0)</f>
        <v>0</v>
      </c>
      <c r="BF203" s="138">
        <f>IF(N203="snížená",J203,0)</f>
        <v>0</v>
      </c>
      <c r="BG203" s="138">
        <f>IF(N203="zákl. přenesená",J203,0)</f>
        <v>0</v>
      </c>
      <c r="BH203" s="138">
        <f>IF(N203="sníž. přenesená",J203,0)</f>
        <v>0</v>
      </c>
      <c r="BI203" s="138">
        <f>IF(N203="nulová",J203,0)</f>
        <v>0</v>
      </c>
      <c r="BJ203" s="16" t="s">
        <v>80</v>
      </c>
      <c r="BK203" s="138">
        <f>ROUND(I203*H203,2)</f>
        <v>0</v>
      </c>
      <c r="BL203" s="16" t="s">
        <v>129</v>
      </c>
      <c r="BM203" s="137" t="s">
        <v>906</v>
      </c>
    </row>
    <row r="204" spans="2:65" s="1" customFormat="1">
      <c r="B204" s="31"/>
      <c r="D204" s="139" t="s">
        <v>131</v>
      </c>
      <c r="F204" s="140" t="s">
        <v>907</v>
      </c>
      <c r="I204" s="141"/>
      <c r="L204" s="31"/>
      <c r="M204" s="142"/>
      <c r="T204" s="52"/>
      <c r="AT204" s="16" t="s">
        <v>131</v>
      </c>
      <c r="AU204" s="16" t="s">
        <v>80</v>
      </c>
    </row>
    <row r="205" spans="2:65" s="1" customFormat="1" ht="24.2" customHeight="1">
      <c r="B205" s="31"/>
      <c r="C205" s="126" t="s">
        <v>540</v>
      </c>
      <c r="D205" s="126" t="s">
        <v>124</v>
      </c>
      <c r="E205" s="127" t="s">
        <v>908</v>
      </c>
      <c r="F205" s="128" t="s">
        <v>576</v>
      </c>
      <c r="G205" s="129" t="s">
        <v>273</v>
      </c>
      <c r="H205" s="130">
        <v>1.8</v>
      </c>
      <c r="I205" s="131"/>
      <c r="J205" s="132">
        <f>ROUND(I205*H205,2)</f>
        <v>0</v>
      </c>
      <c r="K205" s="128" t="s">
        <v>128</v>
      </c>
      <c r="L205" s="31"/>
      <c r="M205" s="133" t="s">
        <v>19</v>
      </c>
      <c r="N205" s="134" t="s">
        <v>43</v>
      </c>
      <c r="P205" s="135">
        <f>O205*H205</f>
        <v>0</v>
      </c>
      <c r="Q205" s="135">
        <v>0</v>
      </c>
      <c r="R205" s="135">
        <f>Q205*H205</f>
        <v>0</v>
      </c>
      <c r="S205" s="135">
        <v>0</v>
      </c>
      <c r="T205" s="136">
        <f>S205*H205</f>
        <v>0</v>
      </c>
      <c r="AR205" s="137" t="s">
        <v>129</v>
      </c>
      <c r="AT205" s="137" t="s">
        <v>124</v>
      </c>
      <c r="AU205" s="137" t="s">
        <v>80</v>
      </c>
      <c r="AY205" s="16" t="s">
        <v>122</v>
      </c>
      <c r="BE205" s="138">
        <f>IF(N205="základní",J205,0)</f>
        <v>0</v>
      </c>
      <c r="BF205" s="138">
        <f>IF(N205="snížená",J205,0)</f>
        <v>0</v>
      </c>
      <c r="BG205" s="138">
        <f>IF(N205="zákl. přenesená",J205,0)</f>
        <v>0</v>
      </c>
      <c r="BH205" s="138">
        <f>IF(N205="sníž. přenesená",J205,0)</f>
        <v>0</v>
      </c>
      <c r="BI205" s="138">
        <f>IF(N205="nulová",J205,0)</f>
        <v>0</v>
      </c>
      <c r="BJ205" s="16" t="s">
        <v>80</v>
      </c>
      <c r="BK205" s="138">
        <f>ROUND(I205*H205,2)</f>
        <v>0</v>
      </c>
      <c r="BL205" s="16" t="s">
        <v>129</v>
      </c>
      <c r="BM205" s="137" t="s">
        <v>909</v>
      </c>
    </row>
    <row r="206" spans="2:65" s="1" customFormat="1">
      <c r="B206" s="31"/>
      <c r="D206" s="139" t="s">
        <v>131</v>
      </c>
      <c r="F206" s="140" t="s">
        <v>910</v>
      </c>
      <c r="I206" s="141"/>
      <c r="L206" s="31"/>
      <c r="M206" s="142"/>
      <c r="T206" s="52"/>
      <c r="AT206" s="16" t="s">
        <v>131</v>
      </c>
      <c r="AU206" s="16" t="s">
        <v>80</v>
      </c>
    </row>
    <row r="207" spans="2:65" s="1" customFormat="1" ht="24.2" customHeight="1">
      <c r="B207" s="31"/>
      <c r="C207" s="126" t="s">
        <v>548</v>
      </c>
      <c r="D207" s="126" t="s">
        <v>124</v>
      </c>
      <c r="E207" s="127" t="s">
        <v>620</v>
      </c>
      <c r="F207" s="128" t="s">
        <v>272</v>
      </c>
      <c r="G207" s="129" t="s">
        <v>273</v>
      </c>
      <c r="H207" s="130">
        <v>62.69</v>
      </c>
      <c r="I207" s="131"/>
      <c r="J207" s="132">
        <f>ROUND(I207*H207,2)</f>
        <v>0</v>
      </c>
      <c r="K207" s="128" t="s">
        <v>128</v>
      </c>
      <c r="L207" s="31"/>
      <c r="M207" s="133" t="s">
        <v>19</v>
      </c>
      <c r="N207" s="134" t="s">
        <v>43</v>
      </c>
      <c r="P207" s="135">
        <f>O207*H207</f>
        <v>0</v>
      </c>
      <c r="Q207" s="135">
        <v>0</v>
      </c>
      <c r="R207" s="135">
        <f>Q207*H207</f>
        <v>0</v>
      </c>
      <c r="S207" s="135">
        <v>0</v>
      </c>
      <c r="T207" s="136">
        <f>S207*H207</f>
        <v>0</v>
      </c>
      <c r="AR207" s="137" t="s">
        <v>129</v>
      </c>
      <c r="AT207" s="137" t="s">
        <v>124</v>
      </c>
      <c r="AU207" s="137" t="s">
        <v>80</v>
      </c>
      <c r="AY207" s="16" t="s">
        <v>122</v>
      </c>
      <c r="BE207" s="138">
        <f>IF(N207="základní",J207,0)</f>
        <v>0</v>
      </c>
      <c r="BF207" s="138">
        <f>IF(N207="snížená",J207,0)</f>
        <v>0</v>
      </c>
      <c r="BG207" s="138">
        <f>IF(N207="zákl. přenesená",J207,0)</f>
        <v>0</v>
      </c>
      <c r="BH207" s="138">
        <f>IF(N207="sníž. přenesená",J207,0)</f>
        <v>0</v>
      </c>
      <c r="BI207" s="138">
        <f>IF(N207="nulová",J207,0)</f>
        <v>0</v>
      </c>
      <c r="BJ207" s="16" t="s">
        <v>80</v>
      </c>
      <c r="BK207" s="138">
        <f>ROUND(I207*H207,2)</f>
        <v>0</v>
      </c>
      <c r="BL207" s="16" t="s">
        <v>129</v>
      </c>
      <c r="BM207" s="137" t="s">
        <v>911</v>
      </c>
    </row>
    <row r="208" spans="2:65" s="1" customFormat="1">
      <c r="B208" s="31"/>
      <c r="D208" s="139" t="s">
        <v>131</v>
      </c>
      <c r="F208" s="140" t="s">
        <v>622</v>
      </c>
      <c r="I208" s="141"/>
      <c r="L208" s="31"/>
      <c r="M208" s="142"/>
      <c r="T208" s="52"/>
      <c r="AT208" s="16" t="s">
        <v>131</v>
      </c>
      <c r="AU208" s="16" t="s">
        <v>80</v>
      </c>
    </row>
    <row r="209" spans="2:65" s="1" customFormat="1" ht="24.2" customHeight="1">
      <c r="B209" s="31"/>
      <c r="C209" s="126" t="s">
        <v>553</v>
      </c>
      <c r="D209" s="126" t="s">
        <v>124</v>
      </c>
      <c r="E209" s="127" t="s">
        <v>608</v>
      </c>
      <c r="F209" s="128" t="s">
        <v>609</v>
      </c>
      <c r="G209" s="129" t="s">
        <v>221</v>
      </c>
      <c r="H209" s="130">
        <v>36.880000000000003</v>
      </c>
      <c r="I209" s="131"/>
      <c r="J209" s="132">
        <f>ROUND(I209*H209,2)</f>
        <v>0</v>
      </c>
      <c r="K209" s="128" t="s">
        <v>128</v>
      </c>
      <c r="L209" s="31"/>
      <c r="M209" s="133" t="s">
        <v>19</v>
      </c>
      <c r="N209" s="134" t="s">
        <v>43</v>
      </c>
      <c r="P209" s="135">
        <f>O209*H209</f>
        <v>0</v>
      </c>
      <c r="Q209" s="135">
        <v>0</v>
      </c>
      <c r="R209" s="135">
        <f>Q209*H209</f>
        <v>0</v>
      </c>
      <c r="S209" s="135">
        <v>0</v>
      </c>
      <c r="T209" s="136">
        <f>S209*H209</f>
        <v>0</v>
      </c>
      <c r="AR209" s="137" t="s">
        <v>129</v>
      </c>
      <c r="AT209" s="137" t="s">
        <v>124</v>
      </c>
      <c r="AU209" s="137" t="s">
        <v>80</v>
      </c>
      <c r="AY209" s="16" t="s">
        <v>122</v>
      </c>
      <c r="BE209" s="138">
        <f>IF(N209="základní",J209,0)</f>
        <v>0</v>
      </c>
      <c r="BF209" s="138">
        <f>IF(N209="snížená",J209,0)</f>
        <v>0</v>
      </c>
      <c r="BG209" s="138">
        <f>IF(N209="zákl. přenesená",J209,0)</f>
        <v>0</v>
      </c>
      <c r="BH209" s="138">
        <f>IF(N209="sníž. přenesená",J209,0)</f>
        <v>0</v>
      </c>
      <c r="BI209" s="138">
        <f>IF(N209="nulová",J209,0)</f>
        <v>0</v>
      </c>
      <c r="BJ209" s="16" t="s">
        <v>80</v>
      </c>
      <c r="BK209" s="138">
        <f>ROUND(I209*H209,2)</f>
        <v>0</v>
      </c>
      <c r="BL209" s="16" t="s">
        <v>129</v>
      </c>
      <c r="BM209" s="137" t="s">
        <v>912</v>
      </c>
    </row>
    <row r="210" spans="2:65" s="1" customFormat="1">
      <c r="B210" s="31"/>
      <c r="D210" s="139" t="s">
        <v>131</v>
      </c>
      <c r="F210" s="140" t="s">
        <v>611</v>
      </c>
      <c r="I210" s="141"/>
      <c r="L210" s="31"/>
      <c r="M210" s="142"/>
      <c r="T210" s="52"/>
      <c r="AT210" s="16" t="s">
        <v>131</v>
      </c>
      <c r="AU210" s="16" t="s">
        <v>80</v>
      </c>
    </row>
    <row r="211" spans="2:65" s="1" customFormat="1" ht="33" customHeight="1">
      <c r="B211" s="31"/>
      <c r="C211" s="126" t="s">
        <v>558</v>
      </c>
      <c r="D211" s="126" t="s">
        <v>124</v>
      </c>
      <c r="E211" s="127" t="s">
        <v>614</v>
      </c>
      <c r="F211" s="128" t="s">
        <v>615</v>
      </c>
      <c r="G211" s="129" t="s">
        <v>221</v>
      </c>
      <c r="H211" s="130">
        <v>737.55</v>
      </c>
      <c r="I211" s="131"/>
      <c r="J211" s="132">
        <f>ROUND(I211*H211,2)</f>
        <v>0</v>
      </c>
      <c r="K211" s="128" t="s">
        <v>128</v>
      </c>
      <c r="L211" s="31"/>
      <c r="M211" s="133" t="s">
        <v>19</v>
      </c>
      <c r="N211" s="134" t="s">
        <v>43</v>
      </c>
      <c r="P211" s="135">
        <f>O211*H211</f>
        <v>0</v>
      </c>
      <c r="Q211" s="135">
        <v>0</v>
      </c>
      <c r="R211" s="135">
        <f>Q211*H211</f>
        <v>0</v>
      </c>
      <c r="S211" s="135">
        <v>0</v>
      </c>
      <c r="T211" s="136">
        <f>S211*H211</f>
        <v>0</v>
      </c>
      <c r="AR211" s="137" t="s">
        <v>129</v>
      </c>
      <c r="AT211" s="137" t="s">
        <v>124</v>
      </c>
      <c r="AU211" s="137" t="s">
        <v>80</v>
      </c>
      <c r="AY211" s="16" t="s">
        <v>122</v>
      </c>
      <c r="BE211" s="138">
        <f>IF(N211="základní",J211,0)</f>
        <v>0</v>
      </c>
      <c r="BF211" s="138">
        <f>IF(N211="snížená",J211,0)</f>
        <v>0</v>
      </c>
      <c r="BG211" s="138">
        <f>IF(N211="zákl. přenesená",J211,0)</f>
        <v>0</v>
      </c>
      <c r="BH211" s="138">
        <f>IF(N211="sníž. přenesená",J211,0)</f>
        <v>0</v>
      </c>
      <c r="BI211" s="138">
        <f>IF(N211="nulová",J211,0)</f>
        <v>0</v>
      </c>
      <c r="BJ211" s="16" t="s">
        <v>80</v>
      </c>
      <c r="BK211" s="138">
        <f>ROUND(I211*H211,2)</f>
        <v>0</v>
      </c>
      <c r="BL211" s="16" t="s">
        <v>129</v>
      </c>
      <c r="BM211" s="137" t="s">
        <v>913</v>
      </c>
    </row>
    <row r="212" spans="2:65" s="1" customFormat="1">
      <c r="B212" s="31"/>
      <c r="D212" s="139" t="s">
        <v>131</v>
      </c>
      <c r="F212" s="140" t="s">
        <v>617</v>
      </c>
      <c r="I212" s="141"/>
      <c r="L212" s="31"/>
      <c r="M212" s="142"/>
      <c r="T212" s="52"/>
      <c r="AT212" s="16" t="s">
        <v>131</v>
      </c>
      <c r="AU212" s="16" t="s">
        <v>80</v>
      </c>
    </row>
    <row r="213" spans="2:65" s="1" customFormat="1" ht="16.5" customHeight="1">
      <c r="B213" s="31"/>
      <c r="C213" s="164" t="s">
        <v>564</v>
      </c>
      <c r="D213" s="164" t="s">
        <v>291</v>
      </c>
      <c r="E213" s="165" t="s">
        <v>914</v>
      </c>
      <c r="F213" s="166" t="s">
        <v>915</v>
      </c>
      <c r="G213" s="167" t="s">
        <v>916</v>
      </c>
      <c r="H213" s="178"/>
      <c r="I213" s="169"/>
      <c r="J213" s="170">
        <f>ROUND(I213*H213,2)</f>
        <v>0</v>
      </c>
      <c r="K213" s="166" t="s">
        <v>19</v>
      </c>
      <c r="L213" s="171"/>
      <c r="M213" s="172" t="s">
        <v>19</v>
      </c>
      <c r="N213" s="173" t="s">
        <v>43</v>
      </c>
      <c r="P213" s="135">
        <f>O213*H213</f>
        <v>0</v>
      </c>
      <c r="Q213" s="135">
        <v>0</v>
      </c>
      <c r="R213" s="135">
        <f>Q213*H213</f>
        <v>0</v>
      </c>
      <c r="S213" s="135">
        <v>0</v>
      </c>
      <c r="T213" s="136">
        <f>S213*H213</f>
        <v>0</v>
      </c>
      <c r="AR213" s="137" t="s">
        <v>175</v>
      </c>
      <c r="AT213" s="137" t="s">
        <v>291</v>
      </c>
      <c r="AU213" s="137" t="s">
        <v>80</v>
      </c>
      <c r="AY213" s="16" t="s">
        <v>122</v>
      </c>
      <c r="BE213" s="138">
        <f>IF(N213="základní",J213,0)</f>
        <v>0</v>
      </c>
      <c r="BF213" s="138">
        <f>IF(N213="snížená",J213,0)</f>
        <v>0</v>
      </c>
      <c r="BG213" s="138">
        <f>IF(N213="zákl. přenesená",J213,0)</f>
        <v>0</v>
      </c>
      <c r="BH213" s="138">
        <f>IF(N213="sníž. přenesená",J213,0)</f>
        <v>0</v>
      </c>
      <c r="BI213" s="138">
        <f>IF(N213="nulová",J213,0)</f>
        <v>0</v>
      </c>
      <c r="BJ213" s="16" t="s">
        <v>80</v>
      </c>
      <c r="BK213" s="138">
        <f>ROUND(I213*H213,2)</f>
        <v>0</v>
      </c>
      <c r="BL213" s="16" t="s">
        <v>129</v>
      </c>
      <c r="BM213" s="137" t="s">
        <v>917</v>
      </c>
    </row>
    <row r="214" spans="2:65" s="1" customFormat="1" ht="16.5" customHeight="1">
      <c r="B214" s="31"/>
      <c r="C214" s="126" t="s">
        <v>569</v>
      </c>
      <c r="D214" s="126" t="s">
        <v>124</v>
      </c>
      <c r="E214" s="127" t="s">
        <v>918</v>
      </c>
      <c r="F214" s="128" t="s">
        <v>919</v>
      </c>
      <c r="G214" s="129" t="s">
        <v>916</v>
      </c>
      <c r="H214" s="179"/>
      <c r="I214" s="131"/>
      <c r="J214" s="132">
        <f>ROUND(I214*H214,2)</f>
        <v>0</v>
      </c>
      <c r="K214" s="128" t="s">
        <v>19</v>
      </c>
      <c r="L214" s="31"/>
      <c r="M214" s="133" t="s">
        <v>19</v>
      </c>
      <c r="N214" s="134" t="s">
        <v>43</v>
      </c>
      <c r="P214" s="135">
        <f>O214*H214</f>
        <v>0</v>
      </c>
      <c r="Q214" s="135">
        <v>0</v>
      </c>
      <c r="R214" s="135">
        <f>Q214*H214</f>
        <v>0</v>
      </c>
      <c r="S214" s="135">
        <v>0</v>
      </c>
      <c r="T214" s="136">
        <f>S214*H214</f>
        <v>0</v>
      </c>
      <c r="AR214" s="137" t="s">
        <v>129</v>
      </c>
      <c r="AT214" s="137" t="s">
        <v>124</v>
      </c>
      <c r="AU214" s="137" t="s">
        <v>80</v>
      </c>
      <c r="AY214" s="16" t="s">
        <v>122</v>
      </c>
      <c r="BE214" s="138">
        <f>IF(N214="základní",J214,0)</f>
        <v>0</v>
      </c>
      <c r="BF214" s="138">
        <f>IF(N214="snížená",J214,0)</f>
        <v>0</v>
      </c>
      <c r="BG214" s="138">
        <f>IF(N214="zákl. přenesená",J214,0)</f>
        <v>0</v>
      </c>
      <c r="BH214" s="138">
        <f>IF(N214="sníž. přenesená",J214,0)</f>
        <v>0</v>
      </c>
      <c r="BI214" s="138">
        <f>IF(N214="nulová",J214,0)</f>
        <v>0</v>
      </c>
      <c r="BJ214" s="16" t="s">
        <v>80</v>
      </c>
      <c r="BK214" s="138">
        <f>ROUND(I214*H214,2)</f>
        <v>0</v>
      </c>
      <c r="BL214" s="16" t="s">
        <v>129</v>
      </c>
      <c r="BM214" s="137" t="s">
        <v>920</v>
      </c>
    </row>
    <row r="215" spans="2:65" s="1" customFormat="1" ht="16.5" customHeight="1">
      <c r="B215" s="31"/>
      <c r="C215" s="126" t="s">
        <v>574</v>
      </c>
      <c r="D215" s="126" t="s">
        <v>124</v>
      </c>
      <c r="E215" s="127" t="s">
        <v>921</v>
      </c>
      <c r="F215" s="128" t="s">
        <v>922</v>
      </c>
      <c r="G215" s="129" t="s">
        <v>916</v>
      </c>
      <c r="H215" s="179"/>
      <c r="I215" s="131"/>
      <c r="J215" s="132">
        <f>ROUND(I215*H215,2)</f>
        <v>0</v>
      </c>
      <c r="K215" s="128" t="s">
        <v>19</v>
      </c>
      <c r="L215" s="31"/>
      <c r="M215" s="180" t="s">
        <v>19</v>
      </c>
      <c r="N215" s="181" t="s">
        <v>43</v>
      </c>
      <c r="O215" s="182"/>
      <c r="P215" s="183">
        <f>O215*H215</f>
        <v>0</v>
      </c>
      <c r="Q215" s="183">
        <v>0</v>
      </c>
      <c r="R215" s="183">
        <f>Q215*H215</f>
        <v>0</v>
      </c>
      <c r="S215" s="183">
        <v>0</v>
      </c>
      <c r="T215" s="184">
        <f>S215*H215</f>
        <v>0</v>
      </c>
      <c r="AR215" s="137" t="s">
        <v>129</v>
      </c>
      <c r="AT215" s="137" t="s">
        <v>124</v>
      </c>
      <c r="AU215" s="137" t="s">
        <v>80</v>
      </c>
      <c r="AY215" s="16" t="s">
        <v>122</v>
      </c>
      <c r="BE215" s="138">
        <f>IF(N215="základní",J215,0)</f>
        <v>0</v>
      </c>
      <c r="BF215" s="138">
        <f>IF(N215="snížená",J215,0)</f>
        <v>0</v>
      </c>
      <c r="BG215" s="138">
        <f>IF(N215="zákl. přenesená",J215,0)</f>
        <v>0</v>
      </c>
      <c r="BH215" s="138">
        <f>IF(N215="sníž. přenesená",J215,0)</f>
        <v>0</v>
      </c>
      <c r="BI215" s="138">
        <f>IF(N215="nulová",J215,0)</f>
        <v>0</v>
      </c>
      <c r="BJ215" s="16" t="s">
        <v>80</v>
      </c>
      <c r="BK215" s="138">
        <f>ROUND(I215*H215,2)</f>
        <v>0</v>
      </c>
      <c r="BL215" s="16" t="s">
        <v>129</v>
      </c>
      <c r="BM215" s="137" t="s">
        <v>923</v>
      </c>
    </row>
    <row r="216" spans="2:65" s="1" customFormat="1" ht="6.95" customHeight="1">
      <c r="B216" s="40"/>
      <c r="C216" s="41"/>
      <c r="D216" s="41"/>
      <c r="E216" s="41"/>
      <c r="F216" s="41"/>
      <c r="G216" s="41"/>
      <c r="H216" s="41"/>
      <c r="I216" s="41"/>
      <c r="J216" s="41"/>
      <c r="K216" s="41"/>
      <c r="L216" s="31"/>
    </row>
  </sheetData>
  <sheetProtection algorithmName="SHA-512" hashValue="W4r0euLHdV8VThd+Gj9vGvOLKIr61GvVQyx2QjThdcj4uw5HFP8lF0ml5Xeqv9p7J+Q3DPuE6rJ1Xo0X+pZ+ng==" saltValue="X3lKCUxAKqJ4Ttoa/LNqcl+QEffP5qN9Cf+xdzkiavlNrBpZwczpVgSqe2oVS8twuVBPN3qQ840bUcI9rx2v0g==" spinCount="100000" sheet="1" objects="1" scenarios="1" formatColumns="0" formatRows="0" autoFilter="0"/>
  <autoFilter ref="C80:K215" xr:uid="{00000000-0009-0000-0000-000002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4" r:id="rId1" xr:uid="{00000000-0004-0000-0200-000000000000}"/>
    <hyperlink ref="F86" r:id="rId2" xr:uid="{00000000-0004-0000-0200-000001000000}"/>
    <hyperlink ref="F88" r:id="rId3" xr:uid="{00000000-0004-0000-0200-000002000000}"/>
    <hyperlink ref="F90" r:id="rId4" xr:uid="{00000000-0004-0000-0200-000003000000}"/>
    <hyperlink ref="F92" r:id="rId5" xr:uid="{00000000-0004-0000-0200-000004000000}"/>
    <hyperlink ref="F94" r:id="rId6" xr:uid="{00000000-0004-0000-0200-000005000000}"/>
    <hyperlink ref="F96" r:id="rId7" xr:uid="{00000000-0004-0000-0200-000006000000}"/>
    <hyperlink ref="F98" r:id="rId8" xr:uid="{00000000-0004-0000-0200-000007000000}"/>
    <hyperlink ref="F102" r:id="rId9" xr:uid="{00000000-0004-0000-0200-000008000000}"/>
    <hyperlink ref="F105" r:id="rId10" xr:uid="{00000000-0004-0000-0200-000009000000}"/>
    <hyperlink ref="F108" r:id="rId11" xr:uid="{00000000-0004-0000-0200-00000A000000}"/>
    <hyperlink ref="F112" r:id="rId12" xr:uid="{00000000-0004-0000-0200-00000B000000}"/>
    <hyperlink ref="F115" r:id="rId13" xr:uid="{00000000-0004-0000-0200-00000C000000}"/>
    <hyperlink ref="F119" r:id="rId14" xr:uid="{00000000-0004-0000-0200-00000D000000}"/>
    <hyperlink ref="F122" r:id="rId15" xr:uid="{00000000-0004-0000-0200-00000E000000}"/>
    <hyperlink ref="F124" r:id="rId16" xr:uid="{00000000-0004-0000-0200-00000F000000}"/>
    <hyperlink ref="F127" r:id="rId17" xr:uid="{00000000-0004-0000-0200-000010000000}"/>
    <hyperlink ref="F130" r:id="rId18" xr:uid="{00000000-0004-0000-0200-000011000000}"/>
    <hyperlink ref="F133" r:id="rId19" xr:uid="{00000000-0004-0000-0200-000012000000}"/>
    <hyperlink ref="F136" r:id="rId20" xr:uid="{00000000-0004-0000-0200-000013000000}"/>
    <hyperlink ref="F138" r:id="rId21" xr:uid="{00000000-0004-0000-0200-000014000000}"/>
    <hyperlink ref="F140" r:id="rId22" xr:uid="{00000000-0004-0000-0200-000015000000}"/>
    <hyperlink ref="F143" r:id="rId23" xr:uid="{00000000-0004-0000-0200-000016000000}"/>
    <hyperlink ref="F145" r:id="rId24" xr:uid="{00000000-0004-0000-0200-000017000000}"/>
    <hyperlink ref="F147" r:id="rId25" xr:uid="{00000000-0004-0000-0200-000018000000}"/>
    <hyperlink ref="F149" r:id="rId26" xr:uid="{00000000-0004-0000-0200-000019000000}"/>
    <hyperlink ref="F151" r:id="rId27" xr:uid="{00000000-0004-0000-0200-00001A000000}"/>
    <hyperlink ref="F154" r:id="rId28" xr:uid="{00000000-0004-0000-0200-00001B000000}"/>
    <hyperlink ref="F157" r:id="rId29" xr:uid="{00000000-0004-0000-0200-00001C000000}"/>
    <hyperlink ref="F159" r:id="rId30" xr:uid="{00000000-0004-0000-0200-00001D000000}"/>
    <hyperlink ref="F161" r:id="rId31" xr:uid="{00000000-0004-0000-0200-00001E000000}"/>
    <hyperlink ref="F163" r:id="rId32" xr:uid="{00000000-0004-0000-0200-00001F000000}"/>
    <hyperlink ref="F166" r:id="rId33" xr:uid="{00000000-0004-0000-0200-000020000000}"/>
    <hyperlink ref="F169" r:id="rId34" xr:uid="{00000000-0004-0000-0200-000021000000}"/>
    <hyperlink ref="F171" r:id="rId35" xr:uid="{00000000-0004-0000-0200-000022000000}"/>
    <hyperlink ref="F173" r:id="rId36" xr:uid="{00000000-0004-0000-0200-000023000000}"/>
    <hyperlink ref="F175" r:id="rId37" xr:uid="{00000000-0004-0000-0200-000024000000}"/>
    <hyperlink ref="F177" r:id="rId38" xr:uid="{00000000-0004-0000-0200-000025000000}"/>
    <hyperlink ref="F180" r:id="rId39" xr:uid="{00000000-0004-0000-0200-000026000000}"/>
    <hyperlink ref="F182" r:id="rId40" xr:uid="{00000000-0004-0000-0200-000027000000}"/>
    <hyperlink ref="F184" r:id="rId41" xr:uid="{00000000-0004-0000-0200-000028000000}"/>
    <hyperlink ref="F186" r:id="rId42" xr:uid="{00000000-0004-0000-0200-000029000000}"/>
    <hyperlink ref="F188" r:id="rId43" xr:uid="{00000000-0004-0000-0200-00002A000000}"/>
    <hyperlink ref="F190" r:id="rId44" xr:uid="{00000000-0004-0000-0200-00002B000000}"/>
    <hyperlink ref="F192" r:id="rId45" xr:uid="{00000000-0004-0000-0200-00002C000000}"/>
    <hyperlink ref="F194" r:id="rId46" xr:uid="{00000000-0004-0000-0200-00002D000000}"/>
    <hyperlink ref="F196" r:id="rId47" xr:uid="{00000000-0004-0000-0200-00002E000000}"/>
    <hyperlink ref="F198" r:id="rId48" xr:uid="{00000000-0004-0000-0200-00002F000000}"/>
    <hyperlink ref="F200" r:id="rId49" xr:uid="{00000000-0004-0000-0200-000030000000}"/>
    <hyperlink ref="F202" r:id="rId50" xr:uid="{00000000-0004-0000-0200-000031000000}"/>
    <hyperlink ref="F204" r:id="rId51" xr:uid="{00000000-0004-0000-0200-000032000000}"/>
    <hyperlink ref="F206" r:id="rId52" xr:uid="{00000000-0004-0000-0200-000033000000}"/>
    <hyperlink ref="F208" r:id="rId53" xr:uid="{00000000-0004-0000-0200-000034000000}"/>
    <hyperlink ref="F210" r:id="rId54" xr:uid="{00000000-0004-0000-0200-000035000000}"/>
    <hyperlink ref="F212" r:id="rId55" xr:uid="{00000000-0004-0000-0200-000036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05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AT2" s="16" t="s">
        <v>88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82</v>
      </c>
    </row>
    <row r="4" spans="2:46" ht="24.95" customHeight="1">
      <c r="B4" s="19"/>
      <c r="D4" s="20" t="s">
        <v>89</v>
      </c>
      <c r="L4" s="19"/>
      <c r="M4" s="84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3" t="str">
        <f>'Rekapitulace stavby'!K6</f>
        <v>Rekonstrukce ul. Moravská včetně VO_R1</v>
      </c>
      <c r="F7" s="224"/>
      <c r="G7" s="224"/>
      <c r="H7" s="224"/>
      <c r="L7" s="19"/>
    </row>
    <row r="8" spans="2:46" s="1" customFormat="1" ht="12" customHeight="1">
      <c r="B8" s="31"/>
      <c r="D8" s="26" t="s">
        <v>90</v>
      </c>
      <c r="L8" s="31"/>
    </row>
    <row r="9" spans="2:46" s="1" customFormat="1" ht="16.5" customHeight="1">
      <c r="B9" s="31"/>
      <c r="E9" s="195" t="s">
        <v>924</v>
      </c>
      <c r="F9" s="222"/>
      <c r="G9" s="222"/>
      <c r="H9" s="222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19</v>
      </c>
      <c r="I11" s="26" t="s">
        <v>20</v>
      </c>
      <c r="J11" s="24" t="s">
        <v>19</v>
      </c>
      <c r="L11" s="31"/>
    </row>
    <row r="12" spans="2:46" s="1" customFormat="1" ht="12" customHeight="1">
      <c r="B12" s="31"/>
      <c r="D12" s="26" t="s">
        <v>21</v>
      </c>
      <c r="F12" s="24" t="s">
        <v>22</v>
      </c>
      <c r="I12" s="26" t="s">
        <v>23</v>
      </c>
      <c r="J12" s="48" t="str">
        <f>'Rekapitulace stavby'!AN8</f>
        <v>29. 1. 2026</v>
      </c>
      <c r="L12" s="31"/>
    </row>
    <row r="13" spans="2:46" s="1" customFormat="1" ht="10.7" customHeight="1">
      <c r="B13" s="31"/>
      <c r="L13" s="31"/>
    </row>
    <row r="14" spans="2:46" s="1" customFormat="1" ht="12" customHeight="1">
      <c r="B14" s="31"/>
      <c r="D14" s="26" t="s">
        <v>25</v>
      </c>
      <c r="I14" s="26" t="s">
        <v>26</v>
      </c>
      <c r="J14" s="24" t="s">
        <v>19</v>
      </c>
      <c r="L14" s="31"/>
    </row>
    <row r="15" spans="2:46" s="1" customFormat="1" ht="18" customHeight="1">
      <c r="B15" s="31"/>
      <c r="E15" s="24" t="s">
        <v>27</v>
      </c>
      <c r="I15" s="26" t="s">
        <v>28</v>
      </c>
      <c r="J15" s="24" t="s">
        <v>19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29</v>
      </c>
      <c r="I17" s="26" t="s">
        <v>26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5" t="str">
        <f>'Rekapitulace stavby'!E14</f>
        <v>Vyplň údaj</v>
      </c>
      <c r="F18" s="214"/>
      <c r="G18" s="214"/>
      <c r="H18" s="214"/>
      <c r="I18" s="26" t="s">
        <v>28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31</v>
      </c>
      <c r="I20" s="26" t="s">
        <v>26</v>
      </c>
      <c r="J20" s="24" t="s">
        <v>19</v>
      </c>
      <c r="L20" s="31"/>
    </row>
    <row r="21" spans="2:12" s="1" customFormat="1" ht="18" customHeight="1">
      <c r="B21" s="31"/>
      <c r="E21" s="24" t="s">
        <v>32</v>
      </c>
      <c r="I21" s="26" t="s">
        <v>28</v>
      </c>
      <c r="J21" s="24" t="s">
        <v>19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34</v>
      </c>
      <c r="I23" s="26" t="s">
        <v>26</v>
      </c>
      <c r="J23" s="24" t="s">
        <v>19</v>
      </c>
      <c r="L23" s="31"/>
    </row>
    <row r="24" spans="2:12" s="1" customFormat="1" ht="18" customHeight="1">
      <c r="B24" s="31"/>
      <c r="E24" s="24" t="s">
        <v>35</v>
      </c>
      <c r="I24" s="26" t="s">
        <v>28</v>
      </c>
      <c r="J24" s="24" t="s">
        <v>19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36</v>
      </c>
      <c r="L26" s="31"/>
    </row>
    <row r="27" spans="2:12" s="7" customFormat="1" ht="16.5" customHeight="1">
      <c r="B27" s="85"/>
      <c r="E27" s="218" t="s">
        <v>19</v>
      </c>
      <c r="F27" s="218"/>
      <c r="G27" s="218"/>
      <c r="H27" s="218"/>
      <c r="L27" s="85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49"/>
      <c r="E29" s="49"/>
      <c r="F29" s="49"/>
      <c r="G29" s="49"/>
      <c r="H29" s="49"/>
      <c r="I29" s="49"/>
      <c r="J29" s="49"/>
      <c r="K29" s="49"/>
      <c r="L29" s="31"/>
    </row>
    <row r="30" spans="2:12" s="1" customFormat="1" ht="25.35" customHeight="1">
      <c r="B30" s="31"/>
      <c r="D30" s="86" t="s">
        <v>38</v>
      </c>
      <c r="J30" s="62">
        <f>ROUND(J85, 2)</f>
        <v>0</v>
      </c>
      <c r="L30" s="31"/>
    </row>
    <row r="31" spans="2:12" s="1" customFormat="1" ht="6.95" customHeight="1">
      <c r="B31" s="31"/>
      <c r="D31" s="49"/>
      <c r="E31" s="49"/>
      <c r="F31" s="49"/>
      <c r="G31" s="49"/>
      <c r="H31" s="49"/>
      <c r="I31" s="49"/>
      <c r="J31" s="49"/>
      <c r="K31" s="49"/>
      <c r="L31" s="31"/>
    </row>
    <row r="32" spans="2:12" s="1" customFormat="1" ht="14.45" customHeight="1">
      <c r="B32" s="31"/>
      <c r="F32" s="34" t="s">
        <v>40</v>
      </c>
      <c r="I32" s="34" t="s">
        <v>39</v>
      </c>
      <c r="J32" s="34" t="s">
        <v>41</v>
      </c>
      <c r="L32" s="31"/>
    </row>
    <row r="33" spans="2:12" s="1" customFormat="1" ht="14.45" customHeight="1">
      <c r="B33" s="31"/>
      <c r="D33" s="51" t="s">
        <v>42</v>
      </c>
      <c r="E33" s="26" t="s">
        <v>43</v>
      </c>
      <c r="F33" s="87">
        <f>ROUND((SUM(BE85:BE104)),  2)</f>
        <v>0</v>
      </c>
      <c r="I33" s="88">
        <v>0.21</v>
      </c>
      <c r="J33" s="87">
        <f>ROUND(((SUM(BE85:BE104))*I33),  2)</f>
        <v>0</v>
      </c>
      <c r="L33" s="31"/>
    </row>
    <row r="34" spans="2:12" s="1" customFormat="1" ht="14.45" customHeight="1">
      <c r="B34" s="31"/>
      <c r="E34" s="26" t="s">
        <v>44</v>
      </c>
      <c r="F34" s="87">
        <f>ROUND((SUM(BF85:BF104)),  2)</f>
        <v>0</v>
      </c>
      <c r="I34" s="88">
        <v>0.12</v>
      </c>
      <c r="J34" s="87">
        <f>ROUND(((SUM(BF85:BF104))*I34),  2)</f>
        <v>0</v>
      </c>
      <c r="L34" s="31"/>
    </row>
    <row r="35" spans="2:12" s="1" customFormat="1" ht="14.45" hidden="1" customHeight="1">
      <c r="B35" s="31"/>
      <c r="E35" s="26" t="s">
        <v>45</v>
      </c>
      <c r="F35" s="87">
        <f>ROUND((SUM(BG85:BG104)),  2)</f>
        <v>0</v>
      </c>
      <c r="I35" s="88">
        <v>0.21</v>
      </c>
      <c r="J35" s="87">
        <f>0</f>
        <v>0</v>
      </c>
      <c r="L35" s="31"/>
    </row>
    <row r="36" spans="2:12" s="1" customFormat="1" ht="14.45" hidden="1" customHeight="1">
      <c r="B36" s="31"/>
      <c r="E36" s="26" t="s">
        <v>46</v>
      </c>
      <c r="F36" s="87">
        <f>ROUND((SUM(BH85:BH104)),  2)</f>
        <v>0</v>
      </c>
      <c r="I36" s="88">
        <v>0.12</v>
      </c>
      <c r="J36" s="87">
        <f>0</f>
        <v>0</v>
      </c>
      <c r="L36" s="31"/>
    </row>
    <row r="37" spans="2:12" s="1" customFormat="1" ht="14.45" hidden="1" customHeight="1">
      <c r="B37" s="31"/>
      <c r="E37" s="26" t="s">
        <v>47</v>
      </c>
      <c r="F37" s="87">
        <f>ROUND((SUM(BI85:BI104)),  2)</f>
        <v>0</v>
      </c>
      <c r="I37" s="88">
        <v>0</v>
      </c>
      <c r="J37" s="87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89"/>
      <c r="D39" s="90" t="s">
        <v>48</v>
      </c>
      <c r="E39" s="53"/>
      <c r="F39" s="53"/>
      <c r="G39" s="91" t="s">
        <v>49</v>
      </c>
      <c r="H39" s="92" t="s">
        <v>50</v>
      </c>
      <c r="I39" s="53"/>
      <c r="J39" s="93">
        <f>SUM(J30:J37)</f>
        <v>0</v>
      </c>
      <c r="K39" s="94"/>
      <c r="L39" s="31"/>
    </row>
    <row r="40" spans="2:12" s="1" customFormat="1" ht="14.45" customHeight="1">
      <c r="B40" s="40"/>
      <c r="C40" s="41"/>
      <c r="D40" s="41"/>
      <c r="E40" s="41"/>
      <c r="F40" s="41"/>
      <c r="G40" s="41"/>
      <c r="H40" s="41"/>
      <c r="I40" s="41"/>
      <c r="J40" s="41"/>
      <c r="K40" s="41"/>
      <c r="L40" s="31"/>
    </row>
    <row r="44" spans="2:12" s="1" customFormat="1" ht="6.95" customHeight="1"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31"/>
    </row>
    <row r="45" spans="2:12" s="1" customFormat="1" ht="24.95" customHeight="1">
      <c r="B45" s="31"/>
      <c r="C45" s="20" t="s">
        <v>92</v>
      </c>
      <c r="L45" s="31"/>
    </row>
    <row r="46" spans="2:12" s="1" customFormat="1" ht="6.95" customHeight="1">
      <c r="B46" s="31"/>
      <c r="L46" s="31"/>
    </row>
    <row r="47" spans="2:12" s="1" customFormat="1" ht="12" customHeight="1">
      <c r="B47" s="31"/>
      <c r="C47" s="26" t="s">
        <v>16</v>
      </c>
      <c r="L47" s="31"/>
    </row>
    <row r="48" spans="2:12" s="1" customFormat="1" ht="16.5" customHeight="1">
      <c r="B48" s="31"/>
      <c r="E48" s="223" t="str">
        <f>E7</f>
        <v>Rekonstrukce ul. Moravská včetně VO_R1</v>
      </c>
      <c r="F48" s="224"/>
      <c r="G48" s="224"/>
      <c r="H48" s="224"/>
      <c r="L48" s="31"/>
    </row>
    <row r="49" spans="2:47" s="1" customFormat="1" ht="12" customHeight="1">
      <c r="B49" s="31"/>
      <c r="C49" s="26" t="s">
        <v>90</v>
      </c>
      <c r="L49" s="31"/>
    </row>
    <row r="50" spans="2:47" s="1" customFormat="1" ht="16.5" customHeight="1">
      <c r="B50" s="31"/>
      <c r="E50" s="195" t="str">
        <f>E9</f>
        <v>VON - Vedlejší a ostatní náklady</v>
      </c>
      <c r="F50" s="222"/>
      <c r="G50" s="222"/>
      <c r="H50" s="222"/>
      <c r="L50" s="31"/>
    </row>
    <row r="51" spans="2:47" s="1" customFormat="1" ht="6.95" customHeight="1">
      <c r="B51" s="31"/>
      <c r="L51" s="31"/>
    </row>
    <row r="52" spans="2:47" s="1" customFormat="1" ht="12" customHeight="1">
      <c r="B52" s="31"/>
      <c r="C52" s="26" t="s">
        <v>21</v>
      </c>
      <c r="F52" s="24" t="str">
        <f>F12</f>
        <v xml:space="preserve"> </v>
      </c>
      <c r="I52" s="26" t="s">
        <v>23</v>
      </c>
      <c r="J52" s="48" t="str">
        <f>IF(J12="","",J12)</f>
        <v>29. 1. 2026</v>
      </c>
      <c r="L52" s="31"/>
    </row>
    <row r="53" spans="2:47" s="1" customFormat="1" ht="6.95" customHeight="1">
      <c r="B53" s="31"/>
      <c r="L53" s="31"/>
    </row>
    <row r="54" spans="2:47" s="1" customFormat="1" ht="25.7" customHeight="1">
      <c r="B54" s="31"/>
      <c r="C54" s="26" t="s">
        <v>25</v>
      </c>
      <c r="F54" s="24" t="str">
        <f>E15</f>
        <v>Statutární město Teplice</v>
      </c>
      <c r="I54" s="26" t="s">
        <v>31</v>
      </c>
      <c r="J54" s="29" t="str">
        <f>E21</f>
        <v>PROJEKTY CHLADNÝ s.r.o.</v>
      </c>
      <c r="L54" s="31"/>
    </row>
    <row r="55" spans="2:47" s="1" customFormat="1" ht="15.2" customHeight="1">
      <c r="B55" s="31"/>
      <c r="C55" s="26" t="s">
        <v>29</v>
      </c>
      <c r="F55" s="24" t="str">
        <f>IF(E18="","",E18)</f>
        <v>Vyplň údaj</v>
      </c>
      <c r="I55" s="26" t="s">
        <v>34</v>
      </c>
      <c r="J55" s="29" t="str">
        <f>E24</f>
        <v>Ladislav Marek</v>
      </c>
      <c r="L55" s="31"/>
    </row>
    <row r="56" spans="2:47" s="1" customFormat="1" ht="10.35" customHeight="1">
      <c r="B56" s="31"/>
      <c r="L56" s="31"/>
    </row>
    <row r="57" spans="2:47" s="1" customFormat="1" ht="29.25" customHeight="1">
      <c r="B57" s="31"/>
      <c r="C57" s="95" t="s">
        <v>93</v>
      </c>
      <c r="D57" s="89"/>
      <c r="E57" s="89"/>
      <c r="F57" s="89"/>
      <c r="G57" s="89"/>
      <c r="H57" s="89"/>
      <c r="I57" s="89"/>
      <c r="J57" s="96" t="s">
        <v>94</v>
      </c>
      <c r="K57" s="89"/>
      <c r="L57" s="31"/>
    </row>
    <row r="58" spans="2:47" s="1" customFormat="1" ht="10.35" customHeight="1">
      <c r="B58" s="31"/>
      <c r="L58" s="31"/>
    </row>
    <row r="59" spans="2:47" s="1" customFormat="1" ht="22.7" customHeight="1">
      <c r="B59" s="31"/>
      <c r="C59" s="97" t="s">
        <v>70</v>
      </c>
      <c r="J59" s="62">
        <f>J85</f>
        <v>0</v>
      </c>
      <c r="L59" s="31"/>
      <c r="AU59" s="16" t="s">
        <v>95</v>
      </c>
    </row>
    <row r="60" spans="2:47" s="8" customFormat="1" ht="24.95" customHeight="1">
      <c r="B60" s="98"/>
      <c r="D60" s="99" t="s">
        <v>925</v>
      </c>
      <c r="E60" s="100"/>
      <c r="F60" s="100"/>
      <c r="G60" s="100"/>
      <c r="H60" s="100"/>
      <c r="I60" s="100"/>
      <c r="J60" s="101">
        <f>J86</f>
        <v>0</v>
      </c>
      <c r="L60" s="98"/>
    </row>
    <row r="61" spans="2:47" s="9" customFormat="1" ht="19.899999999999999" customHeight="1">
      <c r="B61" s="102"/>
      <c r="D61" s="103" t="s">
        <v>926</v>
      </c>
      <c r="E61" s="104"/>
      <c r="F61" s="104"/>
      <c r="G61" s="104"/>
      <c r="H61" s="104"/>
      <c r="I61" s="104"/>
      <c r="J61" s="105">
        <f>J87</f>
        <v>0</v>
      </c>
      <c r="L61" s="102"/>
    </row>
    <row r="62" spans="2:47" s="9" customFormat="1" ht="19.899999999999999" customHeight="1">
      <c r="B62" s="102"/>
      <c r="D62" s="103" t="s">
        <v>927</v>
      </c>
      <c r="E62" s="104"/>
      <c r="F62" s="104"/>
      <c r="G62" s="104"/>
      <c r="H62" s="104"/>
      <c r="I62" s="104"/>
      <c r="J62" s="105">
        <f>J93</f>
        <v>0</v>
      </c>
      <c r="L62" s="102"/>
    </row>
    <row r="63" spans="2:47" s="9" customFormat="1" ht="19.899999999999999" customHeight="1">
      <c r="B63" s="102"/>
      <c r="D63" s="103" t="s">
        <v>928</v>
      </c>
      <c r="E63" s="104"/>
      <c r="F63" s="104"/>
      <c r="G63" s="104"/>
      <c r="H63" s="104"/>
      <c r="I63" s="104"/>
      <c r="J63" s="105">
        <f>J97</f>
        <v>0</v>
      </c>
      <c r="L63" s="102"/>
    </row>
    <row r="64" spans="2:47" s="9" customFormat="1" ht="19.899999999999999" customHeight="1">
      <c r="B64" s="102"/>
      <c r="D64" s="103" t="s">
        <v>929</v>
      </c>
      <c r="E64" s="104"/>
      <c r="F64" s="104"/>
      <c r="G64" s="104"/>
      <c r="H64" s="104"/>
      <c r="I64" s="104"/>
      <c r="J64" s="105">
        <f>J101</f>
        <v>0</v>
      </c>
      <c r="L64" s="102"/>
    </row>
    <row r="65" spans="2:12" s="9" customFormat="1" ht="19.899999999999999" customHeight="1">
      <c r="B65" s="102"/>
      <c r="D65" s="103" t="s">
        <v>930</v>
      </c>
      <c r="E65" s="104"/>
      <c r="F65" s="104"/>
      <c r="G65" s="104"/>
      <c r="H65" s="104"/>
      <c r="I65" s="104"/>
      <c r="J65" s="105">
        <f>J103</f>
        <v>0</v>
      </c>
      <c r="L65" s="102"/>
    </row>
    <row r="66" spans="2:12" s="1" customFormat="1" ht="21.75" customHeight="1">
      <c r="B66" s="31"/>
      <c r="L66" s="31"/>
    </row>
    <row r="67" spans="2:12" s="1" customFormat="1" ht="6.95" customHeight="1">
      <c r="B67" s="40"/>
      <c r="C67" s="41"/>
      <c r="D67" s="41"/>
      <c r="E67" s="41"/>
      <c r="F67" s="41"/>
      <c r="G67" s="41"/>
      <c r="H67" s="41"/>
      <c r="I67" s="41"/>
      <c r="J67" s="41"/>
      <c r="K67" s="41"/>
      <c r="L67" s="31"/>
    </row>
    <row r="71" spans="2:12" s="1" customFormat="1" ht="6.95" customHeight="1"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31"/>
    </row>
    <row r="72" spans="2:12" s="1" customFormat="1" ht="24.95" customHeight="1">
      <c r="B72" s="31"/>
      <c r="C72" s="20" t="s">
        <v>107</v>
      </c>
      <c r="L72" s="31"/>
    </row>
    <row r="73" spans="2:12" s="1" customFormat="1" ht="6.95" customHeight="1">
      <c r="B73" s="31"/>
      <c r="L73" s="31"/>
    </row>
    <row r="74" spans="2:12" s="1" customFormat="1" ht="12" customHeight="1">
      <c r="B74" s="31"/>
      <c r="C74" s="26" t="s">
        <v>16</v>
      </c>
      <c r="L74" s="31"/>
    </row>
    <row r="75" spans="2:12" s="1" customFormat="1" ht="16.5" customHeight="1">
      <c r="B75" s="31"/>
      <c r="E75" s="223" t="str">
        <f>E7</f>
        <v>Rekonstrukce ul. Moravská včetně VO_R1</v>
      </c>
      <c r="F75" s="224"/>
      <c r="G75" s="224"/>
      <c r="H75" s="224"/>
      <c r="L75" s="31"/>
    </row>
    <row r="76" spans="2:12" s="1" customFormat="1" ht="12" customHeight="1">
      <c r="B76" s="31"/>
      <c r="C76" s="26" t="s">
        <v>90</v>
      </c>
      <c r="L76" s="31"/>
    </row>
    <row r="77" spans="2:12" s="1" customFormat="1" ht="16.5" customHeight="1">
      <c r="B77" s="31"/>
      <c r="E77" s="195" t="str">
        <f>E9</f>
        <v>VON - Vedlejší a ostatní náklady</v>
      </c>
      <c r="F77" s="222"/>
      <c r="G77" s="222"/>
      <c r="H77" s="222"/>
      <c r="L77" s="31"/>
    </row>
    <row r="78" spans="2:12" s="1" customFormat="1" ht="6.95" customHeight="1">
      <c r="B78" s="31"/>
      <c r="L78" s="31"/>
    </row>
    <row r="79" spans="2:12" s="1" customFormat="1" ht="12" customHeight="1">
      <c r="B79" s="31"/>
      <c r="C79" s="26" t="s">
        <v>21</v>
      </c>
      <c r="F79" s="24" t="str">
        <f>F12</f>
        <v xml:space="preserve"> </v>
      </c>
      <c r="I79" s="26" t="s">
        <v>23</v>
      </c>
      <c r="J79" s="48" t="str">
        <f>IF(J12="","",J12)</f>
        <v>29. 1. 2026</v>
      </c>
      <c r="L79" s="31"/>
    </row>
    <row r="80" spans="2:12" s="1" customFormat="1" ht="6.95" customHeight="1">
      <c r="B80" s="31"/>
      <c r="L80" s="31"/>
    </row>
    <row r="81" spans="2:65" s="1" customFormat="1" ht="25.7" customHeight="1">
      <c r="B81" s="31"/>
      <c r="C81" s="26" t="s">
        <v>25</v>
      </c>
      <c r="F81" s="24" t="str">
        <f>E15</f>
        <v>Statutární město Teplice</v>
      </c>
      <c r="I81" s="26" t="s">
        <v>31</v>
      </c>
      <c r="J81" s="29" t="str">
        <f>E21</f>
        <v>PROJEKTY CHLADNÝ s.r.o.</v>
      </c>
      <c r="L81" s="31"/>
    </row>
    <row r="82" spans="2:65" s="1" customFormat="1" ht="15.2" customHeight="1">
      <c r="B82" s="31"/>
      <c r="C82" s="26" t="s">
        <v>29</v>
      </c>
      <c r="F82" s="24" t="str">
        <f>IF(E18="","",E18)</f>
        <v>Vyplň údaj</v>
      </c>
      <c r="I82" s="26" t="s">
        <v>34</v>
      </c>
      <c r="J82" s="29" t="str">
        <f>E24</f>
        <v>Ladislav Marek</v>
      </c>
      <c r="L82" s="31"/>
    </row>
    <row r="83" spans="2:65" s="1" customFormat="1" ht="10.35" customHeight="1">
      <c r="B83" s="31"/>
      <c r="L83" s="31"/>
    </row>
    <row r="84" spans="2:65" s="10" customFormat="1" ht="29.25" customHeight="1">
      <c r="B84" s="106"/>
      <c r="C84" s="107" t="s">
        <v>108</v>
      </c>
      <c r="D84" s="108" t="s">
        <v>57</v>
      </c>
      <c r="E84" s="108" t="s">
        <v>53</v>
      </c>
      <c r="F84" s="108" t="s">
        <v>54</v>
      </c>
      <c r="G84" s="108" t="s">
        <v>109</v>
      </c>
      <c r="H84" s="108" t="s">
        <v>110</v>
      </c>
      <c r="I84" s="108" t="s">
        <v>111</v>
      </c>
      <c r="J84" s="108" t="s">
        <v>94</v>
      </c>
      <c r="K84" s="109" t="s">
        <v>112</v>
      </c>
      <c r="L84" s="106"/>
      <c r="M84" s="55" t="s">
        <v>19</v>
      </c>
      <c r="N84" s="56" t="s">
        <v>42</v>
      </c>
      <c r="O84" s="56" t="s">
        <v>113</v>
      </c>
      <c r="P84" s="56" t="s">
        <v>114</v>
      </c>
      <c r="Q84" s="56" t="s">
        <v>115</v>
      </c>
      <c r="R84" s="56" t="s">
        <v>116</v>
      </c>
      <c r="S84" s="56" t="s">
        <v>117</v>
      </c>
      <c r="T84" s="57" t="s">
        <v>118</v>
      </c>
    </row>
    <row r="85" spans="2:65" s="1" customFormat="1" ht="22.7" customHeight="1">
      <c r="B85" s="31"/>
      <c r="C85" s="60" t="s">
        <v>119</v>
      </c>
      <c r="J85" s="110">
        <f>BK85</f>
        <v>0</v>
      </c>
      <c r="L85" s="31"/>
      <c r="M85" s="58"/>
      <c r="N85" s="49"/>
      <c r="O85" s="49"/>
      <c r="P85" s="111">
        <f>P86</f>
        <v>0</v>
      </c>
      <c r="Q85" s="49"/>
      <c r="R85" s="111">
        <f>R86</f>
        <v>0</v>
      </c>
      <c r="S85" s="49"/>
      <c r="T85" s="112">
        <f>T86</f>
        <v>0</v>
      </c>
      <c r="AT85" s="16" t="s">
        <v>71</v>
      </c>
      <c r="AU85" s="16" t="s">
        <v>95</v>
      </c>
      <c r="BK85" s="113">
        <f>BK86</f>
        <v>0</v>
      </c>
    </row>
    <row r="86" spans="2:65" s="11" customFormat="1" ht="25.9" customHeight="1">
      <c r="B86" s="114"/>
      <c r="D86" s="115" t="s">
        <v>71</v>
      </c>
      <c r="E86" s="116" t="s">
        <v>931</v>
      </c>
      <c r="F86" s="116" t="s">
        <v>932</v>
      </c>
      <c r="I86" s="117"/>
      <c r="J86" s="118">
        <f>BK86</f>
        <v>0</v>
      </c>
      <c r="L86" s="114"/>
      <c r="M86" s="119"/>
      <c r="P86" s="120">
        <f>P87+P93+P97+P101+P103</f>
        <v>0</v>
      </c>
      <c r="R86" s="120">
        <f>R87+R93+R97+R101+R103</f>
        <v>0</v>
      </c>
      <c r="T86" s="121">
        <f>T87+T93+T97+T101+T103</f>
        <v>0</v>
      </c>
      <c r="AR86" s="115" t="s">
        <v>154</v>
      </c>
      <c r="AT86" s="122" t="s">
        <v>71</v>
      </c>
      <c r="AU86" s="122" t="s">
        <v>72</v>
      </c>
      <c r="AY86" s="115" t="s">
        <v>122</v>
      </c>
      <c r="BK86" s="123">
        <f>BK87+BK93+BK97+BK101+BK103</f>
        <v>0</v>
      </c>
    </row>
    <row r="87" spans="2:65" s="11" customFormat="1" ht="22.7" customHeight="1">
      <c r="B87" s="114"/>
      <c r="D87" s="115" t="s">
        <v>71</v>
      </c>
      <c r="E87" s="124" t="s">
        <v>933</v>
      </c>
      <c r="F87" s="124" t="s">
        <v>934</v>
      </c>
      <c r="I87" s="117"/>
      <c r="J87" s="125">
        <f>BK87</f>
        <v>0</v>
      </c>
      <c r="L87" s="114"/>
      <c r="M87" s="119"/>
      <c r="P87" s="120">
        <f>SUM(P88:P92)</f>
        <v>0</v>
      </c>
      <c r="R87" s="120">
        <f>SUM(R88:R92)</f>
        <v>0</v>
      </c>
      <c r="T87" s="121">
        <f>SUM(T88:T92)</f>
        <v>0</v>
      </c>
      <c r="AR87" s="115" t="s">
        <v>154</v>
      </c>
      <c r="AT87" s="122" t="s">
        <v>71</v>
      </c>
      <c r="AU87" s="122" t="s">
        <v>80</v>
      </c>
      <c r="AY87" s="115" t="s">
        <v>122</v>
      </c>
      <c r="BK87" s="123">
        <f>SUM(BK88:BK92)</f>
        <v>0</v>
      </c>
    </row>
    <row r="88" spans="2:65" s="1" customFormat="1" ht="16.5" customHeight="1">
      <c r="B88" s="31"/>
      <c r="C88" s="126" t="s">
        <v>80</v>
      </c>
      <c r="D88" s="126" t="s">
        <v>124</v>
      </c>
      <c r="E88" s="127" t="s">
        <v>935</v>
      </c>
      <c r="F88" s="128" t="s">
        <v>936</v>
      </c>
      <c r="G88" s="129" t="s">
        <v>423</v>
      </c>
      <c r="H88" s="130">
        <v>1</v>
      </c>
      <c r="I88" s="131"/>
      <c r="J88" s="132">
        <f>ROUND(I88*H88,2)</f>
        <v>0</v>
      </c>
      <c r="K88" s="128" t="s">
        <v>19</v>
      </c>
      <c r="L88" s="31"/>
      <c r="M88" s="133" t="s">
        <v>19</v>
      </c>
      <c r="N88" s="134" t="s">
        <v>43</v>
      </c>
      <c r="P88" s="135">
        <f>O88*H88</f>
        <v>0</v>
      </c>
      <c r="Q88" s="135">
        <v>0</v>
      </c>
      <c r="R88" s="135">
        <f>Q88*H88</f>
        <v>0</v>
      </c>
      <c r="S88" s="135">
        <v>0</v>
      </c>
      <c r="T88" s="136">
        <f>S88*H88</f>
        <v>0</v>
      </c>
      <c r="AR88" s="137" t="s">
        <v>937</v>
      </c>
      <c r="AT88" s="137" t="s">
        <v>124</v>
      </c>
      <c r="AU88" s="137" t="s">
        <v>82</v>
      </c>
      <c r="AY88" s="16" t="s">
        <v>122</v>
      </c>
      <c r="BE88" s="138">
        <f>IF(N88="základní",J88,0)</f>
        <v>0</v>
      </c>
      <c r="BF88" s="138">
        <f>IF(N88="snížená",J88,0)</f>
        <v>0</v>
      </c>
      <c r="BG88" s="138">
        <f>IF(N88="zákl. přenesená",J88,0)</f>
        <v>0</v>
      </c>
      <c r="BH88" s="138">
        <f>IF(N88="sníž. přenesená",J88,0)</f>
        <v>0</v>
      </c>
      <c r="BI88" s="138">
        <f>IF(N88="nulová",J88,0)</f>
        <v>0</v>
      </c>
      <c r="BJ88" s="16" t="s">
        <v>80</v>
      </c>
      <c r="BK88" s="138">
        <f>ROUND(I88*H88,2)</f>
        <v>0</v>
      </c>
      <c r="BL88" s="16" t="s">
        <v>937</v>
      </c>
      <c r="BM88" s="137" t="s">
        <v>938</v>
      </c>
    </row>
    <row r="89" spans="2:65" s="1" customFormat="1" ht="16.5" customHeight="1">
      <c r="B89" s="31"/>
      <c r="C89" s="126" t="s">
        <v>82</v>
      </c>
      <c r="D89" s="126" t="s">
        <v>124</v>
      </c>
      <c r="E89" s="127" t="s">
        <v>939</v>
      </c>
      <c r="F89" s="128" t="s">
        <v>940</v>
      </c>
      <c r="G89" s="129" t="s">
        <v>423</v>
      </c>
      <c r="H89" s="130">
        <v>1</v>
      </c>
      <c r="I89" s="131"/>
      <c r="J89" s="132">
        <f>ROUND(I89*H89,2)</f>
        <v>0</v>
      </c>
      <c r="K89" s="128" t="s">
        <v>19</v>
      </c>
      <c r="L89" s="31"/>
      <c r="M89" s="133" t="s">
        <v>19</v>
      </c>
      <c r="N89" s="134" t="s">
        <v>43</v>
      </c>
      <c r="P89" s="135">
        <f>O89*H89</f>
        <v>0</v>
      </c>
      <c r="Q89" s="135">
        <v>0</v>
      </c>
      <c r="R89" s="135">
        <f>Q89*H89</f>
        <v>0</v>
      </c>
      <c r="S89" s="135">
        <v>0</v>
      </c>
      <c r="T89" s="136">
        <f>S89*H89</f>
        <v>0</v>
      </c>
      <c r="AR89" s="137" t="s">
        <v>937</v>
      </c>
      <c r="AT89" s="137" t="s">
        <v>124</v>
      </c>
      <c r="AU89" s="137" t="s">
        <v>82</v>
      </c>
      <c r="AY89" s="16" t="s">
        <v>122</v>
      </c>
      <c r="BE89" s="138">
        <f>IF(N89="základní",J89,0)</f>
        <v>0</v>
      </c>
      <c r="BF89" s="138">
        <f>IF(N89="snížená",J89,0)</f>
        <v>0</v>
      </c>
      <c r="BG89" s="138">
        <f>IF(N89="zákl. přenesená",J89,0)</f>
        <v>0</v>
      </c>
      <c r="BH89" s="138">
        <f>IF(N89="sníž. přenesená",J89,0)</f>
        <v>0</v>
      </c>
      <c r="BI89" s="138">
        <f>IF(N89="nulová",J89,0)</f>
        <v>0</v>
      </c>
      <c r="BJ89" s="16" t="s">
        <v>80</v>
      </c>
      <c r="BK89" s="138">
        <f>ROUND(I89*H89,2)</f>
        <v>0</v>
      </c>
      <c r="BL89" s="16" t="s">
        <v>937</v>
      </c>
      <c r="BM89" s="137" t="s">
        <v>941</v>
      </c>
    </row>
    <row r="90" spans="2:65" s="1" customFormat="1" ht="16.5" customHeight="1">
      <c r="B90" s="31"/>
      <c r="C90" s="126" t="s">
        <v>142</v>
      </c>
      <c r="D90" s="126" t="s">
        <v>124</v>
      </c>
      <c r="E90" s="127" t="s">
        <v>942</v>
      </c>
      <c r="F90" s="128" t="s">
        <v>943</v>
      </c>
      <c r="G90" s="129" t="s">
        <v>423</v>
      </c>
      <c r="H90" s="130">
        <v>1</v>
      </c>
      <c r="I90" s="131"/>
      <c r="J90" s="132">
        <f>ROUND(I90*H90,2)</f>
        <v>0</v>
      </c>
      <c r="K90" s="128" t="s">
        <v>19</v>
      </c>
      <c r="L90" s="31"/>
      <c r="M90" s="133" t="s">
        <v>19</v>
      </c>
      <c r="N90" s="134" t="s">
        <v>43</v>
      </c>
      <c r="P90" s="135">
        <f>O90*H90</f>
        <v>0</v>
      </c>
      <c r="Q90" s="135">
        <v>0</v>
      </c>
      <c r="R90" s="135">
        <f>Q90*H90</f>
        <v>0</v>
      </c>
      <c r="S90" s="135">
        <v>0</v>
      </c>
      <c r="T90" s="136">
        <f>S90*H90</f>
        <v>0</v>
      </c>
      <c r="AR90" s="137" t="s">
        <v>937</v>
      </c>
      <c r="AT90" s="137" t="s">
        <v>124</v>
      </c>
      <c r="AU90" s="137" t="s">
        <v>82</v>
      </c>
      <c r="AY90" s="16" t="s">
        <v>122</v>
      </c>
      <c r="BE90" s="138">
        <f>IF(N90="základní",J90,0)</f>
        <v>0</v>
      </c>
      <c r="BF90" s="138">
        <f>IF(N90="snížená",J90,0)</f>
        <v>0</v>
      </c>
      <c r="BG90" s="138">
        <f>IF(N90="zákl. přenesená",J90,0)</f>
        <v>0</v>
      </c>
      <c r="BH90" s="138">
        <f>IF(N90="sníž. přenesená",J90,0)</f>
        <v>0</v>
      </c>
      <c r="BI90" s="138">
        <f>IF(N90="nulová",J90,0)</f>
        <v>0</v>
      </c>
      <c r="BJ90" s="16" t="s">
        <v>80</v>
      </c>
      <c r="BK90" s="138">
        <f>ROUND(I90*H90,2)</f>
        <v>0</v>
      </c>
      <c r="BL90" s="16" t="s">
        <v>937</v>
      </c>
      <c r="BM90" s="137" t="s">
        <v>944</v>
      </c>
    </row>
    <row r="91" spans="2:65" s="1" customFormat="1" ht="16.5" customHeight="1">
      <c r="B91" s="31"/>
      <c r="C91" s="126" t="s">
        <v>129</v>
      </c>
      <c r="D91" s="126" t="s">
        <v>124</v>
      </c>
      <c r="E91" s="127" t="s">
        <v>945</v>
      </c>
      <c r="F91" s="128" t="s">
        <v>946</v>
      </c>
      <c r="G91" s="129" t="s">
        <v>423</v>
      </c>
      <c r="H91" s="130">
        <v>1</v>
      </c>
      <c r="I91" s="131"/>
      <c r="J91" s="132">
        <f>ROUND(I91*H91,2)</f>
        <v>0</v>
      </c>
      <c r="K91" s="128" t="s">
        <v>19</v>
      </c>
      <c r="L91" s="31"/>
      <c r="M91" s="133" t="s">
        <v>19</v>
      </c>
      <c r="N91" s="134" t="s">
        <v>43</v>
      </c>
      <c r="P91" s="135">
        <f>O91*H91</f>
        <v>0</v>
      </c>
      <c r="Q91" s="135">
        <v>0</v>
      </c>
      <c r="R91" s="135">
        <f>Q91*H91</f>
        <v>0</v>
      </c>
      <c r="S91" s="135">
        <v>0</v>
      </c>
      <c r="T91" s="136">
        <f>S91*H91</f>
        <v>0</v>
      </c>
      <c r="AR91" s="137" t="s">
        <v>937</v>
      </c>
      <c r="AT91" s="137" t="s">
        <v>124</v>
      </c>
      <c r="AU91" s="137" t="s">
        <v>82</v>
      </c>
      <c r="AY91" s="16" t="s">
        <v>122</v>
      </c>
      <c r="BE91" s="138">
        <f>IF(N91="základní",J91,0)</f>
        <v>0</v>
      </c>
      <c r="BF91" s="138">
        <f>IF(N91="snížená",J91,0)</f>
        <v>0</v>
      </c>
      <c r="BG91" s="138">
        <f>IF(N91="zákl. přenesená",J91,0)</f>
        <v>0</v>
      </c>
      <c r="BH91" s="138">
        <f>IF(N91="sníž. přenesená",J91,0)</f>
        <v>0</v>
      </c>
      <c r="BI91" s="138">
        <f>IF(N91="nulová",J91,0)</f>
        <v>0</v>
      </c>
      <c r="BJ91" s="16" t="s">
        <v>80</v>
      </c>
      <c r="BK91" s="138">
        <f>ROUND(I91*H91,2)</f>
        <v>0</v>
      </c>
      <c r="BL91" s="16" t="s">
        <v>937</v>
      </c>
      <c r="BM91" s="137" t="s">
        <v>947</v>
      </c>
    </row>
    <row r="92" spans="2:65" s="1" customFormat="1" ht="87.75">
      <c r="B92" s="31"/>
      <c r="D92" s="144" t="s">
        <v>402</v>
      </c>
      <c r="F92" s="174" t="s">
        <v>948</v>
      </c>
      <c r="I92" s="141"/>
      <c r="L92" s="31"/>
      <c r="M92" s="142"/>
      <c r="T92" s="52"/>
      <c r="AT92" s="16" t="s">
        <v>402</v>
      </c>
      <c r="AU92" s="16" t="s">
        <v>82</v>
      </c>
    </row>
    <row r="93" spans="2:65" s="11" customFormat="1" ht="22.7" customHeight="1">
      <c r="B93" s="114"/>
      <c r="D93" s="115" t="s">
        <v>71</v>
      </c>
      <c r="E93" s="124" t="s">
        <v>949</v>
      </c>
      <c r="F93" s="124" t="s">
        <v>950</v>
      </c>
      <c r="I93" s="117"/>
      <c r="J93" s="125">
        <f>BK93</f>
        <v>0</v>
      </c>
      <c r="L93" s="114"/>
      <c r="M93" s="119"/>
      <c r="P93" s="120">
        <f>SUM(P94:P96)</f>
        <v>0</v>
      </c>
      <c r="R93" s="120">
        <f>SUM(R94:R96)</f>
        <v>0</v>
      </c>
      <c r="T93" s="121">
        <f>SUM(T94:T96)</f>
        <v>0</v>
      </c>
      <c r="AR93" s="115" t="s">
        <v>154</v>
      </c>
      <c r="AT93" s="122" t="s">
        <v>71</v>
      </c>
      <c r="AU93" s="122" t="s">
        <v>80</v>
      </c>
      <c r="AY93" s="115" t="s">
        <v>122</v>
      </c>
      <c r="BK93" s="123">
        <f>SUM(BK94:BK96)</f>
        <v>0</v>
      </c>
    </row>
    <row r="94" spans="2:65" s="1" customFormat="1" ht="16.5" customHeight="1">
      <c r="B94" s="31"/>
      <c r="C94" s="126" t="s">
        <v>154</v>
      </c>
      <c r="D94" s="126" t="s">
        <v>124</v>
      </c>
      <c r="E94" s="127" t="s">
        <v>951</v>
      </c>
      <c r="F94" s="128" t="s">
        <v>950</v>
      </c>
      <c r="G94" s="129" t="s">
        <v>423</v>
      </c>
      <c r="H94" s="130">
        <v>1</v>
      </c>
      <c r="I94" s="131"/>
      <c r="J94" s="132">
        <f>ROUND(I94*H94,2)</f>
        <v>0</v>
      </c>
      <c r="K94" s="128" t="s">
        <v>19</v>
      </c>
      <c r="L94" s="31"/>
      <c r="M94" s="133" t="s">
        <v>19</v>
      </c>
      <c r="N94" s="134" t="s">
        <v>43</v>
      </c>
      <c r="P94" s="135">
        <f>O94*H94</f>
        <v>0</v>
      </c>
      <c r="Q94" s="135">
        <v>0</v>
      </c>
      <c r="R94" s="135">
        <f>Q94*H94</f>
        <v>0</v>
      </c>
      <c r="S94" s="135">
        <v>0</v>
      </c>
      <c r="T94" s="136">
        <f>S94*H94</f>
        <v>0</v>
      </c>
      <c r="AR94" s="137" t="s">
        <v>937</v>
      </c>
      <c r="AT94" s="137" t="s">
        <v>124</v>
      </c>
      <c r="AU94" s="137" t="s">
        <v>82</v>
      </c>
      <c r="AY94" s="16" t="s">
        <v>122</v>
      </c>
      <c r="BE94" s="138">
        <f>IF(N94="základní",J94,0)</f>
        <v>0</v>
      </c>
      <c r="BF94" s="138">
        <f>IF(N94="snížená",J94,0)</f>
        <v>0</v>
      </c>
      <c r="BG94" s="138">
        <f>IF(N94="zákl. přenesená",J94,0)</f>
        <v>0</v>
      </c>
      <c r="BH94" s="138">
        <f>IF(N94="sníž. přenesená",J94,0)</f>
        <v>0</v>
      </c>
      <c r="BI94" s="138">
        <f>IF(N94="nulová",J94,0)</f>
        <v>0</v>
      </c>
      <c r="BJ94" s="16" t="s">
        <v>80</v>
      </c>
      <c r="BK94" s="138">
        <f>ROUND(I94*H94,2)</f>
        <v>0</v>
      </c>
      <c r="BL94" s="16" t="s">
        <v>937</v>
      </c>
      <c r="BM94" s="137" t="s">
        <v>952</v>
      </c>
    </row>
    <row r="95" spans="2:65" s="1" customFormat="1" ht="16.5" customHeight="1">
      <c r="B95" s="31"/>
      <c r="C95" s="126" t="s">
        <v>163</v>
      </c>
      <c r="D95" s="126" t="s">
        <v>124</v>
      </c>
      <c r="E95" s="127" t="s">
        <v>953</v>
      </c>
      <c r="F95" s="128" t="s">
        <v>954</v>
      </c>
      <c r="G95" s="129" t="s">
        <v>423</v>
      </c>
      <c r="H95" s="130">
        <v>1</v>
      </c>
      <c r="I95" s="131"/>
      <c r="J95" s="132">
        <f>ROUND(I95*H95,2)</f>
        <v>0</v>
      </c>
      <c r="K95" s="128" t="s">
        <v>19</v>
      </c>
      <c r="L95" s="31"/>
      <c r="M95" s="133" t="s">
        <v>19</v>
      </c>
      <c r="N95" s="134" t="s">
        <v>43</v>
      </c>
      <c r="P95" s="135">
        <f>O95*H95</f>
        <v>0</v>
      </c>
      <c r="Q95" s="135">
        <v>0</v>
      </c>
      <c r="R95" s="135">
        <f>Q95*H95</f>
        <v>0</v>
      </c>
      <c r="S95" s="135">
        <v>0</v>
      </c>
      <c r="T95" s="136">
        <f>S95*H95</f>
        <v>0</v>
      </c>
      <c r="AR95" s="137" t="s">
        <v>129</v>
      </c>
      <c r="AT95" s="137" t="s">
        <v>124</v>
      </c>
      <c r="AU95" s="137" t="s">
        <v>82</v>
      </c>
      <c r="AY95" s="16" t="s">
        <v>122</v>
      </c>
      <c r="BE95" s="138">
        <f>IF(N95="základní",J95,0)</f>
        <v>0</v>
      </c>
      <c r="BF95" s="138">
        <f>IF(N95="snížená",J95,0)</f>
        <v>0</v>
      </c>
      <c r="BG95" s="138">
        <f>IF(N95="zákl. přenesená",J95,0)</f>
        <v>0</v>
      </c>
      <c r="BH95" s="138">
        <f>IF(N95="sníž. přenesená",J95,0)</f>
        <v>0</v>
      </c>
      <c r="BI95" s="138">
        <f>IF(N95="nulová",J95,0)</f>
        <v>0</v>
      </c>
      <c r="BJ95" s="16" t="s">
        <v>80</v>
      </c>
      <c r="BK95" s="138">
        <f>ROUND(I95*H95,2)</f>
        <v>0</v>
      </c>
      <c r="BL95" s="16" t="s">
        <v>129</v>
      </c>
      <c r="BM95" s="137" t="s">
        <v>955</v>
      </c>
    </row>
    <row r="96" spans="2:65" s="1" customFormat="1" ht="16.5" customHeight="1">
      <c r="B96" s="31"/>
      <c r="C96" s="126" t="s">
        <v>170</v>
      </c>
      <c r="D96" s="126" t="s">
        <v>124</v>
      </c>
      <c r="E96" s="127" t="s">
        <v>956</v>
      </c>
      <c r="F96" s="128" t="s">
        <v>957</v>
      </c>
      <c r="G96" s="129" t="s">
        <v>423</v>
      </c>
      <c r="H96" s="130">
        <v>1</v>
      </c>
      <c r="I96" s="131"/>
      <c r="J96" s="132">
        <f>ROUND(I96*H96,2)</f>
        <v>0</v>
      </c>
      <c r="K96" s="128" t="s">
        <v>19</v>
      </c>
      <c r="L96" s="31"/>
      <c r="M96" s="133" t="s">
        <v>19</v>
      </c>
      <c r="N96" s="134" t="s">
        <v>43</v>
      </c>
      <c r="P96" s="135">
        <f>O96*H96</f>
        <v>0</v>
      </c>
      <c r="Q96" s="135">
        <v>0</v>
      </c>
      <c r="R96" s="135">
        <f>Q96*H96</f>
        <v>0</v>
      </c>
      <c r="S96" s="135">
        <v>0</v>
      </c>
      <c r="T96" s="136">
        <f>S96*H96</f>
        <v>0</v>
      </c>
      <c r="AR96" s="137" t="s">
        <v>937</v>
      </c>
      <c r="AT96" s="137" t="s">
        <v>124</v>
      </c>
      <c r="AU96" s="137" t="s">
        <v>82</v>
      </c>
      <c r="AY96" s="16" t="s">
        <v>122</v>
      </c>
      <c r="BE96" s="138">
        <f>IF(N96="základní",J96,0)</f>
        <v>0</v>
      </c>
      <c r="BF96" s="138">
        <f>IF(N96="snížená",J96,0)</f>
        <v>0</v>
      </c>
      <c r="BG96" s="138">
        <f>IF(N96="zákl. přenesená",J96,0)</f>
        <v>0</v>
      </c>
      <c r="BH96" s="138">
        <f>IF(N96="sníž. přenesená",J96,0)</f>
        <v>0</v>
      </c>
      <c r="BI96" s="138">
        <f>IF(N96="nulová",J96,0)</f>
        <v>0</v>
      </c>
      <c r="BJ96" s="16" t="s">
        <v>80</v>
      </c>
      <c r="BK96" s="138">
        <f>ROUND(I96*H96,2)</f>
        <v>0</v>
      </c>
      <c r="BL96" s="16" t="s">
        <v>937</v>
      </c>
      <c r="BM96" s="137" t="s">
        <v>958</v>
      </c>
    </row>
    <row r="97" spans="2:65" s="11" customFormat="1" ht="22.7" customHeight="1">
      <c r="B97" s="114"/>
      <c r="D97" s="115" t="s">
        <v>71</v>
      </c>
      <c r="E97" s="124" t="s">
        <v>959</v>
      </c>
      <c r="F97" s="124" t="s">
        <v>960</v>
      </c>
      <c r="I97" s="117"/>
      <c r="J97" s="125">
        <f>BK97</f>
        <v>0</v>
      </c>
      <c r="L97" s="114"/>
      <c r="M97" s="119"/>
      <c r="P97" s="120">
        <f>SUM(P98:P100)</f>
        <v>0</v>
      </c>
      <c r="R97" s="120">
        <f>SUM(R98:R100)</f>
        <v>0</v>
      </c>
      <c r="T97" s="121">
        <f>SUM(T98:T100)</f>
        <v>0</v>
      </c>
      <c r="AR97" s="115" t="s">
        <v>154</v>
      </c>
      <c r="AT97" s="122" t="s">
        <v>71</v>
      </c>
      <c r="AU97" s="122" t="s">
        <v>80</v>
      </c>
      <c r="AY97" s="115" t="s">
        <v>122</v>
      </c>
      <c r="BK97" s="123">
        <f>SUM(BK98:BK100)</f>
        <v>0</v>
      </c>
    </row>
    <row r="98" spans="2:65" s="1" customFormat="1" ht="16.5" customHeight="1">
      <c r="B98" s="31"/>
      <c r="C98" s="126" t="s">
        <v>175</v>
      </c>
      <c r="D98" s="126" t="s">
        <v>124</v>
      </c>
      <c r="E98" s="127" t="s">
        <v>961</v>
      </c>
      <c r="F98" s="128" t="s">
        <v>962</v>
      </c>
      <c r="G98" s="129" t="s">
        <v>423</v>
      </c>
      <c r="H98" s="130">
        <v>1</v>
      </c>
      <c r="I98" s="131"/>
      <c r="J98" s="132">
        <f>ROUND(I98*H98,2)</f>
        <v>0</v>
      </c>
      <c r="K98" s="128" t="s">
        <v>19</v>
      </c>
      <c r="L98" s="31"/>
      <c r="M98" s="133" t="s">
        <v>19</v>
      </c>
      <c r="N98" s="134" t="s">
        <v>43</v>
      </c>
      <c r="P98" s="135">
        <f>O98*H98</f>
        <v>0</v>
      </c>
      <c r="Q98" s="135">
        <v>0</v>
      </c>
      <c r="R98" s="135">
        <f>Q98*H98</f>
        <v>0</v>
      </c>
      <c r="S98" s="135">
        <v>0</v>
      </c>
      <c r="T98" s="136">
        <f>S98*H98</f>
        <v>0</v>
      </c>
      <c r="AR98" s="137" t="s">
        <v>937</v>
      </c>
      <c r="AT98" s="137" t="s">
        <v>124</v>
      </c>
      <c r="AU98" s="137" t="s">
        <v>82</v>
      </c>
      <c r="AY98" s="16" t="s">
        <v>122</v>
      </c>
      <c r="BE98" s="138">
        <f>IF(N98="základní",J98,0)</f>
        <v>0</v>
      </c>
      <c r="BF98" s="138">
        <f>IF(N98="snížená",J98,0)</f>
        <v>0</v>
      </c>
      <c r="BG98" s="138">
        <f>IF(N98="zákl. přenesená",J98,0)</f>
        <v>0</v>
      </c>
      <c r="BH98" s="138">
        <f>IF(N98="sníž. přenesená",J98,0)</f>
        <v>0</v>
      </c>
      <c r="BI98" s="138">
        <f>IF(N98="nulová",J98,0)</f>
        <v>0</v>
      </c>
      <c r="BJ98" s="16" t="s">
        <v>80</v>
      </c>
      <c r="BK98" s="138">
        <f>ROUND(I98*H98,2)</f>
        <v>0</v>
      </c>
      <c r="BL98" s="16" t="s">
        <v>937</v>
      </c>
      <c r="BM98" s="137" t="s">
        <v>963</v>
      </c>
    </row>
    <row r="99" spans="2:65" s="1" customFormat="1" ht="16.5" customHeight="1">
      <c r="B99" s="31"/>
      <c r="C99" s="126" t="s">
        <v>182</v>
      </c>
      <c r="D99" s="126" t="s">
        <v>124</v>
      </c>
      <c r="E99" s="127" t="s">
        <v>964</v>
      </c>
      <c r="F99" s="128" t="s">
        <v>965</v>
      </c>
      <c r="G99" s="129" t="s">
        <v>423</v>
      </c>
      <c r="H99" s="130">
        <v>6</v>
      </c>
      <c r="I99" s="131"/>
      <c r="J99" s="132">
        <f>ROUND(I99*H99,2)</f>
        <v>0</v>
      </c>
      <c r="K99" s="128" t="s">
        <v>19</v>
      </c>
      <c r="L99" s="31"/>
      <c r="M99" s="133" t="s">
        <v>19</v>
      </c>
      <c r="N99" s="134" t="s">
        <v>43</v>
      </c>
      <c r="P99" s="135">
        <f>O99*H99</f>
        <v>0</v>
      </c>
      <c r="Q99" s="135">
        <v>0</v>
      </c>
      <c r="R99" s="135">
        <f>Q99*H99</f>
        <v>0</v>
      </c>
      <c r="S99" s="135">
        <v>0</v>
      </c>
      <c r="T99" s="136">
        <f>S99*H99</f>
        <v>0</v>
      </c>
      <c r="AR99" s="137" t="s">
        <v>937</v>
      </c>
      <c r="AT99" s="137" t="s">
        <v>124</v>
      </c>
      <c r="AU99" s="137" t="s">
        <v>82</v>
      </c>
      <c r="AY99" s="16" t="s">
        <v>122</v>
      </c>
      <c r="BE99" s="138">
        <f>IF(N99="základní",J99,0)</f>
        <v>0</v>
      </c>
      <c r="BF99" s="138">
        <f>IF(N99="snížená",J99,0)</f>
        <v>0</v>
      </c>
      <c r="BG99" s="138">
        <f>IF(N99="zákl. přenesená",J99,0)</f>
        <v>0</v>
      </c>
      <c r="BH99" s="138">
        <f>IF(N99="sníž. přenesená",J99,0)</f>
        <v>0</v>
      </c>
      <c r="BI99" s="138">
        <f>IF(N99="nulová",J99,0)</f>
        <v>0</v>
      </c>
      <c r="BJ99" s="16" t="s">
        <v>80</v>
      </c>
      <c r="BK99" s="138">
        <f>ROUND(I99*H99,2)</f>
        <v>0</v>
      </c>
      <c r="BL99" s="16" t="s">
        <v>937</v>
      </c>
      <c r="BM99" s="137" t="s">
        <v>966</v>
      </c>
    </row>
    <row r="100" spans="2:65" s="1" customFormat="1" ht="16.5" customHeight="1">
      <c r="B100" s="31"/>
      <c r="C100" s="126" t="s">
        <v>187</v>
      </c>
      <c r="D100" s="126" t="s">
        <v>124</v>
      </c>
      <c r="E100" s="127" t="s">
        <v>967</v>
      </c>
      <c r="F100" s="128" t="s">
        <v>968</v>
      </c>
      <c r="G100" s="129" t="s">
        <v>423</v>
      </c>
      <c r="H100" s="130">
        <v>1</v>
      </c>
      <c r="I100" s="131"/>
      <c r="J100" s="132">
        <f>ROUND(I100*H100,2)</f>
        <v>0</v>
      </c>
      <c r="K100" s="128" t="s">
        <v>19</v>
      </c>
      <c r="L100" s="31"/>
      <c r="M100" s="133" t="s">
        <v>19</v>
      </c>
      <c r="N100" s="134" t="s">
        <v>43</v>
      </c>
      <c r="P100" s="135">
        <f>O100*H100</f>
        <v>0</v>
      </c>
      <c r="Q100" s="135">
        <v>0</v>
      </c>
      <c r="R100" s="135">
        <f>Q100*H100</f>
        <v>0</v>
      </c>
      <c r="S100" s="135">
        <v>0</v>
      </c>
      <c r="T100" s="136">
        <f>S100*H100</f>
        <v>0</v>
      </c>
      <c r="AR100" s="137" t="s">
        <v>937</v>
      </c>
      <c r="AT100" s="137" t="s">
        <v>124</v>
      </c>
      <c r="AU100" s="137" t="s">
        <v>82</v>
      </c>
      <c r="AY100" s="16" t="s">
        <v>122</v>
      </c>
      <c r="BE100" s="138">
        <f>IF(N100="základní",J100,0)</f>
        <v>0</v>
      </c>
      <c r="BF100" s="138">
        <f>IF(N100="snížená",J100,0)</f>
        <v>0</v>
      </c>
      <c r="BG100" s="138">
        <f>IF(N100="zákl. přenesená",J100,0)</f>
        <v>0</v>
      </c>
      <c r="BH100" s="138">
        <f>IF(N100="sníž. přenesená",J100,0)</f>
        <v>0</v>
      </c>
      <c r="BI100" s="138">
        <f>IF(N100="nulová",J100,0)</f>
        <v>0</v>
      </c>
      <c r="BJ100" s="16" t="s">
        <v>80</v>
      </c>
      <c r="BK100" s="138">
        <f>ROUND(I100*H100,2)</f>
        <v>0</v>
      </c>
      <c r="BL100" s="16" t="s">
        <v>937</v>
      </c>
      <c r="BM100" s="137" t="s">
        <v>969</v>
      </c>
    </row>
    <row r="101" spans="2:65" s="11" customFormat="1" ht="22.7" customHeight="1">
      <c r="B101" s="114"/>
      <c r="D101" s="115" t="s">
        <v>71</v>
      </c>
      <c r="E101" s="124" t="s">
        <v>970</v>
      </c>
      <c r="F101" s="124" t="s">
        <v>971</v>
      </c>
      <c r="I101" s="117"/>
      <c r="J101" s="125">
        <f>BK101</f>
        <v>0</v>
      </c>
      <c r="L101" s="114"/>
      <c r="M101" s="119"/>
      <c r="P101" s="120">
        <f>P102</f>
        <v>0</v>
      </c>
      <c r="R101" s="120">
        <f>R102</f>
        <v>0</v>
      </c>
      <c r="T101" s="121">
        <f>T102</f>
        <v>0</v>
      </c>
      <c r="AR101" s="115" t="s">
        <v>154</v>
      </c>
      <c r="AT101" s="122" t="s">
        <v>71</v>
      </c>
      <c r="AU101" s="122" t="s">
        <v>80</v>
      </c>
      <c r="AY101" s="115" t="s">
        <v>122</v>
      </c>
      <c r="BK101" s="123">
        <f>BK102</f>
        <v>0</v>
      </c>
    </row>
    <row r="102" spans="2:65" s="1" customFormat="1" ht="16.5" customHeight="1">
      <c r="B102" s="31"/>
      <c r="C102" s="126" t="s">
        <v>192</v>
      </c>
      <c r="D102" s="126" t="s">
        <v>124</v>
      </c>
      <c r="E102" s="127" t="s">
        <v>972</v>
      </c>
      <c r="F102" s="128" t="s">
        <v>973</v>
      </c>
      <c r="G102" s="129" t="s">
        <v>423</v>
      </c>
      <c r="H102" s="130">
        <v>1</v>
      </c>
      <c r="I102" s="131"/>
      <c r="J102" s="132">
        <f>ROUND(I102*H102,2)</f>
        <v>0</v>
      </c>
      <c r="K102" s="128" t="s">
        <v>19</v>
      </c>
      <c r="L102" s="31"/>
      <c r="M102" s="133" t="s">
        <v>19</v>
      </c>
      <c r="N102" s="134" t="s">
        <v>43</v>
      </c>
      <c r="P102" s="135">
        <f>O102*H102</f>
        <v>0</v>
      </c>
      <c r="Q102" s="135">
        <v>0</v>
      </c>
      <c r="R102" s="135">
        <f>Q102*H102</f>
        <v>0</v>
      </c>
      <c r="S102" s="135">
        <v>0</v>
      </c>
      <c r="T102" s="136">
        <f>S102*H102</f>
        <v>0</v>
      </c>
      <c r="AR102" s="137" t="s">
        <v>129</v>
      </c>
      <c r="AT102" s="137" t="s">
        <v>124</v>
      </c>
      <c r="AU102" s="137" t="s">
        <v>82</v>
      </c>
      <c r="AY102" s="16" t="s">
        <v>122</v>
      </c>
      <c r="BE102" s="138">
        <f>IF(N102="základní",J102,0)</f>
        <v>0</v>
      </c>
      <c r="BF102" s="138">
        <f>IF(N102="snížená",J102,0)</f>
        <v>0</v>
      </c>
      <c r="BG102" s="138">
        <f>IF(N102="zákl. přenesená",J102,0)</f>
        <v>0</v>
      </c>
      <c r="BH102" s="138">
        <f>IF(N102="sníž. přenesená",J102,0)</f>
        <v>0</v>
      </c>
      <c r="BI102" s="138">
        <f>IF(N102="nulová",J102,0)</f>
        <v>0</v>
      </c>
      <c r="BJ102" s="16" t="s">
        <v>80</v>
      </c>
      <c r="BK102" s="138">
        <f>ROUND(I102*H102,2)</f>
        <v>0</v>
      </c>
      <c r="BL102" s="16" t="s">
        <v>129</v>
      </c>
      <c r="BM102" s="137" t="s">
        <v>974</v>
      </c>
    </row>
    <row r="103" spans="2:65" s="11" customFormat="1" ht="22.7" customHeight="1">
      <c r="B103" s="114"/>
      <c r="D103" s="115" t="s">
        <v>71</v>
      </c>
      <c r="E103" s="124" t="s">
        <v>975</v>
      </c>
      <c r="F103" s="124" t="s">
        <v>976</v>
      </c>
      <c r="I103" s="117"/>
      <c r="J103" s="125">
        <f>BK103</f>
        <v>0</v>
      </c>
      <c r="L103" s="114"/>
      <c r="M103" s="119"/>
      <c r="P103" s="120">
        <f>P104</f>
        <v>0</v>
      </c>
      <c r="R103" s="120">
        <f>R104</f>
        <v>0</v>
      </c>
      <c r="T103" s="121">
        <f>T104</f>
        <v>0</v>
      </c>
      <c r="AR103" s="115" t="s">
        <v>154</v>
      </c>
      <c r="AT103" s="122" t="s">
        <v>71</v>
      </c>
      <c r="AU103" s="122" t="s">
        <v>80</v>
      </c>
      <c r="AY103" s="115" t="s">
        <v>122</v>
      </c>
      <c r="BK103" s="123">
        <f>BK104</f>
        <v>0</v>
      </c>
    </row>
    <row r="104" spans="2:65" s="1" customFormat="1" ht="16.5" customHeight="1">
      <c r="B104" s="31"/>
      <c r="C104" s="126" t="s">
        <v>8</v>
      </c>
      <c r="D104" s="126" t="s">
        <v>124</v>
      </c>
      <c r="E104" s="127" t="s">
        <v>977</v>
      </c>
      <c r="F104" s="128" t="s">
        <v>978</v>
      </c>
      <c r="G104" s="129" t="s">
        <v>423</v>
      </c>
      <c r="H104" s="130">
        <v>1</v>
      </c>
      <c r="I104" s="131"/>
      <c r="J104" s="132">
        <f>ROUND(I104*H104,2)</f>
        <v>0</v>
      </c>
      <c r="K104" s="128" t="s">
        <v>19</v>
      </c>
      <c r="L104" s="31"/>
      <c r="M104" s="180" t="s">
        <v>19</v>
      </c>
      <c r="N104" s="181" t="s">
        <v>43</v>
      </c>
      <c r="O104" s="182"/>
      <c r="P104" s="183">
        <f>O104*H104</f>
        <v>0</v>
      </c>
      <c r="Q104" s="183">
        <v>0</v>
      </c>
      <c r="R104" s="183">
        <f>Q104*H104</f>
        <v>0</v>
      </c>
      <c r="S104" s="183">
        <v>0</v>
      </c>
      <c r="T104" s="184">
        <f>S104*H104</f>
        <v>0</v>
      </c>
      <c r="AR104" s="137" t="s">
        <v>937</v>
      </c>
      <c r="AT104" s="137" t="s">
        <v>124</v>
      </c>
      <c r="AU104" s="137" t="s">
        <v>82</v>
      </c>
      <c r="AY104" s="16" t="s">
        <v>122</v>
      </c>
      <c r="BE104" s="138">
        <f>IF(N104="základní",J104,0)</f>
        <v>0</v>
      </c>
      <c r="BF104" s="138">
        <f>IF(N104="snížená",J104,0)</f>
        <v>0</v>
      </c>
      <c r="BG104" s="138">
        <f>IF(N104="zákl. přenesená",J104,0)</f>
        <v>0</v>
      </c>
      <c r="BH104" s="138">
        <f>IF(N104="sníž. přenesená",J104,0)</f>
        <v>0</v>
      </c>
      <c r="BI104" s="138">
        <f>IF(N104="nulová",J104,0)</f>
        <v>0</v>
      </c>
      <c r="BJ104" s="16" t="s">
        <v>80</v>
      </c>
      <c r="BK104" s="138">
        <f>ROUND(I104*H104,2)</f>
        <v>0</v>
      </c>
      <c r="BL104" s="16" t="s">
        <v>937</v>
      </c>
      <c r="BM104" s="137" t="s">
        <v>979</v>
      </c>
    </row>
    <row r="105" spans="2:65" s="1" customFormat="1" ht="6.95" customHeight="1"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31"/>
    </row>
  </sheetData>
  <sheetProtection algorithmName="SHA-512" hashValue="YlmJSHCSlPheVh99Ang6zSkxS55WphIEQG7dy4l7mHDsY8OmkrjZlLdbt9DO7SUp2Xap2PVhvL8UxCiBy9BvXg==" saltValue="Gm0yhlg96d5+TwcLXv3NzHniGkBmBK8gicAsC4zmDMq6xEG0S3GmoymdB0HJxrMZgBMbw4LjnjKu7j1oJZn6fQ==" spinCount="100000" sheet="1" objects="1" scenarios="1" formatColumns="0" formatRows="0" autoFilter="0"/>
  <autoFilter ref="C84:K104" xr:uid="{00000000-0009-0000-0000-000003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SO-01 - Rekonstrukce ulice</vt:lpstr>
      <vt:lpstr>SO-02 - Veřejné osvětlení</vt:lpstr>
      <vt:lpstr>VON - Vedlejší a ostatní ...</vt:lpstr>
      <vt:lpstr>'Rekapitulace stavby'!Názvy_tisku</vt:lpstr>
      <vt:lpstr>'SO-01 - Rekonstrukce ulice'!Názvy_tisku</vt:lpstr>
      <vt:lpstr>'SO-02 - Veřejné osvětlení'!Názvy_tisku</vt:lpstr>
      <vt:lpstr>'VON - Vedlejší a ostatní ...'!Názvy_tisku</vt:lpstr>
      <vt:lpstr>'Rekapitulace stavby'!Oblast_tisku</vt:lpstr>
      <vt:lpstr>'SO-01 - Rekonstrukce ulice'!Oblast_tisku</vt:lpstr>
      <vt:lpstr>'SO-02 - Veřejné osvětlení'!Oblast_tisku</vt:lpstr>
      <vt:lpstr>'VON - Vedlejší a ostatní 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Liška</dc:creator>
  <cp:lastModifiedBy>Svobodová Blanka Ing.</cp:lastModifiedBy>
  <dcterms:created xsi:type="dcterms:W3CDTF">2026-03-09T09:30:26Z</dcterms:created>
  <dcterms:modified xsi:type="dcterms:W3CDTF">2026-03-09T10:50:27Z</dcterms:modified>
</cp:coreProperties>
</file>