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ompa\Desktop\KROUPALIDE\!KLIENTI\Městská doprava Teplice, p. o\Modernizace TTV\01. ZD\02. Schvaleno k vyhlaseni\"/>
    </mc:Choice>
  </mc:AlternateContent>
  <xr:revisionPtr revIDLastSave="0" documentId="8_{BF9D0ED9-C54C-4EE7-8E0D-8557A2E326C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ekapitulace stavby" sheetId="1" r:id="rId1"/>
    <sheet name="0350 - Teplice, křižovatk..." sheetId="2" r:id="rId2"/>
  </sheets>
  <definedNames>
    <definedName name="_xlnm._FilterDatabase" localSheetId="1" hidden="1">'0350 - Teplice, křižovatk...'!$C$125:$K$236</definedName>
    <definedName name="_xlnm.Print_Titles" localSheetId="1">'0350 - Teplice, křižovatk...'!$125:$125</definedName>
    <definedName name="_xlnm.Print_Titles" localSheetId="0">'Rekapitulace stavby'!$92:$92</definedName>
    <definedName name="_xlnm.Print_Area" localSheetId="1">'0350 - Teplice, křižovatk...'!$C$4:$J$76,'0350 - Teplice, křižovatk...'!$C$82:$J$109,'0350 - Teplice, křižovatk...'!$C$115:$J$236</definedName>
    <definedName name="_xlnm.Print_Area" localSheetId="0">'Rekapitulace stavby'!$D$4:$AO$76,'Rekapitulace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25" i="2" l="1"/>
  <c r="BK224" i="2"/>
  <c r="BK221" i="2"/>
  <c r="J220" i="2"/>
  <c r="J218" i="2"/>
  <c r="J217" i="2"/>
  <c r="J216" i="2"/>
  <c r="J215" i="2"/>
  <c r="J211" i="2"/>
  <c r="J210" i="2"/>
  <c r="J209" i="2"/>
  <c r="J208" i="2"/>
  <c r="J204" i="2"/>
  <c r="BK203" i="2"/>
  <c r="J202" i="2"/>
  <c r="J201" i="2"/>
  <c r="BK200" i="2"/>
  <c r="BK195" i="2"/>
  <c r="J193" i="2"/>
  <c r="J191" i="2"/>
  <c r="J190" i="2"/>
  <c r="J188" i="2"/>
  <c r="BK187" i="2"/>
  <c r="BK184" i="2"/>
  <c r="BK182" i="2"/>
  <c r="J181" i="2"/>
  <c r="J180" i="2"/>
  <c r="J178" i="2"/>
  <c r="J177" i="2"/>
  <c r="J176" i="2"/>
  <c r="J175" i="2"/>
  <c r="J174" i="2"/>
  <c r="BK173" i="2"/>
  <c r="BK170" i="2"/>
  <c r="BK169" i="2"/>
  <c r="J168" i="2"/>
  <c r="BK166" i="2"/>
  <c r="J163" i="2"/>
  <c r="BK162" i="2"/>
  <c r="J161" i="2"/>
  <c r="J153" i="2"/>
  <c r="BK152" i="2"/>
  <c r="BK150" i="2"/>
  <c r="BK149" i="2"/>
  <c r="J146" i="2"/>
  <c r="BK145" i="2"/>
  <c r="BK137" i="2"/>
  <c r="BK136" i="2"/>
  <c r="J135" i="2"/>
  <c r="BK134" i="2"/>
  <c r="J133" i="2"/>
  <c r="BK131" i="2"/>
  <c r="J37" i="2"/>
  <c r="J36" i="2"/>
  <c r="AY95" i="1"/>
  <c r="J35" i="2"/>
  <c r="AX95" i="1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J123" i="2"/>
  <c r="J122" i="2"/>
  <c r="F120" i="2"/>
  <c r="E118" i="2"/>
  <c r="BI107" i="2"/>
  <c r="BH107" i="2"/>
  <c r="BG107" i="2"/>
  <c r="BF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BI103" i="2"/>
  <c r="BH103" i="2"/>
  <c r="BG103" i="2"/>
  <c r="BF103" i="2"/>
  <c r="BE103" i="2"/>
  <c r="BI102" i="2"/>
  <c r="BH102" i="2"/>
  <c r="BG102" i="2"/>
  <c r="BF102" i="2"/>
  <c r="BE102" i="2"/>
  <c r="J90" i="2"/>
  <c r="J89" i="2"/>
  <c r="F87" i="2"/>
  <c r="E85" i="2"/>
  <c r="J16" i="2"/>
  <c r="E16" i="2"/>
  <c r="F123" i="2" s="1"/>
  <c r="J15" i="2"/>
  <c r="J13" i="2"/>
  <c r="E13" i="2"/>
  <c r="F122" i="2" s="1"/>
  <c r="J12" i="2"/>
  <c r="J10" i="2"/>
  <c r="J120" i="2" s="1"/>
  <c r="L90" i="1"/>
  <c r="AM90" i="1"/>
  <c r="AM89" i="1"/>
  <c r="L89" i="1"/>
  <c r="AM87" i="1"/>
  <c r="L87" i="1"/>
  <c r="L85" i="1"/>
  <c r="L84" i="1"/>
  <c r="BK228" i="2"/>
  <c r="BK226" i="2"/>
  <c r="J225" i="2"/>
  <c r="J222" i="2"/>
  <c r="J221" i="2"/>
  <c r="J219" i="2"/>
  <c r="J214" i="2"/>
  <c r="J213" i="2"/>
  <c r="J212" i="2"/>
  <c r="J195" i="2"/>
  <c r="BK193" i="2"/>
  <c r="J192" i="2"/>
  <c r="BK191" i="2"/>
  <c r="J189" i="2"/>
  <c r="J186" i="2"/>
  <c r="BK185" i="2"/>
  <c r="J184" i="2"/>
  <c r="J183" i="2"/>
  <c r="BK180" i="2"/>
  <c r="BK179" i="2"/>
  <c r="BK178" i="2"/>
  <c r="BK177" i="2"/>
  <c r="BK167" i="2"/>
  <c r="BK163" i="2"/>
  <c r="J162" i="2"/>
  <c r="BK157" i="2"/>
  <c r="BK156" i="2"/>
  <c r="J144" i="2"/>
  <c r="J143" i="2"/>
  <c r="J139" i="2"/>
  <c r="BK138" i="2"/>
  <c r="J136" i="2"/>
  <c r="J134" i="2"/>
  <c r="BK129" i="2"/>
  <c r="BK214" i="2"/>
  <c r="BK213" i="2"/>
  <c r="BK211" i="2"/>
  <c r="BK209" i="2"/>
  <c r="BK208" i="2"/>
  <c r="J207" i="2"/>
  <c r="J200" i="2"/>
  <c r="J199" i="2"/>
  <c r="BK196" i="2"/>
  <c r="J196" i="2"/>
  <c r="BK194" i="2"/>
  <c r="J194" i="2"/>
  <c r="BK192" i="2"/>
  <c r="BK190" i="2"/>
  <c r="BK189" i="2"/>
  <c r="BK188" i="2"/>
  <c r="J187" i="2"/>
  <c r="J185" i="2"/>
  <c r="BK172" i="2"/>
  <c r="J172" i="2"/>
  <c r="J171" i="2"/>
  <c r="J170" i="2"/>
  <c r="J169" i="2"/>
  <c r="BK168" i="2"/>
  <c r="J167" i="2"/>
  <c r="J166" i="2"/>
  <c r="BK158" i="2"/>
  <c r="J157" i="2"/>
  <c r="J156" i="2"/>
  <c r="J152" i="2"/>
  <c r="BK151" i="2"/>
  <c r="BK144" i="2"/>
  <c r="BK142" i="2"/>
  <c r="BK139" i="2"/>
  <c r="J129" i="2"/>
  <c r="J228" i="2"/>
  <c r="J224" i="2"/>
  <c r="J142" i="2"/>
  <c r="J226" i="2"/>
  <c r="BK222" i="2"/>
  <c r="BK219" i="2"/>
  <c r="BK212" i="2"/>
  <c r="BK210" i="2"/>
  <c r="BK207" i="2"/>
  <c r="BK199" i="2"/>
  <c r="BK186" i="2"/>
  <c r="BK183" i="2"/>
  <c r="BK181" i="2"/>
  <c r="J179" i="2"/>
  <c r="BK176" i="2"/>
  <c r="BK174" i="2"/>
  <c r="J173" i="2"/>
  <c r="BK171" i="2"/>
  <c r="J158" i="2"/>
  <c r="BK153" i="2"/>
  <c r="J151" i="2"/>
  <c r="BK143" i="2"/>
  <c r="J138" i="2"/>
  <c r="BK135" i="2"/>
  <c r="BK133" i="2"/>
  <c r="J131" i="2"/>
  <c r="AS94" i="1"/>
  <c r="BK175" i="2" l="1"/>
  <c r="BK146" i="2"/>
  <c r="BK216" i="2"/>
  <c r="J145" i="2"/>
  <c r="BE145" i="2" s="1"/>
  <c r="BK202" i="2"/>
  <c r="J137" i="2"/>
  <c r="BK217" i="2"/>
  <c r="BK218" i="2"/>
  <c r="J149" i="2"/>
  <c r="BE149" i="2" s="1"/>
  <c r="BK204" i="2"/>
  <c r="J150" i="2"/>
  <c r="BE150" i="2" s="1"/>
  <c r="BK220" i="2"/>
  <c r="BK215" i="2"/>
  <c r="J182" i="2"/>
  <c r="BE182" i="2" s="1"/>
  <c r="BK201" i="2"/>
  <c r="BK161" i="2"/>
  <c r="J203" i="2"/>
  <c r="P128" i="2"/>
  <c r="R128" i="2"/>
  <c r="T128" i="2"/>
  <c r="T141" i="2"/>
  <c r="BK128" i="2"/>
  <c r="J128" i="2" s="1"/>
  <c r="J96" i="2" s="1"/>
  <c r="P141" i="2"/>
  <c r="R141" i="2"/>
  <c r="BK223" i="2"/>
  <c r="J223" i="2" s="1"/>
  <c r="J98" i="2" s="1"/>
  <c r="P223" i="2"/>
  <c r="R223" i="2"/>
  <c r="T223" i="2"/>
  <c r="J87" i="2"/>
  <c r="F89" i="2"/>
  <c r="F90" i="2"/>
  <c r="BE129" i="2"/>
  <c r="BE133" i="2"/>
  <c r="BE135" i="2"/>
  <c r="BE137" i="2"/>
  <c r="BE138" i="2"/>
  <c r="BE143" i="2"/>
  <c r="BE144" i="2"/>
  <c r="BE146" i="2"/>
  <c r="BE152" i="2"/>
  <c r="BE153" i="2"/>
  <c r="BE157" i="2"/>
  <c r="BE158" i="2"/>
  <c r="BE161" i="2"/>
  <c r="BE162" i="2"/>
  <c r="BE163" i="2"/>
  <c r="BE166" i="2"/>
  <c r="BE167" i="2"/>
  <c r="BE168" i="2"/>
  <c r="BE169" i="2"/>
  <c r="BE170" i="2"/>
  <c r="BE171" i="2"/>
  <c r="BE172" i="2"/>
  <c r="BE175" i="2"/>
  <c r="BE177" i="2"/>
  <c r="BE179" i="2"/>
  <c r="BE180" i="2"/>
  <c r="BE181" i="2"/>
  <c r="BE183" i="2"/>
  <c r="BE185" i="2"/>
  <c r="BE186" i="2"/>
  <c r="BE187" i="2"/>
  <c r="BE188" i="2"/>
  <c r="BE189" i="2"/>
  <c r="BE191" i="2"/>
  <c r="BE193" i="2"/>
  <c r="BE194" i="2"/>
  <c r="BE195" i="2"/>
  <c r="BE199" i="2"/>
  <c r="BE201" i="2"/>
  <c r="BE203" i="2"/>
  <c r="BE204" i="2"/>
  <c r="BE207" i="2"/>
  <c r="BE208" i="2"/>
  <c r="BE209" i="2"/>
  <c r="BE210" i="2"/>
  <c r="BE211" i="2"/>
  <c r="BE212" i="2"/>
  <c r="BE214" i="2"/>
  <c r="BE215" i="2"/>
  <c r="BE216" i="2"/>
  <c r="BE217" i="2"/>
  <c r="BE218" i="2"/>
  <c r="BE219" i="2"/>
  <c r="BE220" i="2"/>
  <c r="BE221" i="2"/>
  <c r="BE222" i="2"/>
  <c r="BE225" i="2"/>
  <c r="BE131" i="2"/>
  <c r="BE134" i="2"/>
  <c r="BE136" i="2"/>
  <c r="BE139" i="2"/>
  <c r="BE142" i="2"/>
  <c r="BE151" i="2"/>
  <c r="BE156" i="2"/>
  <c r="BE173" i="2"/>
  <c r="BE174" i="2"/>
  <c r="BE176" i="2"/>
  <c r="BE178" i="2"/>
  <c r="BE184" i="2"/>
  <c r="BE190" i="2"/>
  <c r="BE192" i="2"/>
  <c r="BE196" i="2"/>
  <c r="BE200" i="2"/>
  <c r="BE202" i="2"/>
  <c r="BE213" i="2"/>
  <c r="BE224" i="2"/>
  <c r="BE226" i="2"/>
  <c r="BE228" i="2"/>
  <c r="F37" i="2"/>
  <c r="BD95" i="1" s="1"/>
  <c r="BD94" i="1" s="1"/>
  <c r="W33" i="1" s="1"/>
  <c r="F35" i="2"/>
  <c r="BB95" i="1" s="1"/>
  <c r="BB94" i="1" s="1"/>
  <c r="W31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BK141" i="2" l="1"/>
  <c r="J141" i="2" s="1"/>
  <c r="J97" i="2" s="1"/>
  <c r="T127" i="2"/>
  <c r="T126" i="2"/>
  <c r="R127" i="2"/>
  <c r="R126" i="2" s="1"/>
  <c r="P127" i="2"/>
  <c r="P126" i="2"/>
  <c r="AU95" i="1"/>
  <c r="AU94" i="1" s="1"/>
  <c r="AW94" i="1"/>
  <c r="AK30" i="1" s="1"/>
  <c r="AY94" i="1"/>
  <c r="AX94" i="1"/>
  <c r="BK127" i="2" l="1"/>
  <c r="BK126" i="2" s="1"/>
  <c r="J126" i="2" s="1"/>
  <c r="J94" i="2" s="1"/>
  <c r="J28" i="2" s="1"/>
  <c r="J107" i="2" s="1"/>
  <c r="J101" i="2" l="1"/>
  <c r="BE107" i="2"/>
  <c r="F33" i="2" s="1"/>
  <c r="AZ95" i="1" s="1"/>
  <c r="AZ94" i="1" s="1"/>
  <c r="W29" i="1" s="1"/>
  <c r="J127" i="2"/>
  <c r="J95" i="2" s="1"/>
  <c r="AV94" i="1" l="1"/>
  <c r="AK29" i="1" s="1"/>
  <c r="J33" i="2"/>
  <c r="AV95" i="1" s="1"/>
  <c r="AT95" i="1" s="1"/>
  <c r="J109" i="2"/>
  <c r="J29" i="2"/>
  <c r="J30" i="2" s="1"/>
  <c r="AG95" i="1" s="1"/>
  <c r="AG94" i="1" s="1"/>
  <c r="AK26" i="1" s="1"/>
  <c r="AK35" i="1" l="1"/>
  <c r="AT94" i="1"/>
  <c r="AN94" i="1" s="1"/>
  <c r="J39" i="2"/>
  <c r="AN95" i="1"/>
</calcChain>
</file>

<file path=xl/sharedStrings.xml><?xml version="1.0" encoding="utf-8"?>
<sst xmlns="http://schemas.openxmlformats.org/spreadsheetml/2006/main" count="1638" uniqueCount="480">
  <si>
    <t>Export Komplet</t>
  </si>
  <si>
    <t/>
  </si>
  <si>
    <t>2.0</t>
  </si>
  <si>
    <t>ZAMOK</t>
  </si>
  <si>
    <t>False</t>
  </si>
  <si>
    <t>{7e7352d3-1214-4bfd-8362-5b8d4b1f8597}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</si>
  <si>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</si>
  <si>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</si>
  <si>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</si>
  <si>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</si>
  <si>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</si>
  <si>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</si>
  <si>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</si>
  <si>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</si>
  <si>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0350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</si>
  <si>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</si>
  <si>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</si>
  <si>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Teplice, křižovatka Jankovcova-Masarykova</t>
  </si>
  <si>
    <t>KSO:</t>
  </si>
  <si>
    <t>CC-CZ:</t>
  </si>
  <si>
    <t>Místo:</t>
  </si>
  <si>
    <t>Teplice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</si>
  <si>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</si>
  <si>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</si>
  <si>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</si>
  <si>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</si>
  <si>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</si>
  <si>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</si>
  <si>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</si>
  <si>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</si>
  <si>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45312338</t>
  </si>
  <si>
    <t>Elektroline, a.s.</t>
  </si>
  <si>
    <t>CZ45312338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</si>
  <si>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</si>
  <si>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</si>
  <si>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</si>
  <si>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</si>
  <si>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</si>
  <si>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</si>
  <si>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</si>
  <si>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</si>
  <si>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</si>
  <si>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</si>
  <si>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</si>
  <si>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</si>
  <si>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</si>
  <si>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</si>
  <si>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</si>
  <si>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</si>
  <si>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</si>
  <si>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</si>
  <si>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</si>
  <si>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</si>
  <si>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</si>
  <si>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</si>
  <si>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</si>
  <si>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</si>
  <si>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</si>
  <si>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</si>
  <si>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</si>
  <si>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</si>
  <si>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</si>
  <si>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</si>
  <si>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</si>
  <si>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</si>
  <si>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</si>
  <si>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</si>
  <si>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</si>
  <si>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</si>
  <si>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</si>
  <si>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</si>
  <si>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</si>
  <si>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</si>
  <si>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</si>
  <si>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</si>
  <si>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</si>
  <si>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</si>
  <si>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</si>
  <si>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</si>
  <si>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</si>
  <si>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</si>
  <si>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</si>
  <si>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</si>
  <si>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</si>
  <si>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</si>
  <si>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</si>
  <si>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</si>
  <si>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</si>
  <si>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</si>
  <si>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</si>
  <si>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</si>
  <si>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</si>
  <si>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HSV</t>
  </si>
  <si>
    <t xml:space="preserve">    TV-D - Demontáž TV</t>
  </si>
  <si>
    <t xml:space="preserve">    TV-F - Finální stav TV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</si>
  <si>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</si>
  <si>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</si>
  <si>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</si>
  <si>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</si>
  <si>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</si>
  <si>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</si>
  <si>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</si>
  <si>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</si>
  <si>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</si>
  <si>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</si>
  <si>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</si>
  <si>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</si>
  <si>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</si>
  <si>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</si>
  <si>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</si>
  <si>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</si>
  <si>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</si>
  <si>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</si>
  <si>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</si>
  <si>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</si>
  <si>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</si>
  <si>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</si>
  <si>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</si>
  <si>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</si>
  <si>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</si>
  <si>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</si>
  <si>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TV-D</t>
  </si>
  <si>
    <t>Demontáž TV</t>
  </si>
  <si>
    <t>K</t>
  </si>
  <si>
    <t>RDE0022</t>
  </si>
  <si>
    <t>Demontáž mechanické výhybky</t>
  </si>
  <si>
    <t>ks</t>
  </si>
  <si>
    <t>4</t>
  </si>
  <si>
    <t>-1778279285</t>
  </si>
  <si>
    <t>P</t>
  </si>
  <si>
    <t>Poznámka k položce:_x000D_
demontáž výhybkových těles</t>
  </si>
  <si>
    <t>RDE0023</t>
  </si>
  <si>
    <t>Demontáž elektrické výhybky</t>
  </si>
  <si>
    <t>1298925560</t>
  </si>
  <si>
    <t>Poznámka k položce:_x000D_
demontáž výhybkových těles, kabelů a ovládání</t>
  </si>
  <si>
    <t>3</t>
  </si>
  <si>
    <t>RDE0004</t>
  </si>
  <si>
    <t>Demontáž lanových převěsů</t>
  </si>
  <si>
    <t>m</t>
  </si>
  <si>
    <t>1755622130</t>
  </si>
  <si>
    <t>RDE0005</t>
  </si>
  <si>
    <t>Demontáž ukončení lan na stožáru a na budovách</t>
  </si>
  <si>
    <t>522350727</t>
  </si>
  <si>
    <t>5</t>
  </si>
  <si>
    <t>RDE0009</t>
  </si>
  <si>
    <t>Demontáž závěsu TBUS stopy přímé</t>
  </si>
  <si>
    <t>-198285361</t>
  </si>
  <si>
    <t>6</t>
  </si>
  <si>
    <t>RDE0010</t>
  </si>
  <si>
    <t>Demontáž závěsu TBUS stopy v oblouku</t>
  </si>
  <si>
    <t>-843672345</t>
  </si>
  <si>
    <t>7</t>
  </si>
  <si>
    <t>RDE0016</t>
  </si>
  <si>
    <t>Demontáž výložníku</t>
  </si>
  <si>
    <t>1617150869</t>
  </si>
  <si>
    <t>8</t>
  </si>
  <si>
    <t>RDE0017</t>
  </si>
  <si>
    <t>Demontáž trolejového drátu</t>
  </si>
  <si>
    <t>-906769155</t>
  </si>
  <si>
    <t>9</t>
  </si>
  <si>
    <t>RDE0019</t>
  </si>
  <si>
    <t>Demontáž kompletu úsekového dělení</t>
  </si>
  <si>
    <t>kpl</t>
  </si>
  <si>
    <t>1088348361</t>
  </si>
  <si>
    <t>Poznámka k položce:_x000D_
demontáž úsekových děličů, kabelů, odpojovačů, ovládání, nosné sítě kabelů, upevnění</t>
  </si>
  <si>
    <t>TV-F</t>
  </si>
  <si>
    <t>Finální stav TV</t>
  </si>
  <si>
    <t>10</t>
  </si>
  <si>
    <t>M</t>
  </si>
  <si>
    <t>RUP0014</t>
  </si>
  <si>
    <t>Páskovaný kardan 37 mm pro lano, vč. pásku, spon</t>
  </si>
  <si>
    <t>541468872</t>
  </si>
  <si>
    <t>11</t>
  </si>
  <si>
    <t>RUP0014.1</t>
  </si>
  <si>
    <t>Montáž páskovaného kardanu</t>
  </si>
  <si>
    <t>-2053527253</t>
  </si>
  <si>
    <t>12</t>
  </si>
  <si>
    <t>RUP0051</t>
  </si>
  <si>
    <t>Ukončení lana N25 s izolátorem a nap. šroubem</t>
  </si>
  <si>
    <t>-486483284</t>
  </si>
  <si>
    <t>13</t>
  </si>
  <si>
    <t>RUP0052</t>
  </si>
  <si>
    <t>Ukončení lana N35 s izolátorem a nap. šroubem</t>
  </si>
  <si>
    <t>661610492</t>
  </si>
  <si>
    <t>14</t>
  </si>
  <si>
    <t>RUP0051.1</t>
  </si>
  <si>
    <t>Montáž ukončení lana s nap. šroubem</t>
  </si>
  <si>
    <t>1672473227</t>
  </si>
  <si>
    <t>VV</t>
  </si>
  <si>
    <t>15+55</t>
  </si>
  <si>
    <t>Součet</t>
  </si>
  <si>
    <t>RUP0037</t>
  </si>
  <si>
    <t>Parafilový převěs s napínákem</t>
  </si>
  <si>
    <t>377787141</t>
  </si>
  <si>
    <t>16</t>
  </si>
  <si>
    <t>RUP0037.1</t>
  </si>
  <si>
    <t>Montáž parafilového převěsu s napínákem</t>
  </si>
  <si>
    <t>-83896935</t>
  </si>
  <si>
    <t>17</t>
  </si>
  <si>
    <t>RUP0043</t>
  </si>
  <si>
    <t>Rozebiratelné ukončení lana N25 s izolátorem</t>
  </si>
  <si>
    <t>-936170726</t>
  </si>
  <si>
    <t>18</t>
  </si>
  <si>
    <t>RUP0044</t>
  </si>
  <si>
    <t>Rozebiratelné ukončení lana N35 s izolátorem</t>
  </si>
  <si>
    <t>-1447953204</t>
  </si>
  <si>
    <t>19</t>
  </si>
  <si>
    <t>RUP0044.1</t>
  </si>
  <si>
    <t>Montáž rozebiratelného ukončení lana</t>
  </si>
  <si>
    <t>1084233343</t>
  </si>
  <si>
    <t>13+36</t>
  </si>
  <si>
    <t>20</t>
  </si>
  <si>
    <t>RUP0027</t>
  </si>
  <si>
    <t>Nerozebiratelné trojsměrné spojení lan N25 mm2 kroužkem</t>
  </si>
  <si>
    <t>1914869561</t>
  </si>
  <si>
    <t>RUP0028</t>
  </si>
  <si>
    <t>Nerozebiratelné trojsměrné spojení lan N35 mm2 kroužkem</t>
  </si>
  <si>
    <t>1402400708</t>
  </si>
  <si>
    <t>22</t>
  </si>
  <si>
    <t>RUP0028.1</t>
  </si>
  <si>
    <t>Montáž nerozebiratelného trojsměrného spojení lan kroužkem</t>
  </si>
  <si>
    <t>-1692260911</t>
  </si>
  <si>
    <t>3+39</t>
  </si>
  <si>
    <t>23</t>
  </si>
  <si>
    <t>RLK0012</t>
  </si>
  <si>
    <t>Lano nerez 25 mm2</t>
  </si>
  <si>
    <t>-1372153743</t>
  </si>
  <si>
    <t>24</t>
  </si>
  <si>
    <t>RLK0013</t>
  </si>
  <si>
    <t>Lano nerez 35 mm2</t>
  </si>
  <si>
    <t>-1443221807</t>
  </si>
  <si>
    <t>25</t>
  </si>
  <si>
    <t>RLK0013.1</t>
  </si>
  <si>
    <t>Montáž lana nerezového</t>
  </si>
  <si>
    <t>-1834839216</t>
  </si>
  <si>
    <t>724+1637</t>
  </si>
  <si>
    <t>26</t>
  </si>
  <si>
    <t>RVYL0008</t>
  </si>
  <si>
    <t>Výložník 1x55-8,5m (3x vyvěšení nerez lanem)</t>
  </si>
  <si>
    <t>1215338043</t>
  </si>
  <si>
    <t>27</t>
  </si>
  <si>
    <t>RVYL0008.1</t>
  </si>
  <si>
    <t>Montáž výložníku 8,5 m</t>
  </si>
  <si>
    <t>1788586878</t>
  </si>
  <si>
    <t>28</t>
  </si>
  <si>
    <t>R271110</t>
  </si>
  <si>
    <t>Drát trolejový Cu Ri 100mm2</t>
  </si>
  <si>
    <t>1297839297</t>
  </si>
  <si>
    <t>29</t>
  </si>
  <si>
    <t>R271110.1</t>
  </si>
  <si>
    <t>Montáž trolejového drátu</t>
  </si>
  <si>
    <t>-569830774</t>
  </si>
  <si>
    <t>30</t>
  </si>
  <si>
    <t>RZVB0029</t>
  </si>
  <si>
    <t>TBUS závěs do oblouku 3-4° na lano</t>
  </si>
  <si>
    <t>-1107431770</t>
  </si>
  <si>
    <t>31</t>
  </si>
  <si>
    <t>RZVB0029.1</t>
  </si>
  <si>
    <t>Montáž TBUS závěsu do oblouku 3-4° na lano</t>
  </si>
  <si>
    <t>-927033842</t>
  </si>
  <si>
    <t>32</t>
  </si>
  <si>
    <t>RZVB0031</t>
  </si>
  <si>
    <t>TBUS závěs do oblouku 4-5° na lano</t>
  </si>
  <si>
    <t>-1525894172</t>
  </si>
  <si>
    <t>33</t>
  </si>
  <si>
    <t>RZVB0031.1</t>
  </si>
  <si>
    <t>Montáž TBUS závěsu do oblouku 4-5° na lano</t>
  </si>
  <si>
    <t>1533299997</t>
  </si>
  <si>
    <t>34</t>
  </si>
  <si>
    <t>RZVB0033</t>
  </si>
  <si>
    <t>TBUS závěs do oblouku 5-7° na lano</t>
  </si>
  <si>
    <t>-1646339688</t>
  </si>
  <si>
    <t>35</t>
  </si>
  <si>
    <t>RZVB0033.1</t>
  </si>
  <si>
    <t>Montáž TBUS závěsu do oblouku 5-7° na lano</t>
  </si>
  <si>
    <t>-568789218</t>
  </si>
  <si>
    <t>36</t>
  </si>
  <si>
    <t>RZVB0035</t>
  </si>
  <si>
    <t>TBUS závěs do oblouku 7-10° na lano</t>
  </si>
  <si>
    <t>1757476736</t>
  </si>
  <si>
    <t>37</t>
  </si>
  <si>
    <t>RZVB0035.1</t>
  </si>
  <si>
    <t>Montáž TBUS závěsu do oblouku 7-10° na lano</t>
  </si>
  <si>
    <t>-1920004669</t>
  </si>
  <si>
    <t>38</t>
  </si>
  <si>
    <t>RZVB0023</t>
  </si>
  <si>
    <t>TBUS závěs do oblouku 10-13° na lano</t>
  </si>
  <si>
    <t>-1641590103</t>
  </si>
  <si>
    <t>39</t>
  </si>
  <si>
    <t>RZVB0023.1</t>
  </si>
  <si>
    <t>Montáž TBUS závěsu do oblouku 10-13° na lano</t>
  </si>
  <si>
    <t>1167369822</t>
  </si>
  <si>
    <t>40</t>
  </si>
  <si>
    <t>RZVB0025</t>
  </si>
  <si>
    <t>TBUS závěs do oblouku 13-30° na lano</t>
  </si>
  <si>
    <t>1296411603</t>
  </si>
  <si>
    <t>41</t>
  </si>
  <si>
    <t>RZVB0025.1</t>
  </si>
  <si>
    <t>Montáž TBUS závěsu do oblouku 13-30° na lano</t>
  </si>
  <si>
    <t>131595715</t>
  </si>
  <si>
    <t>42</t>
  </si>
  <si>
    <t>RZVT0002</t>
  </si>
  <si>
    <t>Komplet závěsu DELTA na lano 25-50 mm2</t>
  </si>
  <si>
    <t>518060031</t>
  </si>
  <si>
    <t>43</t>
  </si>
  <si>
    <t>RZVT0002.1</t>
  </si>
  <si>
    <t>Montáž závěsu DELTA na lano</t>
  </si>
  <si>
    <t>-1768075581</t>
  </si>
  <si>
    <t>44</t>
  </si>
  <si>
    <t>RZVT0008</t>
  </si>
  <si>
    <t>TBUS Komplet závěsu DELTA na výložník 55 mm, L=3000 mm</t>
  </si>
  <si>
    <t>501192097</t>
  </si>
  <si>
    <t>45</t>
  </si>
  <si>
    <t>RZVT0008.1</t>
  </si>
  <si>
    <t>Montáž závěsu DELTA na výložník</t>
  </si>
  <si>
    <t>-1581596294</t>
  </si>
  <si>
    <t>46</t>
  </si>
  <si>
    <t>RZVB0019</t>
  </si>
  <si>
    <t>TBUS odtah do oblouku 7-10° na lano</t>
  </si>
  <si>
    <t>-2019594695</t>
  </si>
  <si>
    <t>47</t>
  </si>
  <si>
    <t>RZVB0019.1</t>
  </si>
  <si>
    <t>Montáž TBUS odtahu do oblouku 7-10° na lano</t>
  </si>
  <si>
    <t>1604785443</t>
  </si>
  <si>
    <t>48</t>
  </si>
  <si>
    <t>RZVB0022</t>
  </si>
  <si>
    <t>TBUS odtah do oblouku 15-30° na lano</t>
  </si>
  <si>
    <t>-1203150246</t>
  </si>
  <si>
    <t>49</t>
  </si>
  <si>
    <t>RZVB0022.1</t>
  </si>
  <si>
    <t>Montáž TBUS odtahu do oblouku 15-30° na lano</t>
  </si>
  <si>
    <t>-996535993</t>
  </si>
  <si>
    <t>50</t>
  </si>
  <si>
    <t>ROS0015</t>
  </si>
  <si>
    <t>Spojka troleje dvoudílná pro TRAM/TBUS</t>
  </si>
  <si>
    <t>1594261029</t>
  </si>
  <si>
    <t>51</t>
  </si>
  <si>
    <t>ROS0015.1</t>
  </si>
  <si>
    <t>Montáž spojky trolejové dvoudílné</t>
  </si>
  <si>
    <t>-2134804946</t>
  </si>
  <si>
    <t>52</t>
  </si>
  <si>
    <t>RVK0010</t>
  </si>
  <si>
    <t>Elektrická TBUS výhybka radio 433 MHz, symetrická, 10° (5°/5°)</t>
  </si>
  <si>
    <t>-370569926</t>
  </si>
  <si>
    <t>53</t>
  </si>
  <si>
    <t>RVK0010.1</t>
  </si>
  <si>
    <t>Montáž elektrické TBUS výhybky radio 433 MHz, 10°</t>
  </si>
  <si>
    <t>-870606000</t>
  </si>
  <si>
    <t>54</t>
  </si>
  <si>
    <t>RVK0023</t>
  </si>
  <si>
    <t>Mechanická TBUS výhybka, symetrická, 10° (5°/5°)</t>
  </si>
  <si>
    <t>-1914887413</t>
  </si>
  <si>
    <t>55</t>
  </si>
  <si>
    <t>RVK0025</t>
  </si>
  <si>
    <t>Mechanická TBUS výhybka, levá, 10° (7,5°/2,5°)</t>
  </si>
  <si>
    <t>-1450363709</t>
  </si>
  <si>
    <t>56</t>
  </si>
  <si>
    <t>RVK0023.1</t>
  </si>
  <si>
    <t>Montáž mechanické TBUS výhybky, 10°</t>
  </si>
  <si>
    <t>1158732717</t>
  </si>
  <si>
    <t>1+2</t>
  </si>
  <si>
    <t>57</t>
  </si>
  <si>
    <t>RND0012</t>
  </si>
  <si>
    <t>TBUS dělič na lano 25-50 mm2 - komplet 1 pár</t>
  </si>
  <si>
    <t>-618549327</t>
  </si>
  <si>
    <t>58</t>
  </si>
  <si>
    <t>RND0012.1</t>
  </si>
  <si>
    <t>Montáž TBUS děliče na lano</t>
  </si>
  <si>
    <t>-1809245878</t>
  </si>
  <si>
    <t>59</t>
  </si>
  <si>
    <t>RVK0037</t>
  </si>
  <si>
    <t>Křížení tahové TBUS x TBUS 25° levé (FeZn)</t>
  </si>
  <si>
    <t>-1377098463</t>
  </si>
  <si>
    <t>60</t>
  </si>
  <si>
    <t>RVK0038</t>
  </si>
  <si>
    <t>Křížení tahové TBUS x TBUS 30° levé (FeZn)</t>
  </si>
  <si>
    <t>1432850155</t>
  </si>
  <si>
    <t>61</t>
  </si>
  <si>
    <t>RVK0039</t>
  </si>
  <si>
    <t>Křížení tahové TBUS x TBUS 40° pravé (FeZn)</t>
  </si>
  <si>
    <t>-1356777718</t>
  </si>
  <si>
    <t>62</t>
  </si>
  <si>
    <t>RVK0037.1</t>
  </si>
  <si>
    <t>Montáž křížení tahového TBUS x TBUS</t>
  </si>
  <si>
    <t>-1223051629</t>
  </si>
  <si>
    <t>1+1+1</t>
  </si>
  <si>
    <t>63</t>
  </si>
  <si>
    <t>ROS0026</t>
  </si>
  <si>
    <t>Výměnné pole na lano s kladkou</t>
  </si>
  <si>
    <t>393515036</t>
  </si>
  <si>
    <t>64</t>
  </si>
  <si>
    <t>ROS0026.1</t>
  </si>
  <si>
    <t>Montáž výměnného pole na lano s kladkou</t>
  </si>
  <si>
    <t>1160309107</t>
  </si>
  <si>
    <t>65</t>
  </si>
  <si>
    <t>RND0028</t>
  </si>
  <si>
    <t>Odpojovač U dvojitý s ručním pohonem na stožár, upevněný třmeny (pásky)</t>
  </si>
  <si>
    <t>-171904955</t>
  </si>
  <si>
    <t>66</t>
  </si>
  <si>
    <t>RND0028.1</t>
  </si>
  <si>
    <t>Montáž odpojovače U dvojitého s ručním pohonem na stožár</t>
  </si>
  <si>
    <t>-844145633</t>
  </si>
  <si>
    <t>67</t>
  </si>
  <si>
    <t>RND0002</t>
  </si>
  <si>
    <t>Bleskojistka pro TBUS včetně uzemnění</t>
  </si>
  <si>
    <t>1691983381</t>
  </si>
  <si>
    <t>68</t>
  </si>
  <si>
    <t>RND0002.1</t>
  </si>
  <si>
    <t>Montáž bleskojistky pro TBUS včetně uzemnění</t>
  </si>
  <si>
    <t>-1130424994</t>
  </si>
  <si>
    <t>69</t>
  </si>
  <si>
    <t>RND0051</t>
  </si>
  <si>
    <t>Dvojité kabelové propojení odpojovač-trolej na lano</t>
  </si>
  <si>
    <t>893142210</t>
  </si>
  <si>
    <t>70</t>
  </si>
  <si>
    <t>RND0051.1</t>
  </si>
  <si>
    <t>Montáž dvojitého kabelového propojení odpojovač-trolej na lano</t>
  </si>
  <si>
    <t>-1320649476</t>
  </si>
  <si>
    <t>71</t>
  </si>
  <si>
    <t>RND0030</t>
  </si>
  <si>
    <t>Jednoduché kabelové propojení trolej-trolej na lano</t>
  </si>
  <si>
    <t>441069219</t>
  </si>
  <si>
    <t>72</t>
  </si>
  <si>
    <t>RND0030.1</t>
  </si>
  <si>
    <t>Montáž jednoduchého kabelového propojení trolej-trolej na lano</t>
  </si>
  <si>
    <t>-1575567128</t>
  </si>
  <si>
    <t>73</t>
  </si>
  <si>
    <t>RVK0040</t>
  </si>
  <si>
    <t>Kabelové propojení trolejí v křížení</t>
  </si>
  <si>
    <t>-23658058</t>
  </si>
  <si>
    <t>74</t>
  </si>
  <si>
    <t>RVK0040.1</t>
  </si>
  <si>
    <t>Montáž kabelového propojení trolejí v křížení</t>
  </si>
  <si>
    <t>117767231</t>
  </si>
  <si>
    <t>75</t>
  </si>
  <si>
    <t>RLK0006</t>
  </si>
  <si>
    <t>Kabel NSGFAOU 1x185 mm2 - 1,8/3 kV</t>
  </si>
  <si>
    <t>892246703</t>
  </si>
  <si>
    <t>76</t>
  </si>
  <si>
    <t>RLK0006.1</t>
  </si>
  <si>
    <t>Montáž kabelu NSGFAOU 1x185 mm2 - 1,8/3 kV</t>
  </si>
  <si>
    <t>2125669467</t>
  </si>
  <si>
    <t>77</t>
  </si>
  <si>
    <t>210030921</t>
  </si>
  <si>
    <t>Montáž trakčního vedení pro městskou dopravu, průmyslové dráhy a jeřáby stožárů pro trolejové vedení, ocelové tabulky s označením sekce nebo úsekového děliče</t>
  </si>
  <si>
    <t>kus</t>
  </si>
  <si>
    <t>959014805</t>
  </si>
  <si>
    <t>78</t>
  </si>
  <si>
    <t>210030931</t>
  </si>
  <si>
    <t>Montáž trakčního vedení pro městskou dopravu, průmyslové dráhy a jeřáby stožárů pro trolejové vedení, ocelové tabulky výstražné na stožár</t>
  </si>
  <si>
    <t>1347857695</t>
  </si>
  <si>
    <t>Vedlejší rozpočtové náklady</t>
  </si>
  <si>
    <t>79</t>
  </si>
  <si>
    <t>HZS4212</t>
  </si>
  <si>
    <t>Hodinová zúčtovací sazba revizní technik specialista</t>
  </si>
  <si>
    <t>hod</t>
  </si>
  <si>
    <t>-1485797975</t>
  </si>
  <si>
    <t>80</t>
  </si>
  <si>
    <t>R10058</t>
  </si>
  <si>
    <t>Revize+ technická prohlídka + průkaz UTZ/E</t>
  </si>
  <si>
    <t>Kpl</t>
  </si>
  <si>
    <t>-997322584</t>
  </si>
  <si>
    <t>81</t>
  </si>
  <si>
    <t>RHZS4232</t>
  </si>
  <si>
    <t>Hodinová zúčtovací sazba technik odborný_x000D_
(manipulace na síti DP)</t>
  </si>
  <si>
    <t>981180465</t>
  </si>
  <si>
    <t>Poznámka k položce:_x000D_
Hodinová zúčtovací sazba technik odborný_x000D_
(manipulace na síti DP)</t>
  </si>
  <si>
    <t>82</t>
  </si>
  <si>
    <t>ROS0014</t>
  </si>
  <si>
    <t>Provedení zkušební jízdy trolejbusem</t>
  </si>
  <si>
    <t>km</t>
  </si>
  <si>
    <t>512</t>
  </si>
  <si>
    <t>405858782</t>
  </si>
  <si>
    <t>Poznámka k položce:_x000D_
Zkušební jízda zahrnuje cestu trolejbusu z vozovny nejkratší možnou trasou na místo stavby, projetí všech směrů nového stavu, jízdy na nejbližší obratiště a cestu zpět do vozovny.</t>
  </si>
  <si>
    <t>2,3 "vozovna - křižovatka JM - Hlavní nádraží"</t>
  </si>
  <si>
    <t>3,0 "Hlavní nádraží - křižovatka JM - Panorama"</t>
  </si>
  <si>
    <t>3,1 "Panorama - křižovatka JM - Hlavní nádraží"</t>
  </si>
  <si>
    <t>2,3 "Hlavní nádraží - křižovatka JM - Somet"</t>
  </si>
  <si>
    <t>4,4 "Somet - křižovatka JM - Panorama"</t>
  </si>
  <si>
    <t>4,3 "Panorama - křižovatka JM - vozovna"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</si>
</sst>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96" workbookViewId="0">
      <selection activeCell="AK10" sqref="AK10"/>
    </sheetView>
  </sheetViews>
  <sheetFormatPr defaultRowHeight="1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0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R5" s="18"/>
      <c r="BE5" s="187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R6" s="18"/>
      <c r="BE6" s="188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8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183">
        <v>46080</v>
      </c>
      <c r="AR8" s="18"/>
      <c r="BE8" s="188"/>
      <c r="BS8" s="15" t="s">
        <v>6</v>
      </c>
    </row>
    <row r="9" spans="1:74" ht="14.45" customHeight="1">
      <c r="B9" s="18"/>
      <c r="AR9" s="18"/>
      <c r="BE9" s="188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88"/>
      <c r="BS10" s="15" t="s">
        <v>6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188"/>
      <c r="BS11" s="15" t="s">
        <v>6</v>
      </c>
    </row>
    <row r="12" spans="1:74" ht="6.95" customHeight="1">
      <c r="B12" s="18"/>
      <c r="AR12" s="18"/>
      <c r="BE12" s="188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188"/>
      <c r="BS13" s="15" t="s">
        <v>6</v>
      </c>
    </row>
    <row r="14" spans="1:74" ht="12.75">
      <c r="B14" s="18"/>
      <c r="E14" s="193" t="s">
        <v>28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5" t="s">
        <v>26</v>
      </c>
      <c r="AN14" s="27" t="s">
        <v>28</v>
      </c>
      <c r="AR14" s="18"/>
      <c r="BE14" s="188"/>
      <c r="BS14" s="15" t="s">
        <v>6</v>
      </c>
    </row>
    <row r="15" spans="1:74" ht="6.95" customHeight="1">
      <c r="B15" s="18"/>
      <c r="AR15" s="18"/>
      <c r="BE15" s="188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30</v>
      </c>
      <c r="AR16" s="18"/>
      <c r="BE16" s="188"/>
      <c r="BS16" s="15" t="s">
        <v>4</v>
      </c>
    </row>
    <row r="17" spans="2:71" ht="18.399999999999999" customHeight="1">
      <c r="B17" s="18"/>
      <c r="E17" s="23" t="s">
        <v>31</v>
      </c>
      <c r="AK17" s="25" t="s">
        <v>26</v>
      </c>
      <c r="AN17" s="23" t="s">
        <v>32</v>
      </c>
      <c r="AR17" s="18"/>
      <c r="BE17" s="188"/>
      <c r="BS17" s="15" t="s">
        <v>33</v>
      </c>
    </row>
    <row r="18" spans="2:71" ht="6.95" customHeight="1">
      <c r="B18" s="18"/>
      <c r="AR18" s="18"/>
      <c r="BE18" s="188"/>
      <c r="BS18" s="15" t="s">
        <v>6</v>
      </c>
    </row>
    <row r="19" spans="2:71" ht="12" customHeight="1">
      <c r="B19" s="18"/>
      <c r="D19" s="25" t="s">
        <v>34</v>
      </c>
      <c r="AK19" s="25" t="s">
        <v>24</v>
      </c>
      <c r="AN19" s="23" t="s">
        <v>30</v>
      </c>
      <c r="AR19" s="18"/>
      <c r="BE19" s="188"/>
      <c r="BS19" s="15" t="s">
        <v>6</v>
      </c>
    </row>
    <row r="20" spans="2:71" ht="18.399999999999999" customHeight="1">
      <c r="B20" s="18"/>
      <c r="E20" s="23" t="s">
        <v>31</v>
      </c>
      <c r="AK20" s="25" t="s">
        <v>26</v>
      </c>
      <c r="AN20" s="23" t="s">
        <v>32</v>
      </c>
      <c r="AR20" s="18"/>
      <c r="BE20" s="188"/>
      <c r="BS20" s="15" t="s">
        <v>4</v>
      </c>
    </row>
    <row r="21" spans="2:71" ht="6.95" customHeight="1">
      <c r="B21" s="18"/>
      <c r="AR21" s="18"/>
      <c r="BE21" s="188"/>
    </row>
    <row r="22" spans="2:71" ht="12" customHeight="1">
      <c r="B22" s="18"/>
      <c r="D22" s="25" t="s">
        <v>35</v>
      </c>
      <c r="AR22" s="18"/>
      <c r="BE22" s="188"/>
    </row>
    <row r="23" spans="2:71" ht="16.5" customHeight="1">
      <c r="B23" s="18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8"/>
      <c r="BE23" s="188"/>
    </row>
    <row r="24" spans="2:71" ht="6.95" customHeight="1">
      <c r="B24" s="18"/>
      <c r="AR24" s="18"/>
      <c r="BE24" s="188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8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6">
        <f>ROUND(AG94,2)</f>
        <v>0</v>
      </c>
      <c r="AL26" s="197"/>
      <c r="AM26" s="197"/>
      <c r="AN26" s="197"/>
      <c r="AO26" s="197"/>
      <c r="AR26" s="30"/>
      <c r="BE26" s="188"/>
    </row>
    <row r="27" spans="2:71" s="1" customFormat="1" ht="6.95" customHeight="1">
      <c r="B27" s="30"/>
      <c r="AR27" s="30"/>
      <c r="BE27" s="188"/>
    </row>
    <row r="28" spans="2:71" s="1" customFormat="1" ht="12.75">
      <c r="B28" s="30"/>
      <c r="L28" s="198" t="s">
        <v>37</v>
      </c>
      <c r="M28" s="198"/>
      <c r="N28" s="198"/>
      <c r="O28" s="198"/>
      <c r="P28" s="198"/>
      <c r="W28" s="198" t="s">
        <v>38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39</v>
      </c>
      <c r="AL28" s="198"/>
      <c r="AM28" s="198"/>
      <c r="AN28" s="198"/>
      <c r="AO28" s="198"/>
      <c r="AR28" s="30"/>
      <c r="BE28" s="188"/>
    </row>
    <row r="29" spans="2:71" s="2" customFormat="1" ht="14.45" customHeight="1">
      <c r="B29" s="33"/>
      <c r="D29" s="25" t="s">
        <v>40</v>
      </c>
      <c r="F29" s="25" t="s">
        <v>41</v>
      </c>
      <c r="L29" s="184">
        <v>0.21</v>
      </c>
      <c r="M29" s="185"/>
      <c r="N29" s="185"/>
      <c r="O29" s="185"/>
      <c r="P29" s="185"/>
      <c r="W29" s="186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6">
        <f>ROUND(AV94, 2)</f>
        <v>0</v>
      </c>
      <c r="AL29" s="185"/>
      <c r="AM29" s="185"/>
      <c r="AN29" s="185"/>
      <c r="AO29" s="185"/>
      <c r="AR29" s="33"/>
      <c r="BE29" s="189"/>
    </row>
    <row r="30" spans="2:71" s="2" customFormat="1" ht="14.45" customHeight="1">
      <c r="B30" s="33"/>
      <c r="F30" s="25" t="s">
        <v>42</v>
      </c>
      <c r="L30" s="184">
        <v>0.15</v>
      </c>
      <c r="M30" s="185"/>
      <c r="N30" s="185"/>
      <c r="O30" s="185"/>
      <c r="P30" s="185"/>
      <c r="W30" s="186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6">
        <f>ROUND(AW94, 2)</f>
        <v>0</v>
      </c>
      <c r="AL30" s="185"/>
      <c r="AM30" s="185"/>
      <c r="AN30" s="185"/>
      <c r="AO30" s="185"/>
      <c r="AR30" s="33"/>
      <c r="BE30" s="189"/>
    </row>
    <row r="31" spans="2:71" s="2" customFormat="1" ht="14.45" hidden="1" customHeight="1">
      <c r="B31" s="33"/>
      <c r="F31" s="25" t="s">
        <v>43</v>
      </c>
      <c r="L31" s="184">
        <v>0.21</v>
      </c>
      <c r="M31" s="185"/>
      <c r="N31" s="185"/>
      <c r="O31" s="185"/>
      <c r="P31" s="185"/>
      <c r="W31" s="186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6">
        <v>0</v>
      </c>
      <c r="AL31" s="185"/>
      <c r="AM31" s="185"/>
      <c r="AN31" s="185"/>
      <c r="AO31" s="185"/>
      <c r="AR31" s="33"/>
      <c r="BE31" s="189"/>
    </row>
    <row r="32" spans="2:71" s="2" customFormat="1" ht="14.45" hidden="1" customHeight="1">
      <c r="B32" s="33"/>
      <c r="F32" s="25" t="s">
        <v>44</v>
      </c>
      <c r="L32" s="184">
        <v>0.15</v>
      </c>
      <c r="M32" s="185"/>
      <c r="N32" s="185"/>
      <c r="O32" s="185"/>
      <c r="P32" s="185"/>
      <c r="W32" s="186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6">
        <v>0</v>
      </c>
      <c r="AL32" s="185"/>
      <c r="AM32" s="185"/>
      <c r="AN32" s="185"/>
      <c r="AO32" s="185"/>
      <c r="AR32" s="33"/>
      <c r="BE32" s="189"/>
    </row>
    <row r="33" spans="2:57" s="2" customFormat="1" ht="14.45" hidden="1" customHeight="1">
      <c r="B33" s="33"/>
      <c r="F33" s="25" t="s">
        <v>45</v>
      </c>
      <c r="L33" s="184">
        <v>0</v>
      </c>
      <c r="M33" s="185"/>
      <c r="N33" s="185"/>
      <c r="O33" s="185"/>
      <c r="P33" s="185"/>
      <c r="W33" s="186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6">
        <v>0</v>
      </c>
      <c r="AL33" s="185"/>
      <c r="AM33" s="185"/>
      <c r="AN33" s="185"/>
      <c r="AO33" s="185"/>
      <c r="AR33" s="33"/>
      <c r="BE33" s="189"/>
    </row>
    <row r="34" spans="2:57" s="1" customFormat="1" ht="6.95" customHeight="1">
      <c r="B34" s="30"/>
      <c r="AR34" s="30"/>
      <c r="BE34" s="188"/>
    </row>
    <row r="35" spans="2:57" s="1" customFormat="1" ht="25.9" customHeight="1">
      <c r="B35" s="30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18" t="s">
        <v>48</v>
      </c>
      <c r="Y35" s="219"/>
      <c r="Z35" s="219"/>
      <c r="AA35" s="219"/>
      <c r="AB35" s="219"/>
      <c r="AC35" s="36"/>
      <c r="AD35" s="36"/>
      <c r="AE35" s="36"/>
      <c r="AF35" s="36"/>
      <c r="AG35" s="36"/>
      <c r="AH35" s="36"/>
      <c r="AI35" s="36"/>
      <c r="AJ35" s="36"/>
      <c r="AK35" s="220">
        <f>SUM(AK26:AK33)</f>
        <v>0</v>
      </c>
      <c r="AL35" s="219"/>
      <c r="AM35" s="219"/>
      <c r="AN35" s="219"/>
      <c r="AO35" s="221"/>
      <c r="AP35" s="34"/>
      <c r="AQ35" s="34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0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0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0" t="s">
        <v>51</v>
      </c>
      <c r="AI60" s="32"/>
      <c r="AJ60" s="32"/>
      <c r="AK60" s="32"/>
      <c r="AL60" s="32"/>
      <c r="AM60" s="40" t="s">
        <v>52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15">
      <c r="B64" s="30"/>
      <c r="D64" s="38" t="s">
        <v>53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54</v>
      </c>
      <c r="AI64" s="39"/>
      <c r="AJ64" s="39"/>
      <c r="AK64" s="39"/>
      <c r="AL64" s="39"/>
      <c r="AM64" s="39"/>
      <c r="AN64" s="39"/>
      <c r="AO64" s="39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0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0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0" t="s">
        <v>51</v>
      </c>
      <c r="AI75" s="32"/>
      <c r="AJ75" s="32"/>
      <c r="AK75" s="32"/>
      <c r="AL75" s="32"/>
      <c r="AM75" s="40" t="s">
        <v>52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30"/>
    </row>
    <row r="81" spans="1:90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30"/>
    </row>
    <row r="82" spans="1:90" s="1" customFormat="1" ht="24.95" customHeight="1">
      <c r="B82" s="30"/>
      <c r="C82" s="19" t="s">
        <v>55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5"/>
      <c r="C84" s="25" t="s">
        <v>13</v>
      </c>
      <c r="L84" s="3" t="str">
        <f>K5</f>
        <v>0350</v>
      </c>
      <c r="AR84" s="45"/>
    </row>
    <row r="85" spans="1:90" s="4" customFormat="1" ht="36.950000000000003" customHeight="1">
      <c r="B85" s="46"/>
      <c r="C85" s="47" t="s">
        <v>16</v>
      </c>
      <c r="L85" s="209" t="str">
        <f>K6</f>
        <v>Teplice, křižovatka Jankovcova-Masarykova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46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8" t="str">
        <f>IF(K8="","",K8)</f>
        <v>Teplice</v>
      </c>
      <c r="AI87" s="25" t="s">
        <v>22</v>
      </c>
      <c r="AM87" s="211">
        <f>IF(AN8= "","",AN8)</f>
        <v>46080</v>
      </c>
      <c r="AN87" s="211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23</v>
      </c>
      <c r="L89" s="3" t="str">
        <f>IF(E11= "","",E11)</f>
        <v xml:space="preserve"> </v>
      </c>
      <c r="AI89" s="25" t="s">
        <v>29</v>
      </c>
      <c r="AM89" s="212" t="str">
        <f>IF(E17="","",E17)</f>
        <v>Elektroline, a.s.</v>
      </c>
      <c r="AN89" s="213"/>
      <c r="AO89" s="213"/>
      <c r="AP89" s="213"/>
      <c r="AR89" s="30"/>
      <c r="AS89" s="214" t="s">
        <v>56</v>
      </c>
      <c r="AT89" s="215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34</v>
      </c>
      <c r="AM90" s="212" t="str">
        <f>IF(E20="","",E20)</f>
        <v>Elektroline, a.s.</v>
      </c>
      <c r="AN90" s="213"/>
      <c r="AO90" s="213"/>
      <c r="AP90" s="213"/>
      <c r="AR90" s="30"/>
      <c r="AS90" s="216"/>
      <c r="AT90" s="217"/>
      <c r="BD90" s="52"/>
    </row>
    <row r="91" spans="1:90" s="1" customFormat="1" ht="10.9" customHeight="1">
      <c r="B91" s="30"/>
      <c r="AR91" s="30"/>
      <c r="AS91" s="216"/>
      <c r="AT91" s="217"/>
      <c r="BD91" s="52"/>
    </row>
    <row r="92" spans="1:90" s="1" customFormat="1" ht="29.25" customHeight="1">
      <c r="B92" s="30"/>
      <c r="C92" s="204" t="s">
        <v>57</v>
      </c>
      <c r="D92" s="205"/>
      <c r="E92" s="205"/>
      <c r="F92" s="205"/>
      <c r="G92" s="205"/>
      <c r="H92" s="53"/>
      <c r="I92" s="206" t="s">
        <v>58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59</v>
      </c>
      <c r="AH92" s="205"/>
      <c r="AI92" s="205"/>
      <c r="AJ92" s="205"/>
      <c r="AK92" s="205"/>
      <c r="AL92" s="205"/>
      <c r="AM92" s="205"/>
      <c r="AN92" s="206" t="s">
        <v>60</v>
      </c>
      <c r="AO92" s="205"/>
      <c r="AP92" s="208"/>
      <c r="AQ92" s="54" t="s">
        <v>61</v>
      </c>
      <c r="AR92" s="30"/>
      <c r="AS92" s="55" t="s">
        <v>62</v>
      </c>
      <c r="AT92" s="56" t="s">
        <v>63</v>
      </c>
      <c r="AU92" s="56" t="s">
        <v>64</v>
      </c>
      <c r="AV92" s="56" t="s">
        <v>65</v>
      </c>
      <c r="AW92" s="56" t="s">
        <v>66</v>
      </c>
      <c r="AX92" s="56" t="s">
        <v>67</v>
      </c>
      <c r="AY92" s="56" t="s">
        <v>68</v>
      </c>
      <c r="AZ92" s="56" t="s">
        <v>69</v>
      </c>
      <c r="BA92" s="56" t="s">
        <v>70</v>
      </c>
      <c r="BB92" s="56" t="s">
        <v>71</v>
      </c>
      <c r="BC92" s="56" t="s">
        <v>72</v>
      </c>
      <c r="BD92" s="57" t="s">
        <v>73</v>
      </c>
    </row>
    <row r="93" spans="1:90" s="1" customFormat="1" ht="10.9" customHeight="1">
      <c r="B93" s="30"/>
      <c r="AR93" s="30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>
      <c r="B94" s="59"/>
      <c r="C94" s="60" t="s">
        <v>74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75</v>
      </c>
      <c r="BT94" s="68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0" s="6" customFormat="1" ht="16.5" customHeight="1">
      <c r="A95" s="69" t="s">
        <v>79</v>
      </c>
      <c r="B95" s="70"/>
      <c r="C95" s="71"/>
      <c r="D95" s="201" t="s">
        <v>14</v>
      </c>
      <c r="E95" s="201"/>
      <c r="F95" s="201"/>
      <c r="G95" s="201"/>
      <c r="H95" s="201"/>
      <c r="I95" s="72"/>
      <c r="J95" s="201" t="s">
        <v>17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'0350 - Teplice, křižovatk...'!J30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3" t="s">
        <v>80</v>
      </c>
      <c r="AR95" s="70"/>
      <c r="AS95" s="74">
        <v>0</v>
      </c>
      <c r="AT95" s="75">
        <f>ROUND(SUM(AV95:AW95),2)</f>
        <v>0</v>
      </c>
      <c r="AU95" s="76">
        <f>'0350 - Teplice, křižovatk...'!P126</f>
        <v>0</v>
      </c>
      <c r="AV95" s="75">
        <f>'0350 - Teplice, křižovatk...'!J33</f>
        <v>0</v>
      </c>
      <c r="AW95" s="75">
        <f>'0350 - Teplice, křižovatk...'!J34</f>
        <v>0</v>
      </c>
      <c r="AX95" s="75">
        <f>'0350 - Teplice, křižovatk...'!J35</f>
        <v>0</v>
      </c>
      <c r="AY95" s="75">
        <f>'0350 - Teplice, křižovatk...'!J36</f>
        <v>0</v>
      </c>
      <c r="AZ95" s="75">
        <f>'0350 - Teplice, křižovatk...'!F33</f>
        <v>0</v>
      </c>
      <c r="BA95" s="75">
        <f>'0350 - Teplice, křižovatk...'!F34</f>
        <v>0</v>
      </c>
      <c r="BB95" s="75">
        <f>'0350 - Teplice, křižovatk...'!F35</f>
        <v>0</v>
      </c>
      <c r="BC95" s="75">
        <f>'0350 - Teplice, křižovatk...'!F36</f>
        <v>0</v>
      </c>
      <c r="BD95" s="77">
        <f>'0350 - Teplice, křižovatk...'!F37</f>
        <v>0</v>
      </c>
      <c r="BT95" s="78" t="s">
        <v>81</v>
      </c>
      <c r="BU95" s="78" t="s">
        <v>82</v>
      </c>
      <c r="BV95" s="78" t="s">
        <v>77</v>
      </c>
      <c r="BW95" s="78" t="s">
        <v>5</v>
      </c>
      <c r="BX95" s="78" t="s">
        <v>78</v>
      </c>
      <c r="CL95" s="78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30"/>
    </row>
  </sheetData>
  <sheetProtection algorithmName="SHA-512" hashValue="YgZGkIVxgvJbo6FolaL3FmbrevhubZ3QqBFP+JQh4JMjNaaFWFjbFYfx7XeLZOM+a9uXnoQOCWzK5KsENwhfQQ==" saltValue="9CZqu1FalO544oeLJrMW1YurIDhLMiQeZ2euGTMiTbF4TYCzVKgpJY4hyLm/euNhIavgPYq5FdPLdsglUYq6Nw==" spinCount="100000" sheet="1" objects="1" scenarios="1" formatColumns="0" formatRows="0"/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0350 - Teplice, křižovat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7"/>
  <sheetViews>
    <sheetView showGridLines="0" topLeftCell="A221" workbookViewId="0">
      <selection activeCell="I228" sqref="I228"/>
    </sheetView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84</v>
      </c>
      <c r="L4" s="18"/>
      <c r="M4" s="79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209" t="s">
        <v>17</v>
      </c>
      <c r="F7" s="222"/>
      <c r="G7" s="222"/>
      <c r="H7" s="222"/>
      <c r="L7" s="30"/>
    </row>
    <row r="8" spans="2:46" s="1" customFormat="1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49">
        <f>'Rekapitulace stavby'!AN8</f>
        <v>46080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23</v>
      </c>
      <c r="I12" s="25" t="s">
        <v>24</v>
      </c>
      <c r="J12" s="23" t="str">
        <f>IF('Rekapitulace stavby'!AN10="","",'Rekapitulace stavby'!AN10)</f>
        <v/>
      </c>
      <c r="L12" s="30"/>
    </row>
    <row r="13" spans="2:46" s="1" customFormat="1" ht="18" customHeight="1">
      <c r="B13" s="30"/>
      <c r="E13" s="23" t="str">
        <f>IF('Rekapitulace stavby'!E11="","",'Rekapitulace stavby'!E11)</f>
        <v xml:space="preserve"> </v>
      </c>
      <c r="I13" s="25" t="s">
        <v>26</v>
      </c>
      <c r="J13" s="23" t="str">
        <f>IF('Rekapitulace stavby'!AN11="","",'Rekapitulace stavby'!AN11)</f>
        <v/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27</v>
      </c>
      <c r="I15" s="25" t="s">
        <v>24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23" t="str">
        <f>'Rekapitulace stavby'!E14</f>
        <v>Vyplň údaj</v>
      </c>
      <c r="F16" s="190"/>
      <c r="G16" s="190"/>
      <c r="H16" s="190"/>
      <c r="I16" s="25" t="s">
        <v>26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29</v>
      </c>
      <c r="I18" s="25" t="s">
        <v>24</v>
      </c>
      <c r="J18" s="23" t="s">
        <v>30</v>
      </c>
      <c r="L18" s="30"/>
    </row>
    <row r="19" spans="2:12" s="1" customFormat="1" ht="18" customHeight="1">
      <c r="B19" s="30"/>
      <c r="E19" s="23" t="s">
        <v>31</v>
      </c>
      <c r="I19" s="25" t="s">
        <v>26</v>
      </c>
      <c r="J19" s="23" t="s">
        <v>32</v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34</v>
      </c>
      <c r="I21" s="25" t="s">
        <v>24</v>
      </c>
      <c r="J21" s="23" t="s">
        <v>30</v>
      </c>
      <c r="L21" s="30"/>
    </row>
    <row r="22" spans="2:12" s="1" customFormat="1" ht="18" customHeight="1">
      <c r="B22" s="30"/>
      <c r="E22" s="23" t="s">
        <v>31</v>
      </c>
      <c r="I22" s="25" t="s">
        <v>26</v>
      </c>
      <c r="J22" s="23" t="s">
        <v>32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35</v>
      </c>
      <c r="L24" s="30"/>
    </row>
    <row r="25" spans="2:12" s="7" customFormat="1" ht="16.5" customHeight="1">
      <c r="B25" s="80"/>
      <c r="E25" s="195" t="s">
        <v>1</v>
      </c>
      <c r="F25" s="195"/>
      <c r="G25" s="195"/>
      <c r="H25" s="195"/>
      <c r="L25" s="80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0"/>
      <c r="E27" s="50"/>
      <c r="F27" s="50"/>
      <c r="G27" s="50"/>
      <c r="H27" s="50"/>
      <c r="I27" s="50"/>
      <c r="J27" s="50"/>
      <c r="K27" s="50"/>
      <c r="L27" s="30"/>
    </row>
    <row r="28" spans="2:12" s="1" customFormat="1" ht="14.45" customHeight="1">
      <c r="B28" s="30"/>
      <c r="D28" s="23" t="s">
        <v>85</v>
      </c>
      <c r="J28" s="81">
        <f>J94</f>
        <v>0</v>
      </c>
      <c r="L28" s="30"/>
    </row>
    <row r="29" spans="2:12" s="1" customFormat="1" ht="14.45" customHeight="1">
      <c r="B29" s="30"/>
      <c r="D29" s="82" t="s">
        <v>86</v>
      </c>
      <c r="J29" s="81">
        <f>J101</f>
        <v>0</v>
      </c>
      <c r="L29" s="30"/>
    </row>
    <row r="30" spans="2:12" s="1" customFormat="1" ht="25.35" customHeight="1">
      <c r="B30" s="30"/>
      <c r="D30" s="83" t="s">
        <v>36</v>
      </c>
      <c r="J30" s="62">
        <f>ROUND(J28 + J29, 2)</f>
        <v>0</v>
      </c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14.45" customHeight="1">
      <c r="B32" s="30"/>
      <c r="F32" s="84" t="s">
        <v>38</v>
      </c>
      <c r="I32" s="84" t="s">
        <v>37</v>
      </c>
      <c r="J32" s="84" t="s">
        <v>39</v>
      </c>
      <c r="L32" s="30"/>
    </row>
    <row r="33" spans="2:12" s="1" customFormat="1" ht="14.45" customHeight="1">
      <c r="B33" s="30"/>
      <c r="D33" s="85" t="s">
        <v>40</v>
      </c>
      <c r="E33" s="25" t="s">
        <v>41</v>
      </c>
      <c r="F33" s="86">
        <f>ROUND((SUM(BE101:BE108) + SUM(BE126:BE236)),  2)</f>
        <v>0</v>
      </c>
      <c r="I33" s="87">
        <v>0.21</v>
      </c>
      <c r="J33" s="86">
        <f>ROUND(((SUM(BE101:BE108) + SUM(BE126:BE236))*I33),  2)</f>
        <v>0</v>
      </c>
      <c r="L33" s="30"/>
    </row>
    <row r="34" spans="2:12" s="1" customFormat="1" ht="14.45" customHeight="1">
      <c r="B34" s="30"/>
      <c r="E34" s="25" t="s">
        <v>42</v>
      </c>
      <c r="F34" s="86">
        <f>ROUND((SUM(BF101:BF108) + SUM(BF126:BF236)),  2)</f>
        <v>0</v>
      </c>
      <c r="I34" s="87">
        <v>0.15</v>
      </c>
      <c r="J34" s="86">
        <f>ROUND(((SUM(BF101:BF108) + SUM(BF126:BF236))*I34),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86">
        <f>ROUND((SUM(BG101:BG108) + SUM(BG126:BG236)),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86">
        <f>ROUND((SUM(BH101:BH108) + SUM(BH126:BH236)),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86">
        <f>ROUND((SUM(BI101:BI108) + SUM(BI126:BI236)),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46</v>
      </c>
      <c r="E39" s="53"/>
      <c r="F39" s="53"/>
      <c r="G39" s="90" t="s">
        <v>47</v>
      </c>
      <c r="H39" s="91" t="s">
        <v>48</v>
      </c>
      <c r="I39" s="53"/>
      <c r="J39" s="92">
        <f>SUM(J30:J37)</f>
        <v>0</v>
      </c>
      <c r="K39" s="93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51</v>
      </c>
      <c r="E61" s="32"/>
      <c r="F61" s="94" t="s">
        <v>52</v>
      </c>
      <c r="G61" s="40" t="s">
        <v>51</v>
      </c>
      <c r="H61" s="32"/>
      <c r="I61" s="32"/>
      <c r="J61" s="95" t="s">
        <v>52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15">
      <c r="B65" s="30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51</v>
      </c>
      <c r="E76" s="32"/>
      <c r="F76" s="94" t="s">
        <v>52</v>
      </c>
      <c r="G76" s="40" t="s">
        <v>51</v>
      </c>
      <c r="H76" s="32"/>
      <c r="I76" s="32"/>
      <c r="J76" s="95" t="s">
        <v>52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47" s="1" customFormat="1" ht="24.95" customHeight="1">
      <c r="B82" s="30"/>
      <c r="C82" s="19" t="s">
        <v>87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09" t="str">
        <f>E7</f>
        <v>Teplice, křižovatka Jankovcova-Masarykova</v>
      </c>
      <c r="F85" s="222"/>
      <c r="G85" s="222"/>
      <c r="H85" s="222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>Teplice</v>
      </c>
      <c r="I87" s="25" t="s">
        <v>22</v>
      </c>
      <c r="J87" s="49">
        <f>IF(J10="","",J10)</f>
        <v>46080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23</v>
      </c>
      <c r="F89" s="23" t="str">
        <f>E13</f>
        <v xml:space="preserve"> </v>
      </c>
      <c r="I89" s="25" t="s">
        <v>29</v>
      </c>
      <c r="J89" s="28" t="str">
        <f>E19</f>
        <v>Elektroline, a.s.</v>
      </c>
      <c r="L89" s="30"/>
    </row>
    <row r="90" spans="2:47" s="1" customFormat="1" ht="15.2" customHeight="1">
      <c r="B90" s="30"/>
      <c r="C90" s="25" t="s">
        <v>27</v>
      </c>
      <c r="F90" s="23" t="str">
        <f>IF(E16="","",E16)</f>
        <v>Vyplň údaj</v>
      </c>
      <c r="I90" s="25" t="s">
        <v>34</v>
      </c>
      <c r="J90" s="28" t="str">
        <f>E22</f>
        <v>Elektroline, a.s.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6" t="s">
        <v>88</v>
      </c>
      <c r="D92" s="88"/>
      <c r="E92" s="88"/>
      <c r="F92" s="88"/>
      <c r="G92" s="88"/>
      <c r="H92" s="88"/>
      <c r="I92" s="88"/>
      <c r="J92" s="97" t="s">
        <v>89</v>
      </c>
      <c r="K92" s="88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98" t="s">
        <v>90</v>
      </c>
      <c r="J94" s="62">
        <f>J126</f>
        <v>0</v>
      </c>
      <c r="L94" s="30"/>
      <c r="AU94" s="15" t="s">
        <v>91</v>
      </c>
    </row>
    <row r="95" spans="2:47" s="8" customFormat="1" ht="24.95" customHeight="1">
      <c r="B95" s="99"/>
      <c r="D95" s="100" t="s">
        <v>92</v>
      </c>
      <c r="E95" s="101"/>
      <c r="F95" s="101"/>
      <c r="G95" s="101"/>
      <c r="H95" s="101"/>
      <c r="I95" s="101"/>
      <c r="J95" s="102">
        <f>J127</f>
        <v>0</v>
      </c>
      <c r="L95" s="99"/>
    </row>
    <row r="96" spans="2:47" s="9" customFormat="1" ht="19.899999999999999" customHeight="1">
      <c r="B96" s="103"/>
      <c r="D96" s="104" t="s">
        <v>93</v>
      </c>
      <c r="E96" s="105"/>
      <c r="F96" s="105"/>
      <c r="G96" s="105"/>
      <c r="H96" s="105"/>
      <c r="I96" s="105"/>
      <c r="J96" s="106">
        <f>J128</f>
        <v>0</v>
      </c>
      <c r="L96" s="103"/>
    </row>
    <row r="97" spans="2:65" s="9" customFormat="1" ht="19.899999999999999" customHeight="1">
      <c r="B97" s="103"/>
      <c r="D97" s="104" t="s">
        <v>94</v>
      </c>
      <c r="E97" s="105"/>
      <c r="F97" s="105"/>
      <c r="G97" s="105"/>
      <c r="H97" s="105"/>
      <c r="I97" s="105"/>
      <c r="J97" s="106">
        <f>J141</f>
        <v>0</v>
      </c>
      <c r="L97" s="103"/>
    </row>
    <row r="98" spans="2:65" s="8" customFormat="1" ht="24.95" customHeight="1">
      <c r="B98" s="99"/>
      <c r="D98" s="100" t="s">
        <v>95</v>
      </c>
      <c r="E98" s="101"/>
      <c r="F98" s="101"/>
      <c r="G98" s="101"/>
      <c r="H98" s="101"/>
      <c r="I98" s="101"/>
      <c r="J98" s="102">
        <f>J223</f>
        <v>0</v>
      </c>
      <c r="L98" s="99"/>
    </row>
    <row r="99" spans="2:65" s="1" customFormat="1" ht="21.75" customHeight="1">
      <c r="B99" s="30"/>
      <c r="L99" s="30"/>
    </row>
    <row r="100" spans="2:65" s="1" customFormat="1" ht="6.95" customHeight="1">
      <c r="B100" s="30"/>
      <c r="L100" s="30"/>
    </row>
    <row r="101" spans="2:65" s="1" customFormat="1" ht="29.25" customHeight="1">
      <c r="B101" s="30"/>
      <c r="C101" s="98" t="s">
        <v>96</v>
      </c>
      <c r="J101" s="107">
        <f>ROUND(J102 + J103 + J104 + J105 + J106 + J107,2)</f>
        <v>0</v>
      </c>
      <c r="L101" s="30"/>
      <c r="N101" s="108" t="s">
        <v>40</v>
      </c>
    </row>
    <row r="102" spans="2:65" s="1" customFormat="1" ht="18" customHeight="1">
      <c r="B102" s="30"/>
      <c r="D102" s="224" t="s">
        <v>97</v>
      </c>
      <c r="E102" s="225"/>
      <c r="F102" s="225"/>
      <c r="J102" s="110">
        <v>0</v>
      </c>
      <c r="L102" s="111"/>
      <c r="M102" s="112"/>
      <c r="N102" s="113" t="s">
        <v>41</v>
      </c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4" t="s">
        <v>98</v>
      </c>
      <c r="AZ102" s="112"/>
      <c r="BA102" s="112"/>
      <c r="BB102" s="112"/>
      <c r="BC102" s="112"/>
      <c r="BD102" s="112"/>
      <c r="BE102" s="115">
        <f t="shared" ref="BE102:BE107" si="0">IF(N102="základní",J102,0)</f>
        <v>0</v>
      </c>
      <c r="BF102" s="115">
        <f t="shared" ref="BF102:BF107" si="1">IF(N102="snížená",J102,0)</f>
        <v>0</v>
      </c>
      <c r="BG102" s="115">
        <f t="shared" ref="BG102:BG107" si="2">IF(N102="zákl. přenesená",J102,0)</f>
        <v>0</v>
      </c>
      <c r="BH102" s="115">
        <f t="shared" ref="BH102:BH107" si="3">IF(N102="sníž. přenesená",J102,0)</f>
        <v>0</v>
      </c>
      <c r="BI102" s="115">
        <f t="shared" ref="BI102:BI107" si="4">IF(N102="nulová",J102,0)</f>
        <v>0</v>
      </c>
      <c r="BJ102" s="114" t="s">
        <v>81</v>
      </c>
      <c r="BK102" s="112"/>
      <c r="BL102" s="112"/>
      <c r="BM102" s="112"/>
    </row>
    <row r="103" spans="2:65" s="1" customFormat="1" ht="18" customHeight="1">
      <c r="B103" s="30"/>
      <c r="D103" s="224" t="s">
        <v>99</v>
      </c>
      <c r="E103" s="225"/>
      <c r="F103" s="225"/>
      <c r="J103" s="110">
        <v>0</v>
      </c>
      <c r="L103" s="111"/>
      <c r="M103" s="112"/>
      <c r="N103" s="113" t="s">
        <v>41</v>
      </c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4" t="s">
        <v>98</v>
      </c>
      <c r="AZ103" s="112"/>
      <c r="BA103" s="112"/>
      <c r="BB103" s="112"/>
      <c r="BC103" s="112"/>
      <c r="BD103" s="112"/>
      <c r="BE103" s="115">
        <f t="shared" si="0"/>
        <v>0</v>
      </c>
      <c r="BF103" s="115">
        <f t="shared" si="1"/>
        <v>0</v>
      </c>
      <c r="BG103" s="115">
        <f t="shared" si="2"/>
        <v>0</v>
      </c>
      <c r="BH103" s="115">
        <f t="shared" si="3"/>
        <v>0</v>
      </c>
      <c r="BI103" s="115">
        <f t="shared" si="4"/>
        <v>0</v>
      </c>
      <c r="BJ103" s="114" t="s">
        <v>81</v>
      </c>
      <c r="BK103" s="112"/>
      <c r="BL103" s="112"/>
      <c r="BM103" s="112"/>
    </row>
    <row r="104" spans="2:65" s="1" customFormat="1" ht="18" customHeight="1">
      <c r="B104" s="30"/>
      <c r="D104" s="224" t="s">
        <v>100</v>
      </c>
      <c r="E104" s="225"/>
      <c r="F104" s="225"/>
      <c r="J104" s="110">
        <v>0</v>
      </c>
      <c r="L104" s="111"/>
      <c r="M104" s="112"/>
      <c r="N104" s="113" t="s">
        <v>41</v>
      </c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4" t="s">
        <v>98</v>
      </c>
      <c r="AZ104" s="112"/>
      <c r="BA104" s="112"/>
      <c r="BB104" s="112"/>
      <c r="BC104" s="112"/>
      <c r="BD104" s="112"/>
      <c r="BE104" s="115">
        <f t="shared" si="0"/>
        <v>0</v>
      </c>
      <c r="BF104" s="115">
        <f t="shared" si="1"/>
        <v>0</v>
      </c>
      <c r="BG104" s="115">
        <f t="shared" si="2"/>
        <v>0</v>
      </c>
      <c r="BH104" s="115">
        <f t="shared" si="3"/>
        <v>0</v>
      </c>
      <c r="BI104" s="115">
        <f t="shared" si="4"/>
        <v>0</v>
      </c>
      <c r="BJ104" s="114" t="s">
        <v>81</v>
      </c>
      <c r="BK104" s="112"/>
      <c r="BL104" s="112"/>
      <c r="BM104" s="112"/>
    </row>
    <row r="105" spans="2:65" s="1" customFormat="1" ht="18" customHeight="1">
      <c r="B105" s="30"/>
      <c r="D105" s="224" t="s">
        <v>101</v>
      </c>
      <c r="E105" s="225"/>
      <c r="F105" s="225"/>
      <c r="J105" s="110">
        <v>0</v>
      </c>
      <c r="L105" s="111"/>
      <c r="M105" s="112"/>
      <c r="N105" s="113" t="s">
        <v>41</v>
      </c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4" t="s">
        <v>98</v>
      </c>
      <c r="AZ105" s="112"/>
      <c r="BA105" s="112"/>
      <c r="BB105" s="112"/>
      <c r="BC105" s="112"/>
      <c r="BD105" s="112"/>
      <c r="BE105" s="115">
        <f t="shared" si="0"/>
        <v>0</v>
      </c>
      <c r="BF105" s="115">
        <f t="shared" si="1"/>
        <v>0</v>
      </c>
      <c r="BG105" s="115">
        <f t="shared" si="2"/>
        <v>0</v>
      </c>
      <c r="BH105" s="115">
        <f t="shared" si="3"/>
        <v>0</v>
      </c>
      <c r="BI105" s="115">
        <f t="shared" si="4"/>
        <v>0</v>
      </c>
      <c r="BJ105" s="114" t="s">
        <v>81</v>
      </c>
      <c r="BK105" s="112"/>
      <c r="BL105" s="112"/>
      <c r="BM105" s="112"/>
    </row>
    <row r="106" spans="2:65" s="1" customFormat="1" ht="18" customHeight="1">
      <c r="B106" s="30"/>
      <c r="D106" s="224" t="s">
        <v>102</v>
      </c>
      <c r="E106" s="225"/>
      <c r="F106" s="225"/>
      <c r="J106" s="110">
        <v>0</v>
      </c>
      <c r="L106" s="111"/>
      <c r="M106" s="112"/>
      <c r="N106" s="113" t="s">
        <v>41</v>
      </c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4" t="s">
        <v>98</v>
      </c>
      <c r="AZ106" s="112"/>
      <c r="BA106" s="112"/>
      <c r="BB106" s="112"/>
      <c r="BC106" s="112"/>
      <c r="BD106" s="112"/>
      <c r="BE106" s="115">
        <f t="shared" si="0"/>
        <v>0</v>
      </c>
      <c r="BF106" s="115">
        <f t="shared" si="1"/>
        <v>0</v>
      </c>
      <c r="BG106" s="115">
        <f t="shared" si="2"/>
        <v>0</v>
      </c>
      <c r="BH106" s="115">
        <f t="shared" si="3"/>
        <v>0</v>
      </c>
      <c r="BI106" s="115">
        <f t="shared" si="4"/>
        <v>0</v>
      </c>
      <c r="BJ106" s="114" t="s">
        <v>81</v>
      </c>
      <c r="BK106" s="112"/>
      <c r="BL106" s="112"/>
      <c r="BM106" s="112"/>
    </row>
    <row r="107" spans="2:65" s="1" customFormat="1" ht="18" customHeight="1">
      <c r="B107" s="30"/>
      <c r="D107" s="109" t="s">
        <v>103</v>
      </c>
      <c r="J107" s="110">
        <f>ROUND(J28*T107,2)</f>
        <v>0</v>
      </c>
      <c r="L107" s="111"/>
      <c r="M107" s="112"/>
      <c r="N107" s="113" t="s">
        <v>41</v>
      </c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4" t="s">
        <v>104</v>
      </c>
      <c r="AZ107" s="112"/>
      <c r="BA107" s="112"/>
      <c r="BB107" s="112"/>
      <c r="BC107" s="112"/>
      <c r="BD107" s="112"/>
      <c r="BE107" s="115">
        <f t="shared" si="0"/>
        <v>0</v>
      </c>
      <c r="BF107" s="115">
        <f t="shared" si="1"/>
        <v>0</v>
      </c>
      <c r="BG107" s="115">
        <f t="shared" si="2"/>
        <v>0</v>
      </c>
      <c r="BH107" s="115">
        <f t="shared" si="3"/>
        <v>0</v>
      </c>
      <c r="BI107" s="115">
        <f t="shared" si="4"/>
        <v>0</v>
      </c>
      <c r="BJ107" s="114" t="s">
        <v>81</v>
      </c>
      <c r="BK107" s="112"/>
      <c r="BL107" s="112"/>
      <c r="BM107" s="112"/>
    </row>
    <row r="108" spans="2:65" s="1" customFormat="1">
      <c r="B108" s="30"/>
      <c r="L108" s="30"/>
    </row>
    <row r="109" spans="2:65" s="1" customFormat="1" ht="29.25" customHeight="1">
      <c r="B109" s="30"/>
      <c r="C109" s="116" t="s">
        <v>105</v>
      </c>
      <c r="D109" s="88"/>
      <c r="E109" s="88"/>
      <c r="F109" s="88"/>
      <c r="G109" s="88"/>
      <c r="H109" s="88"/>
      <c r="I109" s="88"/>
      <c r="J109" s="117">
        <f>ROUND(J94+J101,2)</f>
        <v>0</v>
      </c>
      <c r="K109" s="88"/>
      <c r="L109" s="30"/>
    </row>
    <row r="110" spans="2:65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0"/>
    </row>
    <row r="114" spans="2:63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0"/>
    </row>
    <row r="115" spans="2:63" s="1" customFormat="1" ht="24.95" customHeight="1">
      <c r="B115" s="30"/>
      <c r="C115" s="19" t="s">
        <v>106</v>
      </c>
      <c r="L115" s="30"/>
    </row>
    <row r="116" spans="2:63" s="1" customFormat="1" ht="6.95" customHeight="1">
      <c r="B116" s="30"/>
      <c r="L116" s="30"/>
    </row>
    <row r="117" spans="2:63" s="1" customFormat="1" ht="12" customHeight="1">
      <c r="B117" s="30"/>
      <c r="C117" s="25" t="s">
        <v>16</v>
      </c>
      <c r="L117" s="30"/>
    </row>
    <row r="118" spans="2:63" s="1" customFormat="1" ht="16.5" customHeight="1">
      <c r="B118" s="30"/>
      <c r="E118" s="209" t="str">
        <f>E7</f>
        <v>Teplice, křižovatka Jankovcova-Masarykova</v>
      </c>
      <c r="F118" s="222"/>
      <c r="G118" s="222"/>
      <c r="H118" s="222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20</v>
      </c>
      <c r="F120" s="23" t="str">
        <f>F10</f>
        <v>Teplice</v>
      </c>
      <c r="I120" s="25" t="s">
        <v>22</v>
      </c>
      <c r="J120" s="49">
        <f>IF(J10="","",J10)</f>
        <v>46080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23</v>
      </c>
      <c r="F122" s="23" t="str">
        <f>E13</f>
        <v xml:space="preserve"> </v>
      </c>
      <c r="I122" s="25" t="s">
        <v>29</v>
      </c>
      <c r="J122" s="28" t="str">
        <f>E19</f>
        <v>Elektroline, a.s.</v>
      </c>
      <c r="L122" s="30"/>
    </row>
    <row r="123" spans="2:63" s="1" customFormat="1" ht="15.2" customHeight="1">
      <c r="B123" s="30"/>
      <c r="C123" s="25" t="s">
        <v>27</v>
      </c>
      <c r="F123" s="23" t="str">
        <f>IF(E16="","",E16)</f>
        <v>Vyplň údaj</v>
      </c>
      <c r="I123" s="25" t="s">
        <v>34</v>
      </c>
      <c r="J123" s="28" t="str">
        <f>E22</f>
        <v>Elektroline, a.s.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8"/>
      <c r="C125" s="119" t="s">
        <v>107</v>
      </c>
      <c r="D125" s="120" t="s">
        <v>61</v>
      </c>
      <c r="E125" s="120" t="s">
        <v>57</v>
      </c>
      <c r="F125" s="120" t="s">
        <v>58</v>
      </c>
      <c r="G125" s="120" t="s">
        <v>108</v>
      </c>
      <c r="H125" s="120" t="s">
        <v>109</v>
      </c>
      <c r="I125" s="120" t="s">
        <v>110</v>
      </c>
      <c r="J125" s="121" t="s">
        <v>89</v>
      </c>
      <c r="K125" s="122" t="s">
        <v>111</v>
      </c>
      <c r="L125" s="118"/>
      <c r="M125" s="55" t="s">
        <v>1</v>
      </c>
      <c r="N125" s="56" t="s">
        <v>40</v>
      </c>
      <c r="O125" s="56" t="s">
        <v>112</v>
      </c>
      <c r="P125" s="56" t="s">
        <v>113</v>
      </c>
      <c r="Q125" s="56" t="s">
        <v>114</v>
      </c>
      <c r="R125" s="56" t="s">
        <v>115</v>
      </c>
      <c r="S125" s="56" t="s">
        <v>116</v>
      </c>
      <c r="T125" s="57" t="s">
        <v>117</v>
      </c>
    </row>
    <row r="126" spans="2:63" s="1" customFormat="1" ht="22.9" customHeight="1">
      <c r="B126" s="30"/>
      <c r="C126" s="60" t="s">
        <v>118</v>
      </c>
      <c r="J126" s="123">
        <f>BK126</f>
        <v>0</v>
      </c>
      <c r="L126" s="30"/>
      <c r="M126" s="58"/>
      <c r="N126" s="50"/>
      <c r="O126" s="50"/>
      <c r="P126" s="124">
        <f>P127+P223</f>
        <v>0</v>
      </c>
      <c r="Q126" s="50"/>
      <c r="R126" s="124">
        <f>R127+R223</f>
        <v>0</v>
      </c>
      <c r="S126" s="50"/>
      <c r="T126" s="125">
        <f>T127+T223</f>
        <v>0</v>
      </c>
      <c r="AT126" s="15" t="s">
        <v>75</v>
      </c>
      <c r="AU126" s="15" t="s">
        <v>91</v>
      </c>
      <c r="BK126" s="126">
        <f>BK127+BK223</f>
        <v>0</v>
      </c>
    </row>
    <row r="127" spans="2:63" s="11" customFormat="1" ht="25.9" customHeight="1">
      <c r="B127" s="127"/>
      <c r="D127" s="128" t="s">
        <v>75</v>
      </c>
      <c r="E127" s="129" t="s">
        <v>119</v>
      </c>
      <c r="F127" s="129" t="s">
        <v>119</v>
      </c>
      <c r="I127" s="130"/>
      <c r="J127" s="131">
        <f>BK127</f>
        <v>0</v>
      </c>
      <c r="L127" s="127"/>
      <c r="M127" s="132"/>
      <c r="P127" s="133">
        <f>P128+P141</f>
        <v>0</v>
      </c>
      <c r="R127" s="133">
        <f>R128+R141</f>
        <v>0</v>
      </c>
      <c r="T127" s="134">
        <f>T128+T141</f>
        <v>0</v>
      </c>
      <c r="AR127" s="128" t="s">
        <v>81</v>
      </c>
      <c r="AT127" s="135" t="s">
        <v>75</v>
      </c>
      <c r="AU127" s="135" t="s">
        <v>76</v>
      </c>
      <c r="AY127" s="128" t="s">
        <v>120</v>
      </c>
      <c r="BK127" s="136">
        <f>BK128+BK141</f>
        <v>0</v>
      </c>
    </row>
    <row r="128" spans="2:63" s="11" customFormat="1" ht="22.9" customHeight="1">
      <c r="B128" s="127"/>
      <c r="D128" s="128" t="s">
        <v>75</v>
      </c>
      <c r="E128" s="137" t="s">
        <v>121</v>
      </c>
      <c r="F128" s="137" t="s">
        <v>122</v>
      </c>
      <c r="I128" s="130"/>
      <c r="J128" s="138">
        <f>BK128</f>
        <v>0</v>
      </c>
      <c r="L128" s="127"/>
      <c r="M128" s="132"/>
      <c r="P128" s="133">
        <f>SUM(P129:P140)</f>
        <v>0</v>
      </c>
      <c r="R128" s="133">
        <f>SUM(R129:R140)</f>
        <v>0</v>
      </c>
      <c r="T128" s="134">
        <f>SUM(T129:T140)</f>
        <v>0</v>
      </c>
      <c r="AR128" s="128" t="s">
        <v>81</v>
      </c>
      <c r="AT128" s="135" t="s">
        <v>75</v>
      </c>
      <c r="AU128" s="135" t="s">
        <v>81</v>
      </c>
      <c r="AY128" s="128" t="s">
        <v>120</v>
      </c>
      <c r="BK128" s="136">
        <f>SUM(BK129:BK140)</f>
        <v>0</v>
      </c>
    </row>
    <row r="129" spans="2:65" s="1" customFormat="1" ht="16.5" customHeight="1">
      <c r="B129" s="30"/>
      <c r="C129" s="139" t="s">
        <v>81</v>
      </c>
      <c r="D129" s="139" t="s">
        <v>123</v>
      </c>
      <c r="E129" s="140" t="s">
        <v>124</v>
      </c>
      <c r="F129" s="141" t="s">
        <v>125</v>
      </c>
      <c r="G129" s="142" t="s">
        <v>126</v>
      </c>
      <c r="H129" s="143">
        <v>3</v>
      </c>
      <c r="I129" s="144"/>
      <c r="J129" s="145">
        <f>ROUND(I129*H129,2)</f>
        <v>0</v>
      </c>
      <c r="K129" s="146"/>
      <c r="L129" s="30"/>
      <c r="M129" s="147" t="s">
        <v>1</v>
      </c>
      <c r="N129" s="108" t="s">
        <v>41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127</v>
      </c>
      <c r="AT129" s="150" t="s">
        <v>123</v>
      </c>
      <c r="AU129" s="150" t="s">
        <v>83</v>
      </c>
      <c r="AY129" s="15" t="s">
        <v>120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5" t="s">
        <v>81</v>
      </c>
      <c r="BK129" s="151">
        <f>ROUND(I129*H129,2)</f>
        <v>0</v>
      </c>
      <c r="BL129" s="15" t="s">
        <v>127</v>
      </c>
      <c r="BM129" s="150" t="s">
        <v>128</v>
      </c>
    </row>
    <row r="130" spans="2:65" s="1" customFormat="1" ht="18.75">
      <c r="B130" s="30"/>
      <c r="D130" s="152" t="s">
        <v>129</v>
      </c>
      <c r="F130" s="153" t="s">
        <v>130</v>
      </c>
      <c r="I130" s="112"/>
      <c r="L130" s="30"/>
      <c r="M130" s="154"/>
      <c r="T130" s="52"/>
      <c r="AT130" s="15" t="s">
        <v>129</v>
      </c>
      <c r="AU130" s="15" t="s">
        <v>83</v>
      </c>
    </row>
    <row r="131" spans="2:65" s="1" customFormat="1" ht="16.5" customHeight="1">
      <c r="B131" s="30"/>
      <c r="C131" s="139" t="s">
        <v>83</v>
      </c>
      <c r="D131" s="139" t="s">
        <v>123</v>
      </c>
      <c r="E131" s="140" t="s">
        <v>131</v>
      </c>
      <c r="F131" s="141" t="s">
        <v>132</v>
      </c>
      <c r="G131" s="142" t="s">
        <v>126</v>
      </c>
      <c r="H131" s="143">
        <v>2</v>
      </c>
      <c r="I131" s="144"/>
      <c r="J131" s="145">
        <f>ROUND(I131*H131,2)</f>
        <v>0</v>
      </c>
      <c r="K131" s="146"/>
      <c r="L131" s="30"/>
      <c r="M131" s="147" t="s">
        <v>1</v>
      </c>
      <c r="N131" s="108" t="s">
        <v>41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127</v>
      </c>
      <c r="AT131" s="150" t="s">
        <v>123</v>
      </c>
      <c r="AU131" s="150" t="s">
        <v>83</v>
      </c>
      <c r="AY131" s="15" t="s">
        <v>120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5" t="s">
        <v>81</v>
      </c>
      <c r="BK131" s="151">
        <f>ROUND(I131*H131,2)</f>
        <v>0</v>
      </c>
      <c r="BL131" s="15" t="s">
        <v>127</v>
      </c>
      <c r="BM131" s="150" t="s">
        <v>133</v>
      </c>
    </row>
    <row r="132" spans="2:65" s="1" customFormat="1" ht="18.75">
      <c r="B132" s="30"/>
      <c r="D132" s="152" t="s">
        <v>129</v>
      </c>
      <c r="F132" s="153" t="s">
        <v>134</v>
      </c>
      <c r="I132" s="112"/>
      <c r="L132" s="30"/>
      <c r="M132" s="154"/>
      <c r="T132" s="52"/>
      <c r="AT132" s="15" t="s">
        <v>129</v>
      </c>
      <c r="AU132" s="15" t="s">
        <v>83</v>
      </c>
    </row>
    <row r="133" spans="2:65" s="1" customFormat="1" ht="16.5" customHeight="1">
      <c r="B133" s="30"/>
      <c r="C133" s="139" t="s">
        <v>135</v>
      </c>
      <c r="D133" s="139" t="s">
        <v>123</v>
      </c>
      <c r="E133" s="140" t="s">
        <v>136</v>
      </c>
      <c r="F133" s="141" t="s">
        <v>137</v>
      </c>
      <c r="G133" s="142" t="s">
        <v>138</v>
      </c>
      <c r="H133" s="143">
        <v>2400</v>
      </c>
      <c r="I133" s="144"/>
      <c r="J133" s="145">
        <f t="shared" ref="J133:J139" si="5">ROUND(I133*H133,2)</f>
        <v>0</v>
      </c>
      <c r="K133" s="146"/>
      <c r="L133" s="30"/>
      <c r="M133" s="147" t="s">
        <v>1</v>
      </c>
      <c r="N133" s="108" t="s">
        <v>41</v>
      </c>
      <c r="P133" s="148">
        <f t="shared" ref="P133:P139" si="6">O133*H133</f>
        <v>0</v>
      </c>
      <c r="Q133" s="148">
        <v>0</v>
      </c>
      <c r="R133" s="148">
        <f t="shared" ref="R133:R139" si="7">Q133*H133</f>
        <v>0</v>
      </c>
      <c r="S133" s="148">
        <v>0</v>
      </c>
      <c r="T133" s="149">
        <f t="shared" ref="T133:T139" si="8">S133*H133</f>
        <v>0</v>
      </c>
      <c r="AR133" s="150" t="s">
        <v>127</v>
      </c>
      <c r="AT133" s="150" t="s">
        <v>123</v>
      </c>
      <c r="AU133" s="150" t="s">
        <v>83</v>
      </c>
      <c r="AY133" s="15" t="s">
        <v>120</v>
      </c>
      <c r="BE133" s="151">
        <f t="shared" ref="BE133:BE139" si="9">IF(N133="základní",J133,0)</f>
        <v>0</v>
      </c>
      <c r="BF133" s="151">
        <f t="shared" ref="BF133:BF139" si="10">IF(N133="snížená",J133,0)</f>
        <v>0</v>
      </c>
      <c r="BG133" s="151">
        <f t="shared" ref="BG133:BG139" si="11">IF(N133="zákl. přenesená",J133,0)</f>
        <v>0</v>
      </c>
      <c r="BH133" s="151">
        <f t="shared" ref="BH133:BH139" si="12">IF(N133="sníž. přenesená",J133,0)</f>
        <v>0</v>
      </c>
      <c r="BI133" s="151">
        <f t="shared" ref="BI133:BI139" si="13">IF(N133="nulová",J133,0)</f>
        <v>0</v>
      </c>
      <c r="BJ133" s="15" t="s">
        <v>81</v>
      </c>
      <c r="BK133" s="151">
        <f t="shared" ref="BK133:BK139" si="14">ROUND(I133*H133,2)</f>
        <v>0</v>
      </c>
      <c r="BL133" s="15" t="s">
        <v>127</v>
      </c>
      <c r="BM133" s="150" t="s">
        <v>139</v>
      </c>
    </row>
    <row r="134" spans="2:65" s="1" customFormat="1" ht="21.75" customHeight="1">
      <c r="B134" s="30"/>
      <c r="C134" s="139" t="s">
        <v>127</v>
      </c>
      <c r="D134" s="139" t="s">
        <v>123</v>
      </c>
      <c r="E134" s="140" t="s">
        <v>140</v>
      </c>
      <c r="F134" s="141" t="s">
        <v>141</v>
      </c>
      <c r="G134" s="142" t="s">
        <v>126</v>
      </c>
      <c r="H134" s="143">
        <v>242</v>
      </c>
      <c r="I134" s="144"/>
      <c r="J134" s="145">
        <f t="shared" si="5"/>
        <v>0</v>
      </c>
      <c r="K134" s="146"/>
      <c r="L134" s="30"/>
      <c r="M134" s="147" t="s">
        <v>1</v>
      </c>
      <c r="N134" s="108" t="s">
        <v>41</v>
      </c>
      <c r="P134" s="148">
        <f t="shared" si="6"/>
        <v>0</v>
      </c>
      <c r="Q134" s="148">
        <v>0</v>
      </c>
      <c r="R134" s="148">
        <f t="shared" si="7"/>
        <v>0</v>
      </c>
      <c r="S134" s="148">
        <v>0</v>
      </c>
      <c r="T134" s="149">
        <f t="shared" si="8"/>
        <v>0</v>
      </c>
      <c r="AR134" s="150" t="s">
        <v>127</v>
      </c>
      <c r="AT134" s="150" t="s">
        <v>123</v>
      </c>
      <c r="AU134" s="150" t="s">
        <v>83</v>
      </c>
      <c r="AY134" s="15" t="s">
        <v>120</v>
      </c>
      <c r="BE134" s="151">
        <f t="shared" si="9"/>
        <v>0</v>
      </c>
      <c r="BF134" s="151">
        <f t="shared" si="10"/>
        <v>0</v>
      </c>
      <c r="BG134" s="151">
        <f t="shared" si="11"/>
        <v>0</v>
      </c>
      <c r="BH134" s="151">
        <f t="shared" si="12"/>
        <v>0</v>
      </c>
      <c r="BI134" s="151">
        <f t="shared" si="13"/>
        <v>0</v>
      </c>
      <c r="BJ134" s="15" t="s">
        <v>81</v>
      </c>
      <c r="BK134" s="151">
        <f t="shared" si="14"/>
        <v>0</v>
      </c>
      <c r="BL134" s="15" t="s">
        <v>127</v>
      </c>
      <c r="BM134" s="150" t="s">
        <v>142</v>
      </c>
    </row>
    <row r="135" spans="2:65" s="1" customFormat="1" ht="16.5" customHeight="1">
      <c r="B135" s="30"/>
      <c r="C135" s="139" t="s">
        <v>143</v>
      </c>
      <c r="D135" s="139" t="s">
        <v>123</v>
      </c>
      <c r="E135" s="140" t="s">
        <v>144</v>
      </c>
      <c r="F135" s="141" t="s">
        <v>145</v>
      </c>
      <c r="G135" s="142" t="s">
        <v>126</v>
      </c>
      <c r="H135" s="143">
        <v>10</v>
      </c>
      <c r="I135" s="144"/>
      <c r="J135" s="145">
        <f t="shared" si="5"/>
        <v>0</v>
      </c>
      <c r="K135" s="146"/>
      <c r="L135" s="30"/>
      <c r="M135" s="147" t="s">
        <v>1</v>
      </c>
      <c r="N135" s="108" t="s">
        <v>41</v>
      </c>
      <c r="P135" s="148">
        <f t="shared" si="6"/>
        <v>0</v>
      </c>
      <c r="Q135" s="148">
        <v>0</v>
      </c>
      <c r="R135" s="148">
        <f t="shared" si="7"/>
        <v>0</v>
      </c>
      <c r="S135" s="148">
        <v>0</v>
      </c>
      <c r="T135" s="149">
        <f t="shared" si="8"/>
        <v>0</v>
      </c>
      <c r="AR135" s="150" t="s">
        <v>127</v>
      </c>
      <c r="AT135" s="150" t="s">
        <v>123</v>
      </c>
      <c r="AU135" s="150" t="s">
        <v>83</v>
      </c>
      <c r="AY135" s="15" t="s">
        <v>120</v>
      </c>
      <c r="BE135" s="151">
        <f t="shared" si="9"/>
        <v>0</v>
      </c>
      <c r="BF135" s="151">
        <f t="shared" si="10"/>
        <v>0</v>
      </c>
      <c r="BG135" s="151">
        <f t="shared" si="11"/>
        <v>0</v>
      </c>
      <c r="BH135" s="151">
        <f t="shared" si="12"/>
        <v>0</v>
      </c>
      <c r="BI135" s="151">
        <f t="shared" si="13"/>
        <v>0</v>
      </c>
      <c r="BJ135" s="15" t="s">
        <v>81</v>
      </c>
      <c r="BK135" s="151">
        <f t="shared" si="14"/>
        <v>0</v>
      </c>
      <c r="BL135" s="15" t="s">
        <v>127</v>
      </c>
      <c r="BM135" s="150" t="s">
        <v>146</v>
      </c>
    </row>
    <row r="136" spans="2:65" s="1" customFormat="1" ht="16.5" customHeight="1">
      <c r="B136" s="30"/>
      <c r="C136" s="139" t="s">
        <v>147</v>
      </c>
      <c r="D136" s="139" t="s">
        <v>123</v>
      </c>
      <c r="E136" s="140" t="s">
        <v>148</v>
      </c>
      <c r="F136" s="141" t="s">
        <v>149</v>
      </c>
      <c r="G136" s="142" t="s">
        <v>126</v>
      </c>
      <c r="H136" s="143">
        <v>40</v>
      </c>
      <c r="I136" s="144"/>
      <c r="J136" s="145">
        <f t="shared" si="5"/>
        <v>0</v>
      </c>
      <c r="K136" s="146"/>
      <c r="L136" s="30"/>
      <c r="M136" s="147" t="s">
        <v>1</v>
      </c>
      <c r="N136" s="108" t="s">
        <v>41</v>
      </c>
      <c r="P136" s="148">
        <f t="shared" si="6"/>
        <v>0</v>
      </c>
      <c r="Q136" s="148">
        <v>0</v>
      </c>
      <c r="R136" s="148">
        <f t="shared" si="7"/>
        <v>0</v>
      </c>
      <c r="S136" s="148">
        <v>0</v>
      </c>
      <c r="T136" s="149">
        <f t="shared" si="8"/>
        <v>0</v>
      </c>
      <c r="AR136" s="150" t="s">
        <v>127</v>
      </c>
      <c r="AT136" s="150" t="s">
        <v>123</v>
      </c>
      <c r="AU136" s="150" t="s">
        <v>83</v>
      </c>
      <c r="AY136" s="15" t="s">
        <v>120</v>
      </c>
      <c r="BE136" s="151">
        <f t="shared" si="9"/>
        <v>0</v>
      </c>
      <c r="BF136" s="151">
        <f t="shared" si="10"/>
        <v>0</v>
      </c>
      <c r="BG136" s="151">
        <f t="shared" si="11"/>
        <v>0</v>
      </c>
      <c r="BH136" s="151">
        <f t="shared" si="12"/>
        <v>0</v>
      </c>
      <c r="BI136" s="151">
        <f t="shared" si="13"/>
        <v>0</v>
      </c>
      <c r="BJ136" s="15" t="s">
        <v>81</v>
      </c>
      <c r="BK136" s="151">
        <f t="shared" si="14"/>
        <v>0</v>
      </c>
      <c r="BL136" s="15" t="s">
        <v>127</v>
      </c>
      <c r="BM136" s="150" t="s">
        <v>150</v>
      </c>
    </row>
    <row r="137" spans="2:65" s="1" customFormat="1" ht="16.5" customHeight="1">
      <c r="B137" s="30"/>
      <c r="C137" s="139" t="s">
        <v>151</v>
      </c>
      <c r="D137" s="139" t="s">
        <v>123</v>
      </c>
      <c r="E137" s="140" t="s">
        <v>152</v>
      </c>
      <c r="F137" s="141" t="s">
        <v>153</v>
      </c>
      <c r="G137" s="142" t="s">
        <v>126</v>
      </c>
      <c r="H137" s="143">
        <v>1</v>
      </c>
      <c r="I137" s="144"/>
      <c r="J137" s="145">
        <f t="shared" si="5"/>
        <v>0</v>
      </c>
      <c r="K137" s="146"/>
      <c r="L137" s="30"/>
      <c r="M137" s="147" t="s">
        <v>1</v>
      </c>
      <c r="N137" s="108" t="s">
        <v>41</v>
      </c>
      <c r="P137" s="148">
        <f t="shared" si="6"/>
        <v>0</v>
      </c>
      <c r="Q137" s="148">
        <v>0</v>
      </c>
      <c r="R137" s="148">
        <f t="shared" si="7"/>
        <v>0</v>
      </c>
      <c r="S137" s="148">
        <v>0</v>
      </c>
      <c r="T137" s="149">
        <f t="shared" si="8"/>
        <v>0</v>
      </c>
      <c r="AR137" s="150" t="s">
        <v>127</v>
      </c>
      <c r="AT137" s="150" t="s">
        <v>123</v>
      </c>
      <c r="AU137" s="150" t="s">
        <v>83</v>
      </c>
      <c r="AY137" s="15" t="s">
        <v>120</v>
      </c>
      <c r="BE137" s="151">
        <f t="shared" si="9"/>
        <v>0</v>
      </c>
      <c r="BF137" s="151">
        <f t="shared" si="10"/>
        <v>0</v>
      </c>
      <c r="BG137" s="151">
        <f t="shared" si="11"/>
        <v>0</v>
      </c>
      <c r="BH137" s="151">
        <f t="shared" si="12"/>
        <v>0</v>
      </c>
      <c r="BI137" s="151">
        <f t="shared" si="13"/>
        <v>0</v>
      </c>
      <c r="BJ137" s="15" t="s">
        <v>81</v>
      </c>
      <c r="BK137" s="151">
        <f t="shared" si="14"/>
        <v>0</v>
      </c>
      <c r="BL137" s="15" t="s">
        <v>127</v>
      </c>
      <c r="BM137" s="150" t="s">
        <v>154</v>
      </c>
    </row>
    <row r="138" spans="2:65" s="1" customFormat="1" ht="16.5" customHeight="1">
      <c r="B138" s="30"/>
      <c r="C138" s="139" t="s">
        <v>155</v>
      </c>
      <c r="D138" s="139" t="s">
        <v>123</v>
      </c>
      <c r="E138" s="140" t="s">
        <v>156</v>
      </c>
      <c r="F138" s="141" t="s">
        <v>157</v>
      </c>
      <c r="G138" s="142" t="s">
        <v>126</v>
      </c>
      <c r="H138" s="143">
        <v>1600</v>
      </c>
      <c r="I138" s="144"/>
      <c r="J138" s="145">
        <f t="shared" si="5"/>
        <v>0</v>
      </c>
      <c r="K138" s="146"/>
      <c r="L138" s="30"/>
      <c r="M138" s="147" t="s">
        <v>1</v>
      </c>
      <c r="N138" s="108" t="s">
        <v>41</v>
      </c>
      <c r="P138" s="148">
        <f t="shared" si="6"/>
        <v>0</v>
      </c>
      <c r="Q138" s="148">
        <v>0</v>
      </c>
      <c r="R138" s="148">
        <f t="shared" si="7"/>
        <v>0</v>
      </c>
      <c r="S138" s="148">
        <v>0</v>
      </c>
      <c r="T138" s="149">
        <f t="shared" si="8"/>
        <v>0</v>
      </c>
      <c r="AR138" s="150" t="s">
        <v>127</v>
      </c>
      <c r="AT138" s="150" t="s">
        <v>123</v>
      </c>
      <c r="AU138" s="150" t="s">
        <v>83</v>
      </c>
      <c r="AY138" s="15" t="s">
        <v>120</v>
      </c>
      <c r="BE138" s="151">
        <f t="shared" si="9"/>
        <v>0</v>
      </c>
      <c r="BF138" s="151">
        <f t="shared" si="10"/>
        <v>0</v>
      </c>
      <c r="BG138" s="151">
        <f t="shared" si="11"/>
        <v>0</v>
      </c>
      <c r="BH138" s="151">
        <f t="shared" si="12"/>
        <v>0</v>
      </c>
      <c r="BI138" s="151">
        <f t="shared" si="13"/>
        <v>0</v>
      </c>
      <c r="BJ138" s="15" t="s">
        <v>81</v>
      </c>
      <c r="BK138" s="151">
        <f t="shared" si="14"/>
        <v>0</v>
      </c>
      <c r="BL138" s="15" t="s">
        <v>127</v>
      </c>
      <c r="BM138" s="150" t="s">
        <v>158</v>
      </c>
    </row>
    <row r="139" spans="2:65" s="1" customFormat="1" ht="16.5" customHeight="1">
      <c r="B139" s="30"/>
      <c r="C139" s="139" t="s">
        <v>159</v>
      </c>
      <c r="D139" s="139" t="s">
        <v>123</v>
      </c>
      <c r="E139" s="140" t="s">
        <v>160</v>
      </c>
      <c r="F139" s="141" t="s">
        <v>161</v>
      </c>
      <c r="G139" s="142" t="s">
        <v>162</v>
      </c>
      <c r="H139" s="143">
        <v>1</v>
      </c>
      <c r="I139" s="144"/>
      <c r="J139" s="145">
        <f t="shared" si="5"/>
        <v>0</v>
      </c>
      <c r="K139" s="146"/>
      <c r="L139" s="30"/>
      <c r="M139" s="147" t="s">
        <v>1</v>
      </c>
      <c r="N139" s="108" t="s">
        <v>41</v>
      </c>
      <c r="P139" s="148">
        <f t="shared" si="6"/>
        <v>0</v>
      </c>
      <c r="Q139" s="148">
        <v>0</v>
      </c>
      <c r="R139" s="148">
        <f t="shared" si="7"/>
        <v>0</v>
      </c>
      <c r="S139" s="148">
        <v>0</v>
      </c>
      <c r="T139" s="149">
        <f t="shared" si="8"/>
        <v>0</v>
      </c>
      <c r="AR139" s="150" t="s">
        <v>127</v>
      </c>
      <c r="AT139" s="150" t="s">
        <v>123</v>
      </c>
      <c r="AU139" s="150" t="s">
        <v>83</v>
      </c>
      <c r="AY139" s="15" t="s">
        <v>120</v>
      </c>
      <c r="BE139" s="151">
        <f t="shared" si="9"/>
        <v>0</v>
      </c>
      <c r="BF139" s="151">
        <f t="shared" si="10"/>
        <v>0</v>
      </c>
      <c r="BG139" s="151">
        <f t="shared" si="11"/>
        <v>0</v>
      </c>
      <c r="BH139" s="151">
        <f t="shared" si="12"/>
        <v>0</v>
      </c>
      <c r="BI139" s="151">
        <f t="shared" si="13"/>
        <v>0</v>
      </c>
      <c r="BJ139" s="15" t="s">
        <v>81</v>
      </c>
      <c r="BK139" s="151">
        <f t="shared" si="14"/>
        <v>0</v>
      </c>
      <c r="BL139" s="15" t="s">
        <v>127</v>
      </c>
      <c r="BM139" s="150" t="s">
        <v>163</v>
      </c>
    </row>
    <row r="140" spans="2:65" s="1" customFormat="1" ht="28.15">
      <c r="B140" s="30"/>
      <c r="D140" s="152" t="s">
        <v>129</v>
      </c>
      <c r="F140" s="153" t="s">
        <v>164</v>
      </c>
      <c r="I140" s="112"/>
      <c r="L140" s="30"/>
      <c r="M140" s="154"/>
      <c r="T140" s="52"/>
      <c r="AT140" s="15" t="s">
        <v>129</v>
      </c>
      <c r="AU140" s="15" t="s">
        <v>83</v>
      </c>
    </row>
    <row r="141" spans="2:65" s="11" customFormat="1" ht="22.9" customHeight="1">
      <c r="B141" s="127"/>
      <c r="D141" s="128" t="s">
        <v>75</v>
      </c>
      <c r="E141" s="137" t="s">
        <v>165</v>
      </c>
      <c r="F141" s="137" t="s">
        <v>166</v>
      </c>
      <c r="I141" s="130"/>
      <c r="J141" s="138">
        <f>BK141</f>
        <v>0</v>
      </c>
      <c r="L141" s="127"/>
      <c r="M141" s="132"/>
      <c r="P141" s="133">
        <f>SUM(P142:P222)</f>
        <v>0</v>
      </c>
      <c r="R141" s="133">
        <f>SUM(R142:R222)</f>
        <v>0</v>
      </c>
      <c r="T141" s="134">
        <f>SUM(T142:T222)</f>
        <v>0</v>
      </c>
      <c r="AR141" s="128" t="s">
        <v>81</v>
      </c>
      <c r="AT141" s="135" t="s">
        <v>75</v>
      </c>
      <c r="AU141" s="135" t="s">
        <v>81</v>
      </c>
      <c r="AY141" s="128" t="s">
        <v>120</v>
      </c>
      <c r="BK141" s="136">
        <f>SUM(BK142:BK222)</f>
        <v>0</v>
      </c>
    </row>
    <row r="142" spans="2:65" s="1" customFormat="1" ht="21.75" customHeight="1">
      <c r="B142" s="30"/>
      <c r="C142" s="155" t="s">
        <v>167</v>
      </c>
      <c r="D142" s="155" t="s">
        <v>168</v>
      </c>
      <c r="E142" s="156" t="s">
        <v>169</v>
      </c>
      <c r="F142" s="157" t="s">
        <v>170</v>
      </c>
      <c r="G142" s="158" t="s">
        <v>126</v>
      </c>
      <c r="H142" s="159">
        <v>115</v>
      </c>
      <c r="I142" s="160"/>
      <c r="J142" s="161">
        <f>ROUND(I142*H142,2)</f>
        <v>0</v>
      </c>
      <c r="K142" s="162"/>
      <c r="L142" s="163"/>
      <c r="M142" s="164" t="s">
        <v>1</v>
      </c>
      <c r="N142" s="165" t="s">
        <v>41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155</v>
      </c>
      <c r="AT142" s="150" t="s">
        <v>168</v>
      </c>
      <c r="AU142" s="150" t="s">
        <v>83</v>
      </c>
      <c r="AY142" s="15" t="s">
        <v>120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5" t="s">
        <v>81</v>
      </c>
      <c r="BK142" s="151">
        <f>ROUND(I142*H142,2)</f>
        <v>0</v>
      </c>
      <c r="BL142" s="15" t="s">
        <v>127</v>
      </c>
      <c r="BM142" s="150" t="s">
        <v>171</v>
      </c>
    </row>
    <row r="143" spans="2:65" s="1" customFormat="1" ht="16.5" customHeight="1">
      <c r="B143" s="30"/>
      <c r="C143" s="139" t="s">
        <v>172</v>
      </c>
      <c r="D143" s="139" t="s">
        <v>123</v>
      </c>
      <c r="E143" s="140" t="s">
        <v>173</v>
      </c>
      <c r="F143" s="141" t="s">
        <v>174</v>
      </c>
      <c r="G143" s="142" t="s">
        <v>126</v>
      </c>
      <c r="H143" s="143">
        <v>115</v>
      </c>
      <c r="I143" s="144"/>
      <c r="J143" s="145">
        <f>ROUND(I143*H143,2)</f>
        <v>0</v>
      </c>
      <c r="K143" s="146"/>
      <c r="L143" s="30"/>
      <c r="M143" s="147" t="s">
        <v>1</v>
      </c>
      <c r="N143" s="108" t="s">
        <v>41</v>
      </c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AR143" s="150" t="s">
        <v>127</v>
      </c>
      <c r="AT143" s="150" t="s">
        <v>123</v>
      </c>
      <c r="AU143" s="150" t="s">
        <v>83</v>
      </c>
      <c r="AY143" s="15" t="s">
        <v>120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5" t="s">
        <v>81</v>
      </c>
      <c r="BK143" s="151">
        <f>ROUND(I143*H143,2)</f>
        <v>0</v>
      </c>
      <c r="BL143" s="15" t="s">
        <v>127</v>
      </c>
      <c r="BM143" s="150" t="s">
        <v>175</v>
      </c>
    </row>
    <row r="144" spans="2:65" s="1" customFormat="1" ht="21.75" customHeight="1">
      <c r="B144" s="30"/>
      <c r="C144" s="155" t="s">
        <v>176</v>
      </c>
      <c r="D144" s="155" t="s">
        <v>168</v>
      </c>
      <c r="E144" s="156" t="s">
        <v>177</v>
      </c>
      <c r="F144" s="157" t="s">
        <v>178</v>
      </c>
      <c r="G144" s="158" t="s">
        <v>126</v>
      </c>
      <c r="H144" s="159">
        <v>15</v>
      </c>
      <c r="I144" s="160"/>
      <c r="J144" s="161">
        <f>ROUND(I144*H144,2)</f>
        <v>0</v>
      </c>
      <c r="K144" s="162"/>
      <c r="L144" s="163"/>
      <c r="M144" s="164" t="s">
        <v>1</v>
      </c>
      <c r="N144" s="165" t="s">
        <v>41</v>
      </c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50" t="s">
        <v>155</v>
      </c>
      <c r="AT144" s="150" t="s">
        <v>168</v>
      </c>
      <c r="AU144" s="150" t="s">
        <v>83</v>
      </c>
      <c r="AY144" s="15" t="s">
        <v>120</v>
      </c>
      <c r="BE144" s="151">
        <f>IF(N144="základní",J144,0)</f>
        <v>0</v>
      </c>
      <c r="BF144" s="151">
        <f>IF(N144="snížená",J144,0)</f>
        <v>0</v>
      </c>
      <c r="BG144" s="151">
        <f>IF(N144="zákl. přenesená",J144,0)</f>
        <v>0</v>
      </c>
      <c r="BH144" s="151">
        <f>IF(N144="sníž. přenesená",J144,0)</f>
        <v>0</v>
      </c>
      <c r="BI144" s="151">
        <f>IF(N144="nulová",J144,0)</f>
        <v>0</v>
      </c>
      <c r="BJ144" s="15" t="s">
        <v>81</v>
      </c>
      <c r="BK144" s="151">
        <f>ROUND(I144*H144,2)</f>
        <v>0</v>
      </c>
      <c r="BL144" s="15" t="s">
        <v>127</v>
      </c>
      <c r="BM144" s="150" t="s">
        <v>179</v>
      </c>
    </row>
    <row r="145" spans="2:65" s="1" customFormat="1" ht="21.75" customHeight="1">
      <c r="B145" s="30"/>
      <c r="C145" s="155" t="s">
        <v>180</v>
      </c>
      <c r="D145" s="155" t="s">
        <v>168</v>
      </c>
      <c r="E145" s="156" t="s">
        <v>181</v>
      </c>
      <c r="F145" s="157" t="s">
        <v>182</v>
      </c>
      <c r="G145" s="158" t="s">
        <v>126</v>
      </c>
      <c r="H145" s="159">
        <v>55</v>
      </c>
      <c r="I145" s="160"/>
      <c r="J145" s="161">
        <f>ROUND(I145*H145,2)</f>
        <v>0</v>
      </c>
      <c r="K145" s="162"/>
      <c r="L145" s="163"/>
      <c r="M145" s="164" t="s">
        <v>1</v>
      </c>
      <c r="N145" s="165" t="s">
        <v>41</v>
      </c>
      <c r="P145" s="148">
        <f>O145*H145</f>
        <v>0</v>
      </c>
      <c r="Q145" s="148">
        <v>0</v>
      </c>
      <c r="R145" s="148">
        <f>Q145*H145</f>
        <v>0</v>
      </c>
      <c r="S145" s="148">
        <v>0</v>
      </c>
      <c r="T145" s="149">
        <f>S145*H145</f>
        <v>0</v>
      </c>
      <c r="AR145" s="150" t="s">
        <v>155</v>
      </c>
      <c r="AT145" s="150" t="s">
        <v>168</v>
      </c>
      <c r="AU145" s="150" t="s">
        <v>83</v>
      </c>
      <c r="AY145" s="15" t="s">
        <v>120</v>
      </c>
      <c r="BE145" s="151">
        <f>IF(N145="základní",J145,0)</f>
        <v>0</v>
      </c>
      <c r="BF145" s="151">
        <f>IF(N145="snížená",J145,0)</f>
        <v>0</v>
      </c>
      <c r="BG145" s="151">
        <f>IF(N145="zákl. přenesená",J145,0)</f>
        <v>0</v>
      </c>
      <c r="BH145" s="151">
        <f>IF(N145="sníž. přenesená",J145,0)</f>
        <v>0</v>
      </c>
      <c r="BI145" s="151">
        <f>IF(N145="nulová",J145,0)</f>
        <v>0</v>
      </c>
      <c r="BJ145" s="15" t="s">
        <v>81</v>
      </c>
      <c r="BK145" s="151">
        <f>ROUND(I145*H145,2)</f>
        <v>0</v>
      </c>
      <c r="BL145" s="15" t="s">
        <v>127</v>
      </c>
      <c r="BM145" s="150" t="s">
        <v>183</v>
      </c>
    </row>
    <row r="146" spans="2:65" s="1" customFormat="1" ht="16.5" customHeight="1">
      <c r="B146" s="30"/>
      <c r="C146" s="139" t="s">
        <v>184</v>
      </c>
      <c r="D146" s="139" t="s">
        <v>123</v>
      </c>
      <c r="E146" s="140" t="s">
        <v>185</v>
      </c>
      <c r="F146" s="141" t="s">
        <v>186</v>
      </c>
      <c r="G146" s="142" t="s">
        <v>126</v>
      </c>
      <c r="H146" s="143">
        <v>70</v>
      </c>
      <c r="I146" s="144"/>
      <c r="J146" s="145">
        <f>ROUND(I146*H146,2)</f>
        <v>0</v>
      </c>
      <c r="K146" s="146"/>
      <c r="L146" s="30"/>
      <c r="M146" s="147" t="s">
        <v>1</v>
      </c>
      <c r="N146" s="108" t="s">
        <v>41</v>
      </c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50" t="s">
        <v>127</v>
      </c>
      <c r="AT146" s="150" t="s">
        <v>123</v>
      </c>
      <c r="AU146" s="150" t="s">
        <v>83</v>
      </c>
      <c r="AY146" s="15" t="s">
        <v>120</v>
      </c>
      <c r="BE146" s="151">
        <f>IF(N146="základní",J146,0)</f>
        <v>0</v>
      </c>
      <c r="BF146" s="151">
        <f>IF(N146="snížená",J146,0)</f>
        <v>0</v>
      </c>
      <c r="BG146" s="151">
        <f>IF(N146="zákl. přenesená",J146,0)</f>
        <v>0</v>
      </c>
      <c r="BH146" s="151">
        <f>IF(N146="sníž. přenesená",J146,0)</f>
        <v>0</v>
      </c>
      <c r="BI146" s="151">
        <f>IF(N146="nulová",J146,0)</f>
        <v>0</v>
      </c>
      <c r="BJ146" s="15" t="s">
        <v>81</v>
      </c>
      <c r="BK146" s="151">
        <f>ROUND(I146*H146,2)</f>
        <v>0</v>
      </c>
      <c r="BL146" s="15" t="s">
        <v>127</v>
      </c>
      <c r="BM146" s="150" t="s">
        <v>187</v>
      </c>
    </row>
    <row r="147" spans="2:65" s="12" customFormat="1">
      <c r="B147" s="166"/>
      <c r="D147" s="152" t="s">
        <v>188</v>
      </c>
      <c r="E147" s="167" t="s">
        <v>1</v>
      </c>
      <c r="F147" s="168" t="s">
        <v>189</v>
      </c>
      <c r="H147" s="169">
        <v>70</v>
      </c>
      <c r="I147" s="170"/>
      <c r="L147" s="166"/>
      <c r="M147" s="171"/>
      <c r="T147" s="172"/>
      <c r="AT147" s="167" t="s">
        <v>188</v>
      </c>
      <c r="AU147" s="167" t="s">
        <v>83</v>
      </c>
      <c r="AV147" s="12" t="s">
        <v>83</v>
      </c>
      <c r="AW147" s="12" t="s">
        <v>33</v>
      </c>
      <c r="AX147" s="12" t="s">
        <v>76</v>
      </c>
      <c r="AY147" s="167" t="s">
        <v>120</v>
      </c>
    </row>
    <row r="148" spans="2:65" s="13" customFormat="1">
      <c r="B148" s="173"/>
      <c r="D148" s="152" t="s">
        <v>188</v>
      </c>
      <c r="E148" s="174" t="s">
        <v>1</v>
      </c>
      <c r="F148" s="175" t="s">
        <v>190</v>
      </c>
      <c r="H148" s="176">
        <v>70</v>
      </c>
      <c r="I148" s="177"/>
      <c r="L148" s="173"/>
      <c r="M148" s="178"/>
      <c r="T148" s="179"/>
      <c r="AT148" s="174" t="s">
        <v>188</v>
      </c>
      <c r="AU148" s="174" t="s">
        <v>83</v>
      </c>
      <c r="AV148" s="13" t="s">
        <v>127</v>
      </c>
      <c r="AW148" s="13" t="s">
        <v>33</v>
      </c>
      <c r="AX148" s="13" t="s">
        <v>81</v>
      </c>
      <c r="AY148" s="174" t="s">
        <v>120</v>
      </c>
    </row>
    <row r="149" spans="2:65" s="1" customFormat="1" ht="16.5" customHeight="1">
      <c r="B149" s="30"/>
      <c r="C149" s="155" t="s">
        <v>8</v>
      </c>
      <c r="D149" s="155" t="s">
        <v>168</v>
      </c>
      <c r="E149" s="156" t="s">
        <v>191</v>
      </c>
      <c r="F149" s="157" t="s">
        <v>192</v>
      </c>
      <c r="G149" s="158" t="s">
        <v>126</v>
      </c>
      <c r="H149" s="159">
        <v>8</v>
      </c>
      <c r="I149" s="160"/>
      <c r="J149" s="161">
        <f>ROUND(I149*H149,2)</f>
        <v>0</v>
      </c>
      <c r="K149" s="162"/>
      <c r="L149" s="163"/>
      <c r="M149" s="164" t="s">
        <v>1</v>
      </c>
      <c r="N149" s="165" t="s">
        <v>41</v>
      </c>
      <c r="P149" s="148">
        <f>O149*H149</f>
        <v>0</v>
      </c>
      <c r="Q149" s="148">
        <v>0</v>
      </c>
      <c r="R149" s="148">
        <f>Q149*H149</f>
        <v>0</v>
      </c>
      <c r="S149" s="148">
        <v>0</v>
      </c>
      <c r="T149" s="149">
        <f>S149*H149</f>
        <v>0</v>
      </c>
      <c r="AR149" s="150" t="s">
        <v>155</v>
      </c>
      <c r="AT149" s="150" t="s">
        <v>168</v>
      </c>
      <c r="AU149" s="150" t="s">
        <v>83</v>
      </c>
      <c r="AY149" s="15" t="s">
        <v>120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15" t="s">
        <v>81</v>
      </c>
      <c r="BK149" s="151">
        <f>ROUND(I149*H149,2)</f>
        <v>0</v>
      </c>
      <c r="BL149" s="15" t="s">
        <v>127</v>
      </c>
      <c r="BM149" s="150" t="s">
        <v>193</v>
      </c>
    </row>
    <row r="150" spans="2:65" s="1" customFormat="1" ht="16.5" customHeight="1">
      <c r="B150" s="30"/>
      <c r="C150" s="139" t="s">
        <v>194</v>
      </c>
      <c r="D150" s="139" t="s">
        <v>123</v>
      </c>
      <c r="E150" s="140" t="s">
        <v>195</v>
      </c>
      <c r="F150" s="141" t="s">
        <v>196</v>
      </c>
      <c r="G150" s="142" t="s">
        <v>126</v>
      </c>
      <c r="H150" s="143">
        <v>8</v>
      </c>
      <c r="I150" s="144"/>
      <c r="J150" s="145">
        <f>ROUND(I150*H150,2)</f>
        <v>0</v>
      </c>
      <c r="K150" s="146"/>
      <c r="L150" s="30"/>
      <c r="M150" s="147" t="s">
        <v>1</v>
      </c>
      <c r="N150" s="108" t="s">
        <v>41</v>
      </c>
      <c r="P150" s="148">
        <f>O150*H150</f>
        <v>0</v>
      </c>
      <c r="Q150" s="148">
        <v>0</v>
      </c>
      <c r="R150" s="148">
        <f>Q150*H150</f>
        <v>0</v>
      </c>
      <c r="S150" s="148">
        <v>0</v>
      </c>
      <c r="T150" s="149">
        <f>S150*H150</f>
        <v>0</v>
      </c>
      <c r="AR150" s="150" t="s">
        <v>127</v>
      </c>
      <c r="AT150" s="150" t="s">
        <v>123</v>
      </c>
      <c r="AU150" s="150" t="s">
        <v>83</v>
      </c>
      <c r="AY150" s="15" t="s">
        <v>120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5" t="s">
        <v>81</v>
      </c>
      <c r="BK150" s="151">
        <f>ROUND(I150*H150,2)</f>
        <v>0</v>
      </c>
      <c r="BL150" s="15" t="s">
        <v>127</v>
      </c>
      <c r="BM150" s="150" t="s">
        <v>197</v>
      </c>
    </row>
    <row r="151" spans="2:65" s="1" customFormat="1" ht="16.5" customHeight="1">
      <c r="B151" s="30"/>
      <c r="C151" s="155" t="s">
        <v>198</v>
      </c>
      <c r="D151" s="155" t="s">
        <v>168</v>
      </c>
      <c r="E151" s="156" t="s">
        <v>199</v>
      </c>
      <c r="F151" s="157" t="s">
        <v>200</v>
      </c>
      <c r="G151" s="158" t="s">
        <v>126</v>
      </c>
      <c r="H151" s="159">
        <v>13</v>
      </c>
      <c r="I151" s="160"/>
      <c r="J151" s="161">
        <f>ROUND(I151*H151,2)</f>
        <v>0</v>
      </c>
      <c r="K151" s="162"/>
      <c r="L151" s="163"/>
      <c r="M151" s="164" t="s">
        <v>1</v>
      </c>
      <c r="N151" s="165" t="s">
        <v>41</v>
      </c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AR151" s="150" t="s">
        <v>155</v>
      </c>
      <c r="AT151" s="150" t="s">
        <v>168</v>
      </c>
      <c r="AU151" s="150" t="s">
        <v>83</v>
      </c>
      <c r="AY151" s="15" t="s">
        <v>120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5" t="s">
        <v>81</v>
      </c>
      <c r="BK151" s="151">
        <f>ROUND(I151*H151,2)</f>
        <v>0</v>
      </c>
      <c r="BL151" s="15" t="s">
        <v>127</v>
      </c>
      <c r="BM151" s="150" t="s">
        <v>201</v>
      </c>
    </row>
    <row r="152" spans="2:65" s="1" customFormat="1" ht="16.5" customHeight="1">
      <c r="B152" s="30"/>
      <c r="C152" s="155" t="s">
        <v>202</v>
      </c>
      <c r="D152" s="155" t="s">
        <v>168</v>
      </c>
      <c r="E152" s="156" t="s">
        <v>203</v>
      </c>
      <c r="F152" s="157" t="s">
        <v>204</v>
      </c>
      <c r="G152" s="158" t="s">
        <v>126</v>
      </c>
      <c r="H152" s="159">
        <v>36</v>
      </c>
      <c r="I152" s="160"/>
      <c r="J152" s="161">
        <f>ROUND(I152*H152,2)</f>
        <v>0</v>
      </c>
      <c r="K152" s="162"/>
      <c r="L152" s="163"/>
      <c r="M152" s="164" t="s">
        <v>1</v>
      </c>
      <c r="N152" s="165" t="s">
        <v>41</v>
      </c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AR152" s="150" t="s">
        <v>155</v>
      </c>
      <c r="AT152" s="150" t="s">
        <v>168</v>
      </c>
      <c r="AU152" s="150" t="s">
        <v>83</v>
      </c>
      <c r="AY152" s="15" t="s">
        <v>120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5" t="s">
        <v>81</v>
      </c>
      <c r="BK152" s="151">
        <f>ROUND(I152*H152,2)</f>
        <v>0</v>
      </c>
      <c r="BL152" s="15" t="s">
        <v>127</v>
      </c>
      <c r="BM152" s="150" t="s">
        <v>205</v>
      </c>
    </row>
    <row r="153" spans="2:65" s="1" customFormat="1" ht="16.5" customHeight="1">
      <c r="B153" s="30"/>
      <c r="C153" s="139" t="s">
        <v>206</v>
      </c>
      <c r="D153" s="139" t="s">
        <v>123</v>
      </c>
      <c r="E153" s="140" t="s">
        <v>207</v>
      </c>
      <c r="F153" s="141" t="s">
        <v>208</v>
      </c>
      <c r="G153" s="142" t="s">
        <v>126</v>
      </c>
      <c r="H153" s="143">
        <v>49</v>
      </c>
      <c r="I153" s="144"/>
      <c r="J153" s="145">
        <f>ROUND(I153*H153,2)</f>
        <v>0</v>
      </c>
      <c r="K153" s="146"/>
      <c r="L153" s="30"/>
      <c r="M153" s="147" t="s">
        <v>1</v>
      </c>
      <c r="N153" s="108" t="s">
        <v>41</v>
      </c>
      <c r="P153" s="148">
        <f>O153*H153</f>
        <v>0</v>
      </c>
      <c r="Q153" s="148">
        <v>0</v>
      </c>
      <c r="R153" s="148">
        <f>Q153*H153</f>
        <v>0</v>
      </c>
      <c r="S153" s="148">
        <v>0</v>
      </c>
      <c r="T153" s="149">
        <f>S153*H153</f>
        <v>0</v>
      </c>
      <c r="AR153" s="150" t="s">
        <v>127</v>
      </c>
      <c r="AT153" s="150" t="s">
        <v>123</v>
      </c>
      <c r="AU153" s="150" t="s">
        <v>83</v>
      </c>
      <c r="AY153" s="15" t="s">
        <v>120</v>
      </c>
      <c r="BE153" s="151">
        <f>IF(N153="základní",J153,0)</f>
        <v>0</v>
      </c>
      <c r="BF153" s="151">
        <f>IF(N153="snížená",J153,0)</f>
        <v>0</v>
      </c>
      <c r="BG153" s="151">
        <f>IF(N153="zákl. přenesená",J153,0)</f>
        <v>0</v>
      </c>
      <c r="BH153" s="151">
        <f>IF(N153="sníž. přenesená",J153,0)</f>
        <v>0</v>
      </c>
      <c r="BI153" s="151">
        <f>IF(N153="nulová",J153,0)</f>
        <v>0</v>
      </c>
      <c r="BJ153" s="15" t="s">
        <v>81</v>
      </c>
      <c r="BK153" s="151">
        <f>ROUND(I153*H153,2)</f>
        <v>0</v>
      </c>
      <c r="BL153" s="15" t="s">
        <v>127</v>
      </c>
      <c r="BM153" s="150" t="s">
        <v>209</v>
      </c>
    </row>
    <row r="154" spans="2:65" s="12" customFormat="1">
      <c r="B154" s="166"/>
      <c r="D154" s="152" t="s">
        <v>188</v>
      </c>
      <c r="E154" s="167" t="s">
        <v>1</v>
      </c>
      <c r="F154" s="168" t="s">
        <v>210</v>
      </c>
      <c r="H154" s="169">
        <v>49</v>
      </c>
      <c r="I154" s="170"/>
      <c r="L154" s="166"/>
      <c r="M154" s="171"/>
      <c r="T154" s="172"/>
      <c r="AT154" s="167" t="s">
        <v>188</v>
      </c>
      <c r="AU154" s="167" t="s">
        <v>83</v>
      </c>
      <c r="AV154" s="12" t="s">
        <v>83</v>
      </c>
      <c r="AW154" s="12" t="s">
        <v>33</v>
      </c>
      <c r="AX154" s="12" t="s">
        <v>76</v>
      </c>
      <c r="AY154" s="167" t="s">
        <v>120</v>
      </c>
    </row>
    <row r="155" spans="2:65" s="13" customFormat="1">
      <c r="B155" s="173"/>
      <c r="D155" s="152" t="s">
        <v>188</v>
      </c>
      <c r="E155" s="174" t="s">
        <v>1</v>
      </c>
      <c r="F155" s="175" t="s">
        <v>190</v>
      </c>
      <c r="H155" s="176">
        <v>49</v>
      </c>
      <c r="I155" s="177"/>
      <c r="L155" s="173"/>
      <c r="M155" s="178"/>
      <c r="T155" s="179"/>
      <c r="AT155" s="174" t="s">
        <v>188</v>
      </c>
      <c r="AU155" s="174" t="s">
        <v>83</v>
      </c>
      <c r="AV155" s="13" t="s">
        <v>127</v>
      </c>
      <c r="AW155" s="13" t="s">
        <v>33</v>
      </c>
      <c r="AX155" s="13" t="s">
        <v>81</v>
      </c>
      <c r="AY155" s="174" t="s">
        <v>120</v>
      </c>
    </row>
    <row r="156" spans="2:65" s="1" customFormat="1" ht="24.2" customHeight="1">
      <c r="B156" s="30"/>
      <c r="C156" s="155" t="s">
        <v>211</v>
      </c>
      <c r="D156" s="155" t="s">
        <v>168</v>
      </c>
      <c r="E156" s="156" t="s">
        <v>212</v>
      </c>
      <c r="F156" s="157" t="s">
        <v>213</v>
      </c>
      <c r="G156" s="158" t="s">
        <v>126</v>
      </c>
      <c r="H156" s="159">
        <v>3</v>
      </c>
      <c r="I156" s="160"/>
      <c r="J156" s="161">
        <f>ROUND(I156*H156,2)</f>
        <v>0</v>
      </c>
      <c r="K156" s="162"/>
      <c r="L156" s="163"/>
      <c r="M156" s="164" t="s">
        <v>1</v>
      </c>
      <c r="N156" s="165" t="s">
        <v>41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155</v>
      </c>
      <c r="AT156" s="150" t="s">
        <v>168</v>
      </c>
      <c r="AU156" s="150" t="s">
        <v>83</v>
      </c>
      <c r="AY156" s="15" t="s">
        <v>120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5" t="s">
        <v>81</v>
      </c>
      <c r="BK156" s="151">
        <f>ROUND(I156*H156,2)</f>
        <v>0</v>
      </c>
      <c r="BL156" s="15" t="s">
        <v>127</v>
      </c>
      <c r="BM156" s="150" t="s">
        <v>214</v>
      </c>
    </row>
    <row r="157" spans="2:65" s="1" customFormat="1" ht="24.2" customHeight="1">
      <c r="B157" s="30"/>
      <c r="C157" s="155" t="s">
        <v>7</v>
      </c>
      <c r="D157" s="155" t="s">
        <v>168</v>
      </c>
      <c r="E157" s="156" t="s">
        <v>215</v>
      </c>
      <c r="F157" s="157" t="s">
        <v>216</v>
      </c>
      <c r="G157" s="158" t="s">
        <v>126</v>
      </c>
      <c r="H157" s="159">
        <v>39</v>
      </c>
      <c r="I157" s="160"/>
      <c r="J157" s="161">
        <f>ROUND(I157*H157,2)</f>
        <v>0</v>
      </c>
      <c r="K157" s="162"/>
      <c r="L157" s="163"/>
      <c r="M157" s="164" t="s">
        <v>1</v>
      </c>
      <c r="N157" s="165" t="s">
        <v>41</v>
      </c>
      <c r="P157" s="148">
        <f>O157*H157</f>
        <v>0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AR157" s="150" t="s">
        <v>155</v>
      </c>
      <c r="AT157" s="150" t="s">
        <v>168</v>
      </c>
      <c r="AU157" s="150" t="s">
        <v>83</v>
      </c>
      <c r="AY157" s="15" t="s">
        <v>120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5" t="s">
        <v>81</v>
      </c>
      <c r="BK157" s="151">
        <f>ROUND(I157*H157,2)</f>
        <v>0</v>
      </c>
      <c r="BL157" s="15" t="s">
        <v>127</v>
      </c>
      <c r="BM157" s="150" t="s">
        <v>217</v>
      </c>
    </row>
    <row r="158" spans="2:65" s="1" customFormat="1" ht="24.2" customHeight="1">
      <c r="B158" s="30"/>
      <c r="C158" s="139" t="s">
        <v>218</v>
      </c>
      <c r="D158" s="139" t="s">
        <v>123</v>
      </c>
      <c r="E158" s="140" t="s">
        <v>219</v>
      </c>
      <c r="F158" s="141" t="s">
        <v>220</v>
      </c>
      <c r="G158" s="142" t="s">
        <v>126</v>
      </c>
      <c r="H158" s="143">
        <v>42</v>
      </c>
      <c r="I158" s="144"/>
      <c r="J158" s="145">
        <f>ROUND(I158*H158,2)</f>
        <v>0</v>
      </c>
      <c r="K158" s="146"/>
      <c r="L158" s="30"/>
      <c r="M158" s="147" t="s">
        <v>1</v>
      </c>
      <c r="N158" s="108" t="s">
        <v>41</v>
      </c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AR158" s="150" t="s">
        <v>127</v>
      </c>
      <c r="AT158" s="150" t="s">
        <v>123</v>
      </c>
      <c r="AU158" s="150" t="s">
        <v>83</v>
      </c>
      <c r="AY158" s="15" t="s">
        <v>120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5" t="s">
        <v>81</v>
      </c>
      <c r="BK158" s="151">
        <f>ROUND(I158*H158,2)</f>
        <v>0</v>
      </c>
      <c r="BL158" s="15" t="s">
        <v>127</v>
      </c>
      <c r="BM158" s="150" t="s">
        <v>221</v>
      </c>
    </row>
    <row r="159" spans="2:65" s="12" customFormat="1">
      <c r="B159" s="166"/>
      <c r="D159" s="152" t="s">
        <v>188</v>
      </c>
      <c r="E159" s="167" t="s">
        <v>1</v>
      </c>
      <c r="F159" s="168" t="s">
        <v>222</v>
      </c>
      <c r="H159" s="169">
        <v>42</v>
      </c>
      <c r="I159" s="170"/>
      <c r="L159" s="166"/>
      <c r="M159" s="171"/>
      <c r="T159" s="172"/>
      <c r="AT159" s="167" t="s">
        <v>188</v>
      </c>
      <c r="AU159" s="167" t="s">
        <v>83</v>
      </c>
      <c r="AV159" s="12" t="s">
        <v>83</v>
      </c>
      <c r="AW159" s="12" t="s">
        <v>33</v>
      </c>
      <c r="AX159" s="12" t="s">
        <v>76</v>
      </c>
      <c r="AY159" s="167" t="s">
        <v>120</v>
      </c>
    </row>
    <row r="160" spans="2:65" s="13" customFormat="1">
      <c r="B160" s="173"/>
      <c r="D160" s="152" t="s">
        <v>188</v>
      </c>
      <c r="E160" s="174" t="s">
        <v>1</v>
      </c>
      <c r="F160" s="175" t="s">
        <v>190</v>
      </c>
      <c r="H160" s="176">
        <v>42</v>
      </c>
      <c r="I160" s="177"/>
      <c r="L160" s="173"/>
      <c r="M160" s="178"/>
      <c r="T160" s="179"/>
      <c r="AT160" s="174" t="s">
        <v>188</v>
      </c>
      <c r="AU160" s="174" t="s">
        <v>83</v>
      </c>
      <c r="AV160" s="13" t="s">
        <v>127</v>
      </c>
      <c r="AW160" s="13" t="s">
        <v>33</v>
      </c>
      <c r="AX160" s="13" t="s">
        <v>81</v>
      </c>
      <c r="AY160" s="174" t="s">
        <v>120</v>
      </c>
    </row>
    <row r="161" spans="2:65" s="1" customFormat="1" ht="16.5" customHeight="1">
      <c r="B161" s="30"/>
      <c r="C161" s="155" t="s">
        <v>223</v>
      </c>
      <c r="D161" s="155" t="s">
        <v>168</v>
      </c>
      <c r="E161" s="156" t="s">
        <v>224</v>
      </c>
      <c r="F161" s="157" t="s">
        <v>225</v>
      </c>
      <c r="G161" s="158" t="s">
        <v>138</v>
      </c>
      <c r="H161" s="159">
        <v>724</v>
      </c>
      <c r="I161" s="160"/>
      <c r="J161" s="161">
        <f>ROUND(I161*H161,2)</f>
        <v>0</v>
      </c>
      <c r="K161" s="162"/>
      <c r="L161" s="163"/>
      <c r="M161" s="164" t="s">
        <v>1</v>
      </c>
      <c r="N161" s="165" t="s">
        <v>41</v>
      </c>
      <c r="P161" s="148">
        <f>O161*H161</f>
        <v>0</v>
      </c>
      <c r="Q161" s="148">
        <v>0</v>
      </c>
      <c r="R161" s="148">
        <f>Q161*H161</f>
        <v>0</v>
      </c>
      <c r="S161" s="148">
        <v>0</v>
      </c>
      <c r="T161" s="149">
        <f>S161*H161</f>
        <v>0</v>
      </c>
      <c r="AR161" s="150" t="s">
        <v>155</v>
      </c>
      <c r="AT161" s="150" t="s">
        <v>168</v>
      </c>
      <c r="AU161" s="150" t="s">
        <v>83</v>
      </c>
      <c r="AY161" s="15" t="s">
        <v>120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5" t="s">
        <v>81</v>
      </c>
      <c r="BK161" s="151">
        <f>ROUND(I161*H161,2)</f>
        <v>0</v>
      </c>
      <c r="BL161" s="15" t="s">
        <v>127</v>
      </c>
      <c r="BM161" s="150" t="s">
        <v>226</v>
      </c>
    </row>
    <row r="162" spans="2:65" s="1" customFormat="1" ht="16.5" customHeight="1">
      <c r="B162" s="30"/>
      <c r="C162" s="155" t="s">
        <v>227</v>
      </c>
      <c r="D162" s="155" t="s">
        <v>168</v>
      </c>
      <c r="E162" s="156" t="s">
        <v>228</v>
      </c>
      <c r="F162" s="157" t="s">
        <v>229</v>
      </c>
      <c r="G162" s="158" t="s">
        <v>138</v>
      </c>
      <c r="H162" s="159">
        <v>1637</v>
      </c>
      <c r="I162" s="160"/>
      <c r="J162" s="161">
        <f>ROUND(I162*H162,2)</f>
        <v>0</v>
      </c>
      <c r="K162" s="162"/>
      <c r="L162" s="163"/>
      <c r="M162" s="164" t="s">
        <v>1</v>
      </c>
      <c r="N162" s="165" t="s">
        <v>41</v>
      </c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AR162" s="150" t="s">
        <v>155</v>
      </c>
      <c r="AT162" s="150" t="s">
        <v>168</v>
      </c>
      <c r="AU162" s="150" t="s">
        <v>83</v>
      </c>
      <c r="AY162" s="15" t="s">
        <v>120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15" t="s">
        <v>81</v>
      </c>
      <c r="BK162" s="151">
        <f>ROUND(I162*H162,2)</f>
        <v>0</v>
      </c>
      <c r="BL162" s="15" t="s">
        <v>127</v>
      </c>
      <c r="BM162" s="150" t="s">
        <v>230</v>
      </c>
    </row>
    <row r="163" spans="2:65" s="1" customFormat="1" ht="16.5" customHeight="1">
      <c r="B163" s="30"/>
      <c r="C163" s="139" t="s">
        <v>231</v>
      </c>
      <c r="D163" s="139" t="s">
        <v>123</v>
      </c>
      <c r="E163" s="140" t="s">
        <v>232</v>
      </c>
      <c r="F163" s="141" t="s">
        <v>233</v>
      </c>
      <c r="G163" s="142" t="s">
        <v>138</v>
      </c>
      <c r="H163" s="143">
        <v>2361</v>
      </c>
      <c r="I163" s="144"/>
      <c r="J163" s="145">
        <f>ROUND(I163*H163,2)</f>
        <v>0</v>
      </c>
      <c r="K163" s="146"/>
      <c r="L163" s="30"/>
      <c r="M163" s="147" t="s">
        <v>1</v>
      </c>
      <c r="N163" s="108" t="s">
        <v>41</v>
      </c>
      <c r="P163" s="148">
        <f>O163*H163</f>
        <v>0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AR163" s="150" t="s">
        <v>127</v>
      </c>
      <c r="AT163" s="150" t="s">
        <v>123</v>
      </c>
      <c r="AU163" s="150" t="s">
        <v>83</v>
      </c>
      <c r="AY163" s="15" t="s">
        <v>120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5" t="s">
        <v>81</v>
      </c>
      <c r="BK163" s="151">
        <f>ROUND(I163*H163,2)</f>
        <v>0</v>
      </c>
      <c r="BL163" s="15" t="s">
        <v>127</v>
      </c>
      <c r="BM163" s="150" t="s">
        <v>234</v>
      </c>
    </row>
    <row r="164" spans="2:65" s="12" customFormat="1">
      <c r="B164" s="166"/>
      <c r="D164" s="152" t="s">
        <v>188</v>
      </c>
      <c r="E164" s="167" t="s">
        <v>1</v>
      </c>
      <c r="F164" s="168" t="s">
        <v>235</v>
      </c>
      <c r="H164" s="169">
        <v>2361</v>
      </c>
      <c r="I164" s="170"/>
      <c r="L164" s="166"/>
      <c r="M164" s="171"/>
      <c r="T164" s="172"/>
      <c r="AT164" s="167" t="s">
        <v>188</v>
      </c>
      <c r="AU164" s="167" t="s">
        <v>83</v>
      </c>
      <c r="AV164" s="12" t="s">
        <v>83</v>
      </c>
      <c r="AW164" s="12" t="s">
        <v>33</v>
      </c>
      <c r="AX164" s="12" t="s">
        <v>76</v>
      </c>
      <c r="AY164" s="167" t="s">
        <v>120</v>
      </c>
    </row>
    <row r="165" spans="2:65" s="13" customFormat="1">
      <c r="B165" s="173"/>
      <c r="D165" s="152" t="s">
        <v>188</v>
      </c>
      <c r="E165" s="174" t="s">
        <v>1</v>
      </c>
      <c r="F165" s="175" t="s">
        <v>190</v>
      </c>
      <c r="H165" s="176">
        <v>2361</v>
      </c>
      <c r="I165" s="177"/>
      <c r="L165" s="173"/>
      <c r="M165" s="178"/>
      <c r="T165" s="179"/>
      <c r="AT165" s="174" t="s">
        <v>188</v>
      </c>
      <c r="AU165" s="174" t="s">
        <v>83</v>
      </c>
      <c r="AV165" s="13" t="s">
        <v>127</v>
      </c>
      <c r="AW165" s="13" t="s">
        <v>33</v>
      </c>
      <c r="AX165" s="13" t="s">
        <v>81</v>
      </c>
      <c r="AY165" s="174" t="s">
        <v>120</v>
      </c>
    </row>
    <row r="166" spans="2:65" s="1" customFormat="1" ht="16.5" customHeight="1">
      <c r="B166" s="30"/>
      <c r="C166" s="155" t="s">
        <v>236</v>
      </c>
      <c r="D166" s="155" t="s">
        <v>168</v>
      </c>
      <c r="E166" s="156" t="s">
        <v>237</v>
      </c>
      <c r="F166" s="157" t="s">
        <v>238</v>
      </c>
      <c r="G166" s="158" t="s">
        <v>126</v>
      </c>
      <c r="H166" s="159">
        <v>1</v>
      </c>
      <c r="I166" s="160"/>
      <c r="J166" s="161">
        <f t="shared" ref="J166:J196" si="15">ROUND(I166*H166,2)</f>
        <v>0</v>
      </c>
      <c r="K166" s="162"/>
      <c r="L166" s="163"/>
      <c r="M166" s="164" t="s">
        <v>1</v>
      </c>
      <c r="N166" s="165" t="s">
        <v>41</v>
      </c>
      <c r="P166" s="148">
        <f t="shared" ref="P166:P196" si="16">O166*H166</f>
        <v>0</v>
      </c>
      <c r="Q166" s="148">
        <v>0</v>
      </c>
      <c r="R166" s="148">
        <f t="shared" ref="R166:R196" si="17">Q166*H166</f>
        <v>0</v>
      </c>
      <c r="S166" s="148">
        <v>0</v>
      </c>
      <c r="T166" s="149">
        <f t="shared" ref="T166:T196" si="18">S166*H166</f>
        <v>0</v>
      </c>
      <c r="AR166" s="150" t="s">
        <v>155</v>
      </c>
      <c r="AT166" s="150" t="s">
        <v>168</v>
      </c>
      <c r="AU166" s="150" t="s">
        <v>83</v>
      </c>
      <c r="AY166" s="15" t="s">
        <v>120</v>
      </c>
      <c r="BE166" s="151">
        <f t="shared" ref="BE166:BE196" si="19">IF(N166="základní",J166,0)</f>
        <v>0</v>
      </c>
      <c r="BF166" s="151">
        <f t="shared" ref="BF166:BF196" si="20">IF(N166="snížená",J166,0)</f>
        <v>0</v>
      </c>
      <c r="BG166" s="151">
        <f t="shared" ref="BG166:BG196" si="21">IF(N166="zákl. přenesená",J166,0)</f>
        <v>0</v>
      </c>
      <c r="BH166" s="151">
        <f t="shared" ref="BH166:BH196" si="22">IF(N166="sníž. přenesená",J166,0)</f>
        <v>0</v>
      </c>
      <c r="BI166" s="151">
        <f t="shared" ref="BI166:BI196" si="23">IF(N166="nulová",J166,0)</f>
        <v>0</v>
      </c>
      <c r="BJ166" s="15" t="s">
        <v>81</v>
      </c>
      <c r="BK166" s="151">
        <f t="shared" ref="BK166:BK196" si="24">ROUND(I166*H166,2)</f>
        <v>0</v>
      </c>
      <c r="BL166" s="15" t="s">
        <v>127</v>
      </c>
      <c r="BM166" s="150" t="s">
        <v>239</v>
      </c>
    </row>
    <row r="167" spans="2:65" s="1" customFormat="1" ht="16.5" customHeight="1">
      <c r="B167" s="30"/>
      <c r="C167" s="139" t="s">
        <v>240</v>
      </c>
      <c r="D167" s="139" t="s">
        <v>123</v>
      </c>
      <c r="E167" s="140" t="s">
        <v>241</v>
      </c>
      <c r="F167" s="141" t="s">
        <v>242</v>
      </c>
      <c r="G167" s="142" t="s">
        <v>126</v>
      </c>
      <c r="H167" s="143">
        <v>1</v>
      </c>
      <c r="I167" s="144"/>
      <c r="J167" s="145">
        <f t="shared" si="15"/>
        <v>0</v>
      </c>
      <c r="K167" s="146"/>
      <c r="L167" s="30"/>
      <c r="M167" s="147" t="s">
        <v>1</v>
      </c>
      <c r="N167" s="108" t="s">
        <v>41</v>
      </c>
      <c r="P167" s="148">
        <f t="shared" si="16"/>
        <v>0</v>
      </c>
      <c r="Q167" s="148">
        <v>0</v>
      </c>
      <c r="R167" s="148">
        <f t="shared" si="17"/>
        <v>0</v>
      </c>
      <c r="S167" s="148">
        <v>0</v>
      </c>
      <c r="T167" s="149">
        <f t="shared" si="18"/>
        <v>0</v>
      </c>
      <c r="AR167" s="150" t="s">
        <v>127</v>
      </c>
      <c r="AT167" s="150" t="s">
        <v>123</v>
      </c>
      <c r="AU167" s="150" t="s">
        <v>83</v>
      </c>
      <c r="AY167" s="15" t="s">
        <v>120</v>
      </c>
      <c r="BE167" s="151">
        <f t="shared" si="19"/>
        <v>0</v>
      </c>
      <c r="BF167" s="151">
        <f t="shared" si="20"/>
        <v>0</v>
      </c>
      <c r="BG167" s="151">
        <f t="shared" si="21"/>
        <v>0</v>
      </c>
      <c r="BH167" s="151">
        <f t="shared" si="22"/>
        <v>0</v>
      </c>
      <c r="BI167" s="151">
        <f t="shared" si="23"/>
        <v>0</v>
      </c>
      <c r="BJ167" s="15" t="s">
        <v>81</v>
      </c>
      <c r="BK167" s="151">
        <f t="shared" si="24"/>
        <v>0</v>
      </c>
      <c r="BL167" s="15" t="s">
        <v>127</v>
      </c>
      <c r="BM167" s="150" t="s">
        <v>243</v>
      </c>
    </row>
    <row r="168" spans="2:65" s="1" customFormat="1" ht="16.5" customHeight="1">
      <c r="B168" s="30"/>
      <c r="C168" s="155" t="s">
        <v>244</v>
      </c>
      <c r="D168" s="155" t="s">
        <v>168</v>
      </c>
      <c r="E168" s="156" t="s">
        <v>245</v>
      </c>
      <c r="F168" s="157" t="s">
        <v>246</v>
      </c>
      <c r="G168" s="158" t="s">
        <v>138</v>
      </c>
      <c r="H168" s="159">
        <v>1559</v>
      </c>
      <c r="I168" s="160"/>
      <c r="J168" s="161">
        <f t="shared" si="15"/>
        <v>0</v>
      </c>
      <c r="K168" s="162"/>
      <c r="L168" s="163"/>
      <c r="M168" s="164" t="s">
        <v>1</v>
      </c>
      <c r="N168" s="165" t="s">
        <v>41</v>
      </c>
      <c r="P168" s="148">
        <f t="shared" si="16"/>
        <v>0</v>
      </c>
      <c r="Q168" s="148">
        <v>0</v>
      </c>
      <c r="R168" s="148">
        <f t="shared" si="17"/>
        <v>0</v>
      </c>
      <c r="S168" s="148">
        <v>0</v>
      </c>
      <c r="T168" s="149">
        <f t="shared" si="18"/>
        <v>0</v>
      </c>
      <c r="AR168" s="150" t="s">
        <v>155</v>
      </c>
      <c r="AT168" s="150" t="s">
        <v>168</v>
      </c>
      <c r="AU168" s="150" t="s">
        <v>83</v>
      </c>
      <c r="AY168" s="15" t="s">
        <v>120</v>
      </c>
      <c r="BE168" s="151">
        <f t="shared" si="19"/>
        <v>0</v>
      </c>
      <c r="BF168" s="151">
        <f t="shared" si="20"/>
        <v>0</v>
      </c>
      <c r="BG168" s="151">
        <f t="shared" si="21"/>
        <v>0</v>
      </c>
      <c r="BH168" s="151">
        <f t="shared" si="22"/>
        <v>0</v>
      </c>
      <c r="BI168" s="151">
        <f t="shared" si="23"/>
        <v>0</v>
      </c>
      <c r="BJ168" s="15" t="s">
        <v>81</v>
      </c>
      <c r="BK168" s="151">
        <f t="shared" si="24"/>
        <v>0</v>
      </c>
      <c r="BL168" s="15" t="s">
        <v>127</v>
      </c>
      <c r="BM168" s="150" t="s">
        <v>247</v>
      </c>
    </row>
    <row r="169" spans="2:65" s="1" customFormat="1" ht="16.5" customHeight="1">
      <c r="B169" s="30"/>
      <c r="C169" s="139" t="s">
        <v>248</v>
      </c>
      <c r="D169" s="139" t="s">
        <v>123</v>
      </c>
      <c r="E169" s="140" t="s">
        <v>249</v>
      </c>
      <c r="F169" s="141" t="s">
        <v>250</v>
      </c>
      <c r="G169" s="142" t="s">
        <v>138</v>
      </c>
      <c r="H169" s="143">
        <v>1559</v>
      </c>
      <c r="I169" s="144"/>
      <c r="J169" s="145">
        <f t="shared" si="15"/>
        <v>0</v>
      </c>
      <c r="K169" s="146"/>
      <c r="L169" s="30"/>
      <c r="M169" s="147" t="s">
        <v>1</v>
      </c>
      <c r="N169" s="108" t="s">
        <v>41</v>
      </c>
      <c r="P169" s="148">
        <f t="shared" si="16"/>
        <v>0</v>
      </c>
      <c r="Q169" s="148">
        <v>0</v>
      </c>
      <c r="R169" s="148">
        <f t="shared" si="17"/>
        <v>0</v>
      </c>
      <c r="S169" s="148">
        <v>0</v>
      </c>
      <c r="T169" s="149">
        <f t="shared" si="18"/>
        <v>0</v>
      </c>
      <c r="AR169" s="150" t="s">
        <v>127</v>
      </c>
      <c r="AT169" s="150" t="s">
        <v>123</v>
      </c>
      <c r="AU169" s="150" t="s">
        <v>83</v>
      </c>
      <c r="AY169" s="15" t="s">
        <v>120</v>
      </c>
      <c r="BE169" s="151">
        <f t="shared" si="19"/>
        <v>0</v>
      </c>
      <c r="BF169" s="151">
        <f t="shared" si="20"/>
        <v>0</v>
      </c>
      <c r="BG169" s="151">
        <f t="shared" si="21"/>
        <v>0</v>
      </c>
      <c r="BH169" s="151">
        <f t="shared" si="22"/>
        <v>0</v>
      </c>
      <c r="BI169" s="151">
        <f t="shared" si="23"/>
        <v>0</v>
      </c>
      <c r="BJ169" s="15" t="s">
        <v>81</v>
      </c>
      <c r="BK169" s="151">
        <f t="shared" si="24"/>
        <v>0</v>
      </c>
      <c r="BL169" s="15" t="s">
        <v>127</v>
      </c>
      <c r="BM169" s="150" t="s">
        <v>251</v>
      </c>
    </row>
    <row r="170" spans="2:65" s="1" customFormat="1" ht="16.5" customHeight="1">
      <c r="B170" s="30"/>
      <c r="C170" s="155" t="s">
        <v>252</v>
      </c>
      <c r="D170" s="155" t="s">
        <v>168</v>
      </c>
      <c r="E170" s="156" t="s">
        <v>253</v>
      </c>
      <c r="F170" s="157" t="s">
        <v>254</v>
      </c>
      <c r="G170" s="158" t="s">
        <v>126</v>
      </c>
      <c r="H170" s="159">
        <v>1</v>
      </c>
      <c r="I170" s="160"/>
      <c r="J170" s="161">
        <f t="shared" si="15"/>
        <v>0</v>
      </c>
      <c r="K170" s="162"/>
      <c r="L170" s="163"/>
      <c r="M170" s="164" t="s">
        <v>1</v>
      </c>
      <c r="N170" s="165" t="s">
        <v>41</v>
      </c>
      <c r="P170" s="148">
        <f t="shared" si="16"/>
        <v>0</v>
      </c>
      <c r="Q170" s="148">
        <v>0</v>
      </c>
      <c r="R170" s="148">
        <f t="shared" si="17"/>
        <v>0</v>
      </c>
      <c r="S170" s="148">
        <v>0</v>
      </c>
      <c r="T170" s="149">
        <f t="shared" si="18"/>
        <v>0</v>
      </c>
      <c r="AR170" s="150" t="s">
        <v>155</v>
      </c>
      <c r="AT170" s="150" t="s">
        <v>168</v>
      </c>
      <c r="AU170" s="150" t="s">
        <v>83</v>
      </c>
      <c r="AY170" s="15" t="s">
        <v>120</v>
      </c>
      <c r="BE170" s="151">
        <f t="shared" si="19"/>
        <v>0</v>
      </c>
      <c r="BF170" s="151">
        <f t="shared" si="20"/>
        <v>0</v>
      </c>
      <c r="BG170" s="151">
        <f t="shared" si="21"/>
        <v>0</v>
      </c>
      <c r="BH170" s="151">
        <f t="shared" si="22"/>
        <v>0</v>
      </c>
      <c r="BI170" s="151">
        <f t="shared" si="23"/>
        <v>0</v>
      </c>
      <c r="BJ170" s="15" t="s">
        <v>81</v>
      </c>
      <c r="BK170" s="151">
        <f t="shared" si="24"/>
        <v>0</v>
      </c>
      <c r="BL170" s="15" t="s">
        <v>127</v>
      </c>
      <c r="BM170" s="150" t="s">
        <v>255</v>
      </c>
    </row>
    <row r="171" spans="2:65" s="1" customFormat="1" ht="16.5" customHeight="1">
      <c r="B171" s="30"/>
      <c r="C171" s="139" t="s">
        <v>256</v>
      </c>
      <c r="D171" s="139" t="s">
        <v>123</v>
      </c>
      <c r="E171" s="140" t="s">
        <v>257</v>
      </c>
      <c r="F171" s="141" t="s">
        <v>258</v>
      </c>
      <c r="G171" s="142" t="s">
        <v>126</v>
      </c>
      <c r="H171" s="143">
        <v>1</v>
      </c>
      <c r="I171" s="144"/>
      <c r="J171" s="145">
        <f t="shared" si="15"/>
        <v>0</v>
      </c>
      <c r="K171" s="146"/>
      <c r="L171" s="30"/>
      <c r="M171" s="147" t="s">
        <v>1</v>
      </c>
      <c r="N171" s="108" t="s">
        <v>41</v>
      </c>
      <c r="P171" s="148">
        <f t="shared" si="16"/>
        <v>0</v>
      </c>
      <c r="Q171" s="148">
        <v>0</v>
      </c>
      <c r="R171" s="148">
        <f t="shared" si="17"/>
        <v>0</v>
      </c>
      <c r="S171" s="148">
        <v>0</v>
      </c>
      <c r="T171" s="149">
        <f t="shared" si="18"/>
        <v>0</v>
      </c>
      <c r="AR171" s="150" t="s">
        <v>127</v>
      </c>
      <c r="AT171" s="150" t="s">
        <v>123</v>
      </c>
      <c r="AU171" s="150" t="s">
        <v>83</v>
      </c>
      <c r="AY171" s="15" t="s">
        <v>120</v>
      </c>
      <c r="BE171" s="151">
        <f t="shared" si="19"/>
        <v>0</v>
      </c>
      <c r="BF171" s="151">
        <f t="shared" si="20"/>
        <v>0</v>
      </c>
      <c r="BG171" s="151">
        <f t="shared" si="21"/>
        <v>0</v>
      </c>
      <c r="BH171" s="151">
        <f t="shared" si="22"/>
        <v>0</v>
      </c>
      <c r="BI171" s="151">
        <f t="shared" si="23"/>
        <v>0</v>
      </c>
      <c r="BJ171" s="15" t="s">
        <v>81</v>
      </c>
      <c r="BK171" s="151">
        <f t="shared" si="24"/>
        <v>0</v>
      </c>
      <c r="BL171" s="15" t="s">
        <v>127</v>
      </c>
      <c r="BM171" s="150" t="s">
        <v>259</v>
      </c>
    </row>
    <row r="172" spans="2:65" s="1" customFormat="1" ht="16.5" customHeight="1">
      <c r="B172" s="30"/>
      <c r="C172" s="155" t="s">
        <v>260</v>
      </c>
      <c r="D172" s="155" t="s">
        <v>168</v>
      </c>
      <c r="E172" s="156" t="s">
        <v>261</v>
      </c>
      <c r="F172" s="157" t="s">
        <v>262</v>
      </c>
      <c r="G172" s="158" t="s">
        <v>126</v>
      </c>
      <c r="H172" s="159">
        <v>4</v>
      </c>
      <c r="I172" s="160"/>
      <c r="J172" s="161">
        <f t="shared" si="15"/>
        <v>0</v>
      </c>
      <c r="K172" s="162"/>
      <c r="L172" s="163"/>
      <c r="M172" s="164" t="s">
        <v>1</v>
      </c>
      <c r="N172" s="165" t="s">
        <v>41</v>
      </c>
      <c r="P172" s="148">
        <f t="shared" si="16"/>
        <v>0</v>
      </c>
      <c r="Q172" s="148">
        <v>0</v>
      </c>
      <c r="R172" s="148">
        <f t="shared" si="17"/>
        <v>0</v>
      </c>
      <c r="S172" s="148">
        <v>0</v>
      </c>
      <c r="T172" s="149">
        <f t="shared" si="18"/>
        <v>0</v>
      </c>
      <c r="AR172" s="150" t="s">
        <v>155</v>
      </c>
      <c r="AT172" s="150" t="s">
        <v>168</v>
      </c>
      <c r="AU172" s="150" t="s">
        <v>83</v>
      </c>
      <c r="AY172" s="15" t="s">
        <v>120</v>
      </c>
      <c r="BE172" s="151">
        <f t="shared" si="19"/>
        <v>0</v>
      </c>
      <c r="BF172" s="151">
        <f t="shared" si="20"/>
        <v>0</v>
      </c>
      <c r="BG172" s="151">
        <f t="shared" si="21"/>
        <v>0</v>
      </c>
      <c r="BH172" s="151">
        <f t="shared" si="22"/>
        <v>0</v>
      </c>
      <c r="BI172" s="151">
        <f t="shared" si="23"/>
        <v>0</v>
      </c>
      <c r="BJ172" s="15" t="s">
        <v>81</v>
      </c>
      <c r="BK172" s="151">
        <f t="shared" si="24"/>
        <v>0</v>
      </c>
      <c r="BL172" s="15" t="s">
        <v>127</v>
      </c>
      <c r="BM172" s="150" t="s">
        <v>263</v>
      </c>
    </row>
    <row r="173" spans="2:65" s="1" customFormat="1" ht="16.5" customHeight="1">
      <c r="B173" s="30"/>
      <c r="C173" s="139" t="s">
        <v>264</v>
      </c>
      <c r="D173" s="139" t="s">
        <v>123</v>
      </c>
      <c r="E173" s="140" t="s">
        <v>265</v>
      </c>
      <c r="F173" s="141" t="s">
        <v>266</v>
      </c>
      <c r="G173" s="142" t="s">
        <v>126</v>
      </c>
      <c r="H173" s="143">
        <v>4</v>
      </c>
      <c r="I173" s="144"/>
      <c r="J173" s="145">
        <f t="shared" si="15"/>
        <v>0</v>
      </c>
      <c r="K173" s="146"/>
      <c r="L173" s="30"/>
      <c r="M173" s="147" t="s">
        <v>1</v>
      </c>
      <c r="N173" s="108" t="s">
        <v>41</v>
      </c>
      <c r="P173" s="148">
        <f t="shared" si="16"/>
        <v>0</v>
      </c>
      <c r="Q173" s="148">
        <v>0</v>
      </c>
      <c r="R173" s="148">
        <f t="shared" si="17"/>
        <v>0</v>
      </c>
      <c r="S173" s="148">
        <v>0</v>
      </c>
      <c r="T173" s="149">
        <f t="shared" si="18"/>
        <v>0</v>
      </c>
      <c r="AR173" s="150" t="s">
        <v>127</v>
      </c>
      <c r="AT173" s="150" t="s">
        <v>123</v>
      </c>
      <c r="AU173" s="150" t="s">
        <v>83</v>
      </c>
      <c r="AY173" s="15" t="s">
        <v>120</v>
      </c>
      <c r="BE173" s="151">
        <f t="shared" si="19"/>
        <v>0</v>
      </c>
      <c r="BF173" s="151">
        <f t="shared" si="20"/>
        <v>0</v>
      </c>
      <c r="BG173" s="151">
        <f t="shared" si="21"/>
        <v>0</v>
      </c>
      <c r="BH173" s="151">
        <f t="shared" si="22"/>
        <v>0</v>
      </c>
      <c r="BI173" s="151">
        <f t="shared" si="23"/>
        <v>0</v>
      </c>
      <c r="BJ173" s="15" t="s">
        <v>81</v>
      </c>
      <c r="BK173" s="151">
        <f t="shared" si="24"/>
        <v>0</v>
      </c>
      <c r="BL173" s="15" t="s">
        <v>127</v>
      </c>
      <c r="BM173" s="150" t="s">
        <v>267</v>
      </c>
    </row>
    <row r="174" spans="2:65" s="1" customFormat="1" ht="16.5" customHeight="1">
      <c r="B174" s="30"/>
      <c r="C174" s="155" t="s">
        <v>268</v>
      </c>
      <c r="D174" s="155" t="s">
        <v>168</v>
      </c>
      <c r="E174" s="156" t="s">
        <v>269</v>
      </c>
      <c r="F174" s="157" t="s">
        <v>270</v>
      </c>
      <c r="G174" s="158" t="s">
        <v>126</v>
      </c>
      <c r="H174" s="159">
        <v>7</v>
      </c>
      <c r="I174" s="160"/>
      <c r="J174" s="161">
        <f t="shared" si="15"/>
        <v>0</v>
      </c>
      <c r="K174" s="162"/>
      <c r="L174" s="163"/>
      <c r="M174" s="164" t="s">
        <v>1</v>
      </c>
      <c r="N174" s="165" t="s">
        <v>41</v>
      </c>
      <c r="P174" s="148">
        <f t="shared" si="16"/>
        <v>0</v>
      </c>
      <c r="Q174" s="148">
        <v>0</v>
      </c>
      <c r="R174" s="148">
        <f t="shared" si="17"/>
        <v>0</v>
      </c>
      <c r="S174" s="148">
        <v>0</v>
      </c>
      <c r="T174" s="149">
        <f t="shared" si="18"/>
        <v>0</v>
      </c>
      <c r="AR174" s="150" t="s">
        <v>155</v>
      </c>
      <c r="AT174" s="150" t="s">
        <v>168</v>
      </c>
      <c r="AU174" s="150" t="s">
        <v>83</v>
      </c>
      <c r="AY174" s="15" t="s">
        <v>120</v>
      </c>
      <c r="BE174" s="151">
        <f t="shared" si="19"/>
        <v>0</v>
      </c>
      <c r="BF174" s="151">
        <f t="shared" si="20"/>
        <v>0</v>
      </c>
      <c r="BG174" s="151">
        <f t="shared" si="21"/>
        <v>0</v>
      </c>
      <c r="BH174" s="151">
        <f t="shared" si="22"/>
        <v>0</v>
      </c>
      <c r="BI174" s="151">
        <f t="shared" si="23"/>
        <v>0</v>
      </c>
      <c r="BJ174" s="15" t="s">
        <v>81</v>
      </c>
      <c r="BK174" s="151">
        <f t="shared" si="24"/>
        <v>0</v>
      </c>
      <c r="BL174" s="15" t="s">
        <v>127</v>
      </c>
      <c r="BM174" s="150" t="s">
        <v>271</v>
      </c>
    </row>
    <row r="175" spans="2:65" s="1" customFormat="1" ht="16.5" customHeight="1">
      <c r="B175" s="30"/>
      <c r="C175" s="139" t="s">
        <v>272</v>
      </c>
      <c r="D175" s="139" t="s">
        <v>123</v>
      </c>
      <c r="E175" s="140" t="s">
        <v>273</v>
      </c>
      <c r="F175" s="141" t="s">
        <v>274</v>
      </c>
      <c r="G175" s="142" t="s">
        <v>126</v>
      </c>
      <c r="H175" s="143">
        <v>7</v>
      </c>
      <c r="I175" s="144"/>
      <c r="J175" s="145">
        <f t="shared" si="15"/>
        <v>0</v>
      </c>
      <c r="K175" s="146"/>
      <c r="L175" s="30"/>
      <c r="M175" s="147" t="s">
        <v>1</v>
      </c>
      <c r="N175" s="108" t="s">
        <v>41</v>
      </c>
      <c r="P175" s="148">
        <f t="shared" si="16"/>
        <v>0</v>
      </c>
      <c r="Q175" s="148">
        <v>0</v>
      </c>
      <c r="R175" s="148">
        <f t="shared" si="17"/>
        <v>0</v>
      </c>
      <c r="S175" s="148">
        <v>0</v>
      </c>
      <c r="T175" s="149">
        <f t="shared" si="18"/>
        <v>0</v>
      </c>
      <c r="AR175" s="150" t="s">
        <v>127</v>
      </c>
      <c r="AT175" s="150" t="s">
        <v>123</v>
      </c>
      <c r="AU175" s="150" t="s">
        <v>83</v>
      </c>
      <c r="AY175" s="15" t="s">
        <v>120</v>
      </c>
      <c r="BE175" s="151">
        <f t="shared" si="19"/>
        <v>0</v>
      </c>
      <c r="BF175" s="151">
        <f t="shared" si="20"/>
        <v>0</v>
      </c>
      <c r="BG175" s="151">
        <f t="shared" si="21"/>
        <v>0</v>
      </c>
      <c r="BH175" s="151">
        <f t="shared" si="22"/>
        <v>0</v>
      </c>
      <c r="BI175" s="151">
        <f t="shared" si="23"/>
        <v>0</v>
      </c>
      <c r="BJ175" s="15" t="s">
        <v>81</v>
      </c>
      <c r="BK175" s="151">
        <f t="shared" si="24"/>
        <v>0</v>
      </c>
      <c r="BL175" s="15" t="s">
        <v>127</v>
      </c>
      <c r="BM175" s="150" t="s">
        <v>275</v>
      </c>
    </row>
    <row r="176" spans="2:65" s="1" customFormat="1" ht="16.5" customHeight="1">
      <c r="B176" s="30"/>
      <c r="C176" s="155" t="s">
        <v>276</v>
      </c>
      <c r="D176" s="155" t="s">
        <v>168</v>
      </c>
      <c r="E176" s="156" t="s">
        <v>277</v>
      </c>
      <c r="F176" s="157" t="s">
        <v>278</v>
      </c>
      <c r="G176" s="158" t="s">
        <v>126</v>
      </c>
      <c r="H176" s="159">
        <v>4</v>
      </c>
      <c r="I176" s="160"/>
      <c r="J176" s="161">
        <f t="shared" si="15"/>
        <v>0</v>
      </c>
      <c r="K176" s="162"/>
      <c r="L176" s="163"/>
      <c r="M176" s="164" t="s">
        <v>1</v>
      </c>
      <c r="N176" s="165" t="s">
        <v>41</v>
      </c>
      <c r="P176" s="148">
        <f t="shared" si="16"/>
        <v>0</v>
      </c>
      <c r="Q176" s="148">
        <v>0</v>
      </c>
      <c r="R176" s="148">
        <f t="shared" si="17"/>
        <v>0</v>
      </c>
      <c r="S176" s="148">
        <v>0</v>
      </c>
      <c r="T176" s="149">
        <f t="shared" si="18"/>
        <v>0</v>
      </c>
      <c r="AR176" s="150" t="s">
        <v>155</v>
      </c>
      <c r="AT176" s="150" t="s">
        <v>168</v>
      </c>
      <c r="AU176" s="150" t="s">
        <v>83</v>
      </c>
      <c r="AY176" s="15" t="s">
        <v>120</v>
      </c>
      <c r="BE176" s="151">
        <f t="shared" si="19"/>
        <v>0</v>
      </c>
      <c r="BF176" s="151">
        <f t="shared" si="20"/>
        <v>0</v>
      </c>
      <c r="BG176" s="151">
        <f t="shared" si="21"/>
        <v>0</v>
      </c>
      <c r="BH176" s="151">
        <f t="shared" si="22"/>
        <v>0</v>
      </c>
      <c r="BI176" s="151">
        <f t="shared" si="23"/>
        <v>0</v>
      </c>
      <c r="BJ176" s="15" t="s">
        <v>81</v>
      </c>
      <c r="BK176" s="151">
        <f t="shared" si="24"/>
        <v>0</v>
      </c>
      <c r="BL176" s="15" t="s">
        <v>127</v>
      </c>
      <c r="BM176" s="150" t="s">
        <v>279</v>
      </c>
    </row>
    <row r="177" spans="2:65" s="1" customFormat="1" ht="16.5" customHeight="1">
      <c r="B177" s="30"/>
      <c r="C177" s="139" t="s">
        <v>280</v>
      </c>
      <c r="D177" s="139" t="s">
        <v>123</v>
      </c>
      <c r="E177" s="140" t="s">
        <v>281</v>
      </c>
      <c r="F177" s="141" t="s">
        <v>282</v>
      </c>
      <c r="G177" s="142" t="s">
        <v>126</v>
      </c>
      <c r="H177" s="143">
        <v>4</v>
      </c>
      <c r="I177" s="144"/>
      <c r="J177" s="145">
        <f t="shared" si="15"/>
        <v>0</v>
      </c>
      <c r="K177" s="146"/>
      <c r="L177" s="30"/>
      <c r="M177" s="147" t="s">
        <v>1</v>
      </c>
      <c r="N177" s="108" t="s">
        <v>41</v>
      </c>
      <c r="P177" s="148">
        <f t="shared" si="16"/>
        <v>0</v>
      </c>
      <c r="Q177" s="148">
        <v>0</v>
      </c>
      <c r="R177" s="148">
        <f t="shared" si="17"/>
        <v>0</v>
      </c>
      <c r="S177" s="148">
        <v>0</v>
      </c>
      <c r="T177" s="149">
        <f t="shared" si="18"/>
        <v>0</v>
      </c>
      <c r="AR177" s="150" t="s">
        <v>127</v>
      </c>
      <c r="AT177" s="150" t="s">
        <v>123</v>
      </c>
      <c r="AU177" s="150" t="s">
        <v>83</v>
      </c>
      <c r="AY177" s="15" t="s">
        <v>120</v>
      </c>
      <c r="BE177" s="151">
        <f t="shared" si="19"/>
        <v>0</v>
      </c>
      <c r="BF177" s="151">
        <f t="shared" si="20"/>
        <v>0</v>
      </c>
      <c r="BG177" s="151">
        <f t="shared" si="21"/>
        <v>0</v>
      </c>
      <c r="BH177" s="151">
        <f t="shared" si="22"/>
        <v>0</v>
      </c>
      <c r="BI177" s="151">
        <f t="shared" si="23"/>
        <v>0</v>
      </c>
      <c r="BJ177" s="15" t="s">
        <v>81</v>
      </c>
      <c r="BK177" s="151">
        <f t="shared" si="24"/>
        <v>0</v>
      </c>
      <c r="BL177" s="15" t="s">
        <v>127</v>
      </c>
      <c r="BM177" s="150" t="s">
        <v>283</v>
      </c>
    </row>
    <row r="178" spans="2:65" s="1" customFormat="1" ht="16.5" customHeight="1">
      <c r="B178" s="30"/>
      <c r="C178" s="155" t="s">
        <v>284</v>
      </c>
      <c r="D178" s="155" t="s">
        <v>168</v>
      </c>
      <c r="E178" s="156" t="s">
        <v>285</v>
      </c>
      <c r="F178" s="157" t="s">
        <v>286</v>
      </c>
      <c r="G178" s="158" t="s">
        <v>126</v>
      </c>
      <c r="H178" s="159">
        <v>5</v>
      </c>
      <c r="I178" s="160"/>
      <c r="J178" s="161">
        <f t="shared" si="15"/>
        <v>0</v>
      </c>
      <c r="K178" s="162"/>
      <c r="L178" s="163"/>
      <c r="M178" s="164" t="s">
        <v>1</v>
      </c>
      <c r="N178" s="165" t="s">
        <v>41</v>
      </c>
      <c r="P178" s="148">
        <f t="shared" si="16"/>
        <v>0</v>
      </c>
      <c r="Q178" s="148">
        <v>0</v>
      </c>
      <c r="R178" s="148">
        <f t="shared" si="17"/>
        <v>0</v>
      </c>
      <c r="S178" s="148">
        <v>0</v>
      </c>
      <c r="T178" s="149">
        <f t="shared" si="18"/>
        <v>0</v>
      </c>
      <c r="AR178" s="150" t="s">
        <v>155</v>
      </c>
      <c r="AT178" s="150" t="s">
        <v>168</v>
      </c>
      <c r="AU178" s="150" t="s">
        <v>83</v>
      </c>
      <c r="AY178" s="15" t="s">
        <v>120</v>
      </c>
      <c r="BE178" s="151">
        <f t="shared" si="19"/>
        <v>0</v>
      </c>
      <c r="BF178" s="151">
        <f t="shared" si="20"/>
        <v>0</v>
      </c>
      <c r="BG178" s="151">
        <f t="shared" si="21"/>
        <v>0</v>
      </c>
      <c r="BH178" s="151">
        <f t="shared" si="22"/>
        <v>0</v>
      </c>
      <c r="BI178" s="151">
        <f t="shared" si="23"/>
        <v>0</v>
      </c>
      <c r="BJ178" s="15" t="s">
        <v>81</v>
      </c>
      <c r="BK178" s="151">
        <f t="shared" si="24"/>
        <v>0</v>
      </c>
      <c r="BL178" s="15" t="s">
        <v>127</v>
      </c>
      <c r="BM178" s="150" t="s">
        <v>287</v>
      </c>
    </row>
    <row r="179" spans="2:65" s="1" customFormat="1" ht="21.75" customHeight="1">
      <c r="B179" s="30"/>
      <c r="C179" s="139" t="s">
        <v>288</v>
      </c>
      <c r="D179" s="139" t="s">
        <v>123</v>
      </c>
      <c r="E179" s="140" t="s">
        <v>289</v>
      </c>
      <c r="F179" s="141" t="s">
        <v>290</v>
      </c>
      <c r="G179" s="142" t="s">
        <v>126</v>
      </c>
      <c r="H179" s="143">
        <v>5</v>
      </c>
      <c r="I179" s="144"/>
      <c r="J179" s="145">
        <f t="shared" si="15"/>
        <v>0</v>
      </c>
      <c r="K179" s="146"/>
      <c r="L179" s="30"/>
      <c r="M179" s="147" t="s">
        <v>1</v>
      </c>
      <c r="N179" s="108" t="s">
        <v>41</v>
      </c>
      <c r="P179" s="148">
        <f t="shared" si="16"/>
        <v>0</v>
      </c>
      <c r="Q179" s="148">
        <v>0</v>
      </c>
      <c r="R179" s="148">
        <f t="shared" si="17"/>
        <v>0</v>
      </c>
      <c r="S179" s="148">
        <v>0</v>
      </c>
      <c r="T179" s="149">
        <f t="shared" si="18"/>
        <v>0</v>
      </c>
      <c r="AR179" s="150" t="s">
        <v>127</v>
      </c>
      <c r="AT179" s="150" t="s">
        <v>123</v>
      </c>
      <c r="AU179" s="150" t="s">
        <v>83</v>
      </c>
      <c r="AY179" s="15" t="s">
        <v>120</v>
      </c>
      <c r="BE179" s="151">
        <f t="shared" si="19"/>
        <v>0</v>
      </c>
      <c r="BF179" s="151">
        <f t="shared" si="20"/>
        <v>0</v>
      </c>
      <c r="BG179" s="151">
        <f t="shared" si="21"/>
        <v>0</v>
      </c>
      <c r="BH179" s="151">
        <f t="shared" si="22"/>
        <v>0</v>
      </c>
      <c r="BI179" s="151">
        <f t="shared" si="23"/>
        <v>0</v>
      </c>
      <c r="BJ179" s="15" t="s">
        <v>81</v>
      </c>
      <c r="BK179" s="151">
        <f t="shared" si="24"/>
        <v>0</v>
      </c>
      <c r="BL179" s="15" t="s">
        <v>127</v>
      </c>
      <c r="BM179" s="150" t="s">
        <v>291</v>
      </c>
    </row>
    <row r="180" spans="2:65" s="1" customFormat="1" ht="16.5" customHeight="1">
      <c r="B180" s="30"/>
      <c r="C180" s="155" t="s">
        <v>292</v>
      </c>
      <c r="D180" s="155" t="s">
        <v>168</v>
      </c>
      <c r="E180" s="156" t="s">
        <v>293</v>
      </c>
      <c r="F180" s="157" t="s">
        <v>294</v>
      </c>
      <c r="G180" s="158" t="s">
        <v>126</v>
      </c>
      <c r="H180" s="159">
        <v>12</v>
      </c>
      <c r="I180" s="160"/>
      <c r="J180" s="161">
        <f t="shared" si="15"/>
        <v>0</v>
      </c>
      <c r="K180" s="162"/>
      <c r="L180" s="163"/>
      <c r="M180" s="164" t="s">
        <v>1</v>
      </c>
      <c r="N180" s="165" t="s">
        <v>41</v>
      </c>
      <c r="P180" s="148">
        <f t="shared" si="16"/>
        <v>0</v>
      </c>
      <c r="Q180" s="148">
        <v>0</v>
      </c>
      <c r="R180" s="148">
        <f t="shared" si="17"/>
        <v>0</v>
      </c>
      <c r="S180" s="148">
        <v>0</v>
      </c>
      <c r="T180" s="149">
        <f t="shared" si="18"/>
        <v>0</v>
      </c>
      <c r="AR180" s="150" t="s">
        <v>155</v>
      </c>
      <c r="AT180" s="150" t="s">
        <v>168</v>
      </c>
      <c r="AU180" s="150" t="s">
        <v>83</v>
      </c>
      <c r="AY180" s="15" t="s">
        <v>120</v>
      </c>
      <c r="BE180" s="151">
        <f t="shared" si="19"/>
        <v>0</v>
      </c>
      <c r="BF180" s="151">
        <f t="shared" si="20"/>
        <v>0</v>
      </c>
      <c r="BG180" s="151">
        <f t="shared" si="21"/>
        <v>0</v>
      </c>
      <c r="BH180" s="151">
        <f t="shared" si="22"/>
        <v>0</v>
      </c>
      <c r="BI180" s="151">
        <f t="shared" si="23"/>
        <v>0</v>
      </c>
      <c r="BJ180" s="15" t="s">
        <v>81</v>
      </c>
      <c r="BK180" s="151">
        <f t="shared" si="24"/>
        <v>0</v>
      </c>
      <c r="BL180" s="15" t="s">
        <v>127</v>
      </c>
      <c r="BM180" s="150" t="s">
        <v>295</v>
      </c>
    </row>
    <row r="181" spans="2:65" s="1" customFormat="1" ht="21.75" customHeight="1">
      <c r="B181" s="30"/>
      <c r="C181" s="139" t="s">
        <v>296</v>
      </c>
      <c r="D181" s="139" t="s">
        <v>123</v>
      </c>
      <c r="E181" s="140" t="s">
        <v>297</v>
      </c>
      <c r="F181" s="141" t="s">
        <v>298</v>
      </c>
      <c r="G181" s="142" t="s">
        <v>126</v>
      </c>
      <c r="H181" s="143">
        <v>12</v>
      </c>
      <c r="I181" s="144"/>
      <c r="J181" s="145">
        <f t="shared" si="15"/>
        <v>0</v>
      </c>
      <c r="K181" s="146"/>
      <c r="L181" s="30"/>
      <c r="M181" s="147" t="s">
        <v>1</v>
      </c>
      <c r="N181" s="108" t="s">
        <v>41</v>
      </c>
      <c r="P181" s="148">
        <f t="shared" si="16"/>
        <v>0</v>
      </c>
      <c r="Q181" s="148">
        <v>0</v>
      </c>
      <c r="R181" s="148">
        <f t="shared" si="17"/>
        <v>0</v>
      </c>
      <c r="S181" s="148">
        <v>0</v>
      </c>
      <c r="T181" s="149">
        <f t="shared" si="18"/>
        <v>0</v>
      </c>
      <c r="AR181" s="150" t="s">
        <v>127</v>
      </c>
      <c r="AT181" s="150" t="s">
        <v>123</v>
      </c>
      <c r="AU181" s="150" t="s">
        <v>83</v>
      </c>
      <c r="AY181" s="15" t="s">
        <v>120</v>
      </c>
      <c r="BE181" s="151">
        <f t="shared" si="19"/>
        <v>0</v>
      </c>
      <c r="BF181" s="151">
        <f t="shared" si="20"/>
        <v>0</v>
      </c>
      <c r="BG181" s="151">
        <f t="shared" si="21"/>
        <v>0</v>
      </c>
      <c r="BH181" s="151">
        <f t="shared" si="22"/>
        <v>0</v>
      </c>
      <c r="BI181" s="151">
        <f t="shared" si="23"/>
        <v>0</v>
      </c>
      <c r="BJ181" s="15" t="s">
        <v>81</v>
      </c>
      <c r="BK181" s="151">
        <f t="shared" si="24"/>
        <v>0</v>
      </c>
      <c r="BL181" s="15" t="s">
        <v>127</v>
      </c>
      <c r="BM181" s="150" t="s">
        <v>299</v>
      </c>
    </row>
    <row r="182" spans="2:65" s="1" customFormat="1" ht="16.5" customHeight="1">
      <c r="B182" s="30"/>
      <c r="C182" s="155" t="s">
        <v>300</v>
      </c>
      <c r="D182" s="155" t="s">
        <v>168</v>
      </c>
      <c r="E182" s="156" t="s">
        <v>301</v>
      </c>
      <c r="F182" s="157" t="s">
        <v>302</v>
      </c>
      <c r="G182" s="158" t="s">
        <v>126</v>
      </c>
      <c r="H182" s="159">
        <v>8</v>
      </c>
      <c r="I182" s="160"/>
      <c r="J182" s="161">
        <f t="shared" si="15"/>
        <v>0</v>
      </c>
      <c r="K182" s="162"/>
      <c r="L182" s="163"/>
      <c r="M182" s="164" t="s">
        <v>1</v>
      </c>
      <c r="N182" s="165" t="s">
        <v>41</v>
      </c>
      <c r="P182" s="148">
        <f t="shared" si="16"/>
        <v>0</v>
      </c>
      <c r="Q182" s="148">
        <v>0</v>
      </c>
      <c r="R182" s="148">
        <f t="shared" si="17"/>
        <v>0</v>
      </c>
      <c r="S182" s="148">
        <v>0</v>
      </c>
      <c r="T182" s="149">
        <f t="shared" si="18"/>
        <v>0</v>
      </c>
      <c r="AR182" s="150" t="s">
        <v>155</v>
      </c>
      <c r="AT182" s="150" t="s">
        <v>168</v>
      </c>
      <c r="AU182" s="150" t="s">
        <v>83</v>
      </c>
      <c r="AY182" s="15" t="s">
        <v>120</v>
      </c>
      <c r="BE182" s="151">
        <f t="shared" si="19"/>
        <v>0</v>
      </c>
      <c r="BF182" s="151">
        <f t="shared" si="20"/>
        <v>0</v>
      </c>
      <c r="BG182" s="151">
        <f t="shared" si="21"/>
        <v>0</v>
      </c>
      <c r="BH182" s="151">
        <f t="shared" si="22"/>
        <v>0</v>
      </c>
      <c r="BI182" s="151">
        <f t="shared" si="23"/>
        <v>0</v>
      </c>
      <c r="BJ182" s="15" t="s">
        <v>81</v>
      </c>
      <c r="BK182" s="151">
        <f t="shared" si="24"/>
        <v>0</v>
      </c>
      <c r="BL182" s="15" t="s">
        <v>127</v>
      </c>
      <c r="BM182" s="150" t="s">
        <v>303</v>
      </c>
    </row>
    <row r="183" spans="2:65" s="1" customFormat="1" ht="16.5" customHeight="1">
      <c r="B183" s="30"/>
      <c r="C183" s="139" t="s">
        <v>304</v>
      </c>
      <c r="D183" s="139" t="s">
        <v>123</v>
      </c>
      <c r="E183" s="140" t="s">
        <v>305</v>
      </c>
      <c r="F183" s="141" t="s">
        <v>306</v>
      </c>
      <c r="G183" s="142" t="s">
        <v>126</v>
      </c>
      <c r="H183" s="143">
        <v>8</v>
      </c>
      <c r="I183" s="144"/>
      <c r="J183" s="145">
        <f t="shared" si="15"/>
        <v>0</v>
      </c>
      <c r="K183" s="146"/>
      <c r="L183" s="30"/>
      <c r="M183" s="147" t="s">
        <v>1</v>
      </c>
      <c r="N183" s="108" t="s">
        <v>41</v>
      </c>
      <c r="P183" s="148">
        <f t="shared" si="16"/>
        <v>0</v>
      </c>
      <c r="Q183" s="148">
        <v>0</v>
      </c>
      <c r="R183" s="148">
        <f t="shared" si="17"/>
        <v>0</v>
      </c>
      <c r="S183" s="148">
        <v>0</v>
      </c>
      <c r="T183" s="149">
        <f t="shared" si="18"/>
        <v>0</v>
      </c>
      <c r="AR183" s="150" t="s">
        <v>127</v>
      </c>
      <c r="AT183" s="150" t="s">
        <v>123</v>
      </c>
      <c r="AU183" s="150" t="s">
        <v>83</v>
      </c>
      <c r="AY183" s="15" t="s">
        <v>120</v>
      </c>
      <c r="BE183" s="151">
        <f t="shared" si="19"/>
        <v>0</v>
      </c>
      <c r="BF183" s="151">
        <f t="shared" si="20"/>
        <v>0</v>
      </c>
      <c r="BG183" s="151">
        <f t="shared" si="21"/>
        <v>0</v>
      </c>
      <c r="BH183" s="151">
        <f t="shared" si="22"/>
        <v>0</v>
      </c>
      <c r="BI183" s="151">
        <f t="shared" si="23"/>
        <v>0</v>
      </c>
      <c r="BJ183" s="15" t="s">
        <v>81</v>
      </c>
      <c r="BK183" s="151">
        <f t="shared" si="24"/>
        <v>0</v>
      </c>
      <c r="BL183" s="15" t="s">
        <v>127</v>
      </c>
      <c r="BM183" s="150" t="s">
        <v>307</v>
      </c>
    </row>
    <row r="184" spans="2:65" s="1" customFormat="1" ht="24.2" customHeight="1">
      <c r="B184" s="30"/>
      <c r="C184" s="155" t="s">
        <v>308</v>
      </c>
      <c r="D184" s="155" t="s">
        <v>168</v>
      </c>
      <c r="E184" s="156" t="s">
        <v>309</v>
      </c>
      <c r="F184" s="157" t="s">
        <v>310</v>
      </c>
      <c r="G184" s="158" t="s">
        <v>126</v>
      </c>
      <c r="H184" s="159">
        <v>2</v>
      </c>
      <c r="I184" s="160"/>
      <c r="J184" s="161">
        <f t="shared" si="15"/>
        <v>0</v>
      </c>
      <c r="K184" s="162"/>
      <c r="L184" s="163"/>
      <c r="M184" s="164" t="s">
        <v>1</v>
      </c>
      <c r="N184" s="165" t="s">
        <v>41</v>
      </c>
      <c r="P184" s="148">
        <f t="shared" si="16"/>
        <v>0</v>
      </c>
      <c r="Q184" s="148">
        <v>0</v>
      </c>
      <c r="R184" s="148">
        <f t="shared" si="17"/>
        <v>0</v>
      </c>
      <c r="S184" s="148">
        <v>0</v>
      </c>
      <c r="T184" s="149">
        <f t="shared" si="18"/>
        <v>0</v>
      </c>
      <c r="AR184" s="150" t="s">
        <v>155</v>
      </c>
      <c r="AT184" s="150" t="s">
        <v>168</v>
      </c>
      <c r="AU184" s="150" t="s">
        <v>83</v>
      </c>
      <c r="AY184" s="15" t="s">
        <v>120</v>
      </c>
      <c r="BE184" s="151">
        <f t="shared" si="19"/>
        <v>0</v>
      </c>
      <c r="BF184" s="151">
        <f t="shared" si="20"/>
        <v>0</v>
      </c>
      <c r="BG184" s="151">
        <f t="shared" si="21"/>
        <v>0</v>
      </c>
      <c r="BH184" s="151">
        <f t="shared" si="22"/>
        <v>0</v>
      </c>
      <c r="BI184" s="151">
        <f t="shared" si="23"/>
        <v>0</v>
      </c>
      <c r="BJ184" s="15" t="s">
        <v>81</v>
      </c>
      <c r="BK184" s="151">
        <f t="shared" si="24"/>
        <v>0</v>
      </c>
      <c r="BL184" s="15" t="s">
        <v>127</v>
      </c>
      <c r="BM184" s="150" t="s">
        <v>311</v>
      </c>
    </row>
    <row r="185" spans="2:65" s="1" customFormat="1" ht="16.5" customHeight="1">
      <c r="B185" s="30"/>
      <c r="C185" s="139" t="s">
        <v>312</v>
      </c>
      <c r="D185" s="139" t="s">
        <v>123</v>
      </c>
      <c r="E185" s="140" t="s">
        <v>313</v>
      </c>
      <c r="F185" s="141" t="s">
        <v>314</v>
      </c>
      <c r="G185" s="142" t="s">
        <v>126</v>
      </c>
      <c r="H185" s="143">
        <v>2</v>
      </c>
      <c r="I185" s="144"/>
      <c r="J185" s="145">
        <f t="shared" si="15"/>
        <v>0</v>
      </c>
      <c r="K185" s="146"/>
      <c r="L185" s="30"/>
      <c r="M185" s="147" t="s">
        <v>1</v>
      </c>
      <c r="N185" s="108" t="s">
        <v>41</v>
      </c>
      <c r="P185" s="148">
        <f t="shared" si="16"/>
        <v>0</v>
      </c>
      <c r="Q185" s="148">
        <v>0</v>
      </c>
      <c r="R185" s="148">
        <f t="shared" si="17"/>
        <v>0</v>
      </c>
      <c r="S185" s="148">
        <v>0</v>
      </c>
      <c r="T185" s="149">
        <f t="shared" si="18"/>
        <v>0</v>
      </c>
      <c r="AR185" s="150" t="s">
        <v>127</v>
      </c>
      <c r="AT185" s="150" t="s">
        <v>123</v>
      </c>
      <c r="AU185" s="150" t="s">
        <v>83</v>
      </c>
      <c r="AY185" s="15" t="s">
        <v>120</v>
      </c>
      <c r="BE185" s="151">
        <f t="shared" si="19"/>
        <v>0</v>
      </c>
      <c r="BF185" s="151">
        <f t="shared" si="20"/>
        <v>0</v>
      </c>
      <c r="BG185" s="151">
        <f t="shared" si="21"/>
        <v>0</v>
      </c>
      <c r="BH185" s="151">
        <f t="shared" si="22"/>
        <v>0</v>
      </c>
      <c r="BI185" s="151">
        <f t="shared" si="23"/>
        <v>0</v>
      </c>
      <c r="BJ185" s="15" t="s">
        <v>81</v>
      </c>
      <c r="BK185" s="151">
        <f t="shared" si="24"/>
        <v>0</v>
      </c>
      <c r="BL185" s="15" t="s">
        <v>127</v>
      </c>
      <c r="BM185" s="150" t="s">
        <v>315</v>
      </c>
    </row>
    <row r="186" spans="2:65" s="1" customFormat="1" ht="16.5" customHeight="1">
      <c r="B186" s="30"/>
      <c r="C186" s="155" t="s">
        <v>316</v>
      </c>
      <c r="D186" s="155" t="s">
        <v>168</v>
      </c>
      <c r="E186" s="156" t="s">
        <v>317</v>
      </c>
      <c r="F186" s="157" t="s">
        <v>318</v>
      </c>
      <c r="G186" s="158" t="s">
        <v>126</v>
      </c>
      <c r="H186" s="159">
        <v>1</v>
      </c>
      <c r="I186" s="160"/>
      <c r="J186" s="161">
        <f t="shared" si="15"/>
        <v>0</v>
      </c>
      <c r="K186" s="162"/>
      <c r="L186" s="163"/>
      <c r="M186" s="164" t="s">
        <v>1</v>
      </c>
      <c r="N186" s="165" t="s">
        <v>41</v>
      </c>
      <c r="P186" s="148">
        <f t="shared" si="16"/>
        <v>0</v>
      </c>
      <c r="Q186" s="148">
        <v>0</v>
      </c>
      <c r="R186" s="148">
        <f t="shared" si="17"/>
        <v>0</v>
      </c>
      <c r="S186" s="148">
        <v>0</v>
      </c>
      <c r="T186" s="149">
        <f t="shared" si="18"/>
        <v>0</v>
      </c>
      <c r="AR186" s="150" t="s">
        <v>155</v>
      </c>
      <c r="AT186" s="150" t="s">
        <v>168</v>
      </c>
      <c r="AU186" s="150" t="s">
        <v>83</v>
      </c>
      <c r="AY186" s="15" t="s">
        <v>120</v>
      </c>
      <c r="BE186" s="151">
        <f t="shared" si="19"/>
        <v>0</v>
      </c>
      <c r="BF186" s="151">
        <f t="shared" si="20"/>
        <v>0</v>
      </c>
      <c r="BG186" s="151">
        <f t="shared" si="21"/>
        <v>0</v>
      </c>
      <c r="BH186" s="151">
        <f t="shared" si="22"/>
        <v>0</v>
      </c>
      <c r="BI186" s="151">
        <f t="shared" si="23"/>
        <v>0</v>
      </c>
      <c r="BJ186" s="15" t="s">
        <v>81</v>
      </c>
      <c r="BK186" s="151">
        <f t="shared" si="24"/>
        <v>0</v>
      </c>
      <c r="BL186" s="15" t="s">
        <v>127</v>
      </c>
      <c r="BM186" s="150" t="s">
        <v>319</v>
      </c>
    </row>
    <row r="187" spans="2:65" s="1" customFormat="1" ht="16.5" customHeight="1">
      <c r="B187" s="30"/>
      <c r="C187" s="139" t="s">
        <v>320</v>
      </c>
      <c r="D187" s="139" t="s">
        <v>123</v>
      </c>
      <c r="E187" s="140" t="s">
        <v>321</v>
      </c>
      <c r="F187" s="141" t="s">
        <v>322</v>
      </c>
      <c r="G187" s="142" t="s">
        <v>126</v>
      </c>
      <c r="H187" s="143">
        <v>1</v>
      </c>
      <c r="I187" s="144"/>
      <c r="J187" s="145">
        <f t="shared" si="15"/>
        <v>0</v>
      </c>
      <c r="K187" s="146"/>
      <c r="L187" s="30"/>
      <c r="M187" s="147" t="s">
        <v>1</v>
      </c>
      <c r="N187" s="108" t="s">
        <v>41</v>
      </c>
      <c r="P187" s="148">
        <f t="shared" si="16"/>
        <v>0</v>
      </c>
      <c r="Q187" s="148">
        <v>0</v>
      </c>
      <c r="R187" s="148">
        <f t="shared" si="17"/>
        <v>0</v>
      </c>
      <c r="S187" s="148">
        <v>0</v>
      </c>
      <c r="T187" s="149">
        <f t="shared" si="18"/>
        <v>0</v>
      </c>
      <c r="AR187" s="150" t="s">
        <v>127</v>
      </c>
      <c r="AT187" s="150" t="s">
        <v>123</v>
      </c>
      <c r="AU187" s="150" t="s">
        <v>83</v>
      </c>
      <c r="AY187" s="15" t="s">
        <v>120</v>
      </c>
      <c r="BE187" s="151">
        <f t="shared" si="19"/>
        <v>0</v>
      </c>
      <c r="BF187" s="151">
        <f t="shared" si="20"/>
        <v>0</v>
      </c>
      <c r="BG187" s="151">
        <f t="shared" si="21"/>
        <v>0</v>
      </c>
      <c r="BH187" s="151">
        <f t="shared" si="22"/>
        <v>0</v>
      </c>
      <c r="BI187" s="151">
        <f t="shared" si="23"/>
        <v>0</v>
      </c>
      <c r="BJ187" s="15" t="s">
        <v>81</v>
      </c>
      <c r="BK187" s="151">
        <f t="shared" si="24"/>
        <v>0</v>
      </c>
      <c r="BL187" s="15" t="s">
        <v>127</v>
      </c>
      <c r="BM187" s="150" t="s">
        <v>323</v>
      </c>
    </row>
    <row r="188" spans="2:65" s="1" customFormat="1" ht="16.5" customHeight="1">
      <c r="B188" s="30"/>
      <c r="C188" s="155" t="s">
        <v>324</v>
      </c>
      <c r="D188" s="155" t="s">
        <v>168</v>
      </c>
      <c r="E188" s="156" t="s">
        <v>325</v>
      </c>
      <c r="F188" s="157" t="s">
        <v>326</v>
      </c>
      <c r="G188" s="158" t="s">
        <v>126</v>
      </c>
      <c r="H188" s="159">
        <v>6</v>
      </c>
      <c r="I188" s="160"/>
      <c r="J188" s="161">
        <f t="shared" si="15"/>
        <v>0</v>
      </c>
      <c r="K188" s="162"/>
      <c r="L188" s="163"/>
      <c r="M188" s="164" t="s">
        <v>1</v>
      </c>
      <c r="N188" s="165" t="s">
        <v>41</v>
      </c>
      <c r="P188" s="148">
        <f t="shared" si="16"/>
        <v>0</v>
      </c>
      <c r="Q188" s="148">
        <v>0</v>
      </c>
      <c r="R188" s="148">
        <f t="shared" si="17"/>
        <v>0</v>
      </c>
      <c r="S188" s="148">
        <v>0</v>
      </c>
      <c r="T188" s="149">
        <f t="shared" si="18"/>
        <v>0</v>
      </c>
      <c r="AR188" s="150" t="s">
        <v>155</v>
      </c>
      <c r="AT188" s="150" t="s">
        <v>168</v>
      </c>
      <c r="AU188" s="150" t="s">
        <v>83</v>
      </c>
      <c r="AY188" s="15" t="s">
        <v>120</v>
      </c>
      <c r="BE188" s="151">
        <f t="shared" si="19"/>
        <v>0</v>
      </c>
      <c r="BF188" s="151">
        <f t="shared" si="20"/>
        <v>0</v>
      </c>
      <c r="BG188" s="151">
        <f t="shared" si="21"/>
        <v>0</v>
      </c>
      <c r="BH188" s="151">
        <f t="shared" si="22"/>
        <v>0</v>
      </c>
      <c r="BI188" s="151">
        <f t="shared" si="23"/>
        <v>0</v>
      </c>
      <c r="BJ188" s="15" t="s">
        <v>81</v>
      </c>
      <c r="BK188" s="151">
        <f t="shared" si="24"/>
        <v>0</v>
      </c>
      <c r="BL188" s="15" t="s">
        <v>127</v>
      </c>
      <c r="BM188" s="150" t="s">
        <v>327</v>
      </c>
    </row>
    <row r="189" spans="2:65" s="1" customFormat="1" ht="21.75" customHeight="1">
      <c r="B189" s="30"/>
      <c r="C189" s="139" t="s">
        <v>328</v>
      </c>
      <c r="D189" s="139" t="s">
        <v>123</v>
      </c>
      <c r="E189" s="140" t="s">
        <v>329</v>
      </c>
      <c r="F189" s="141" t="s">
        <v>330</v>
      </c>
      <c r="G189" s="142" t="s">
        <v>126</v>
      </c>
      <c r="H189" s="143">
        <v>6</v>
      </c>
      <c r="I189" s="144"/>
      <c r="J189" s="145">
        <f t="shared" si="15"/>
        <v>0</v>
      </c>
      <c r="K189" s="146"/>
      <c r="L189" s="30"/>
      <c r="M189" s="147" t="s">
        <v>1</v>
      </c>
      <c r="N189" s="108" t="s">
        <v>41</v>
      </c>
      <c r="P189" s="148">
        <f t="shared" si="16"/>
        <v>0</v>
      </c>
      <c r="Q189" s="148">
        <v>0</v>
      </c>
      <c r="R189" s="148">
        <f t="shared" si="17"/>
        <v>0</v>
      </c>
      <c r="S189" s="148">
        <v>0</v>
      </c>
      <c r="T189" s="149">
        <f t="shared" si="18"/>
        <v>0</v>
      </c>
      <c r="AR189" s="150" t="s">
        <v>127</v>
      </c>
      <c r="AT189" s="150" t="s">
        <v>123</v>
      </c>
      <c r="AU189" s="150" t="s">
        <v>83</v>
      </c>
      <c r="AY189" s="15" t="s">
        <v>120</v>
      </c>
      <c r="BE189" s="151">
        <f t="shared" si="19"/>
        <v>0</v>
      </c>
      <c r="BF189" s="151">
        <f t="shared" si="20"/>
        <v>0</v>
      </c>
      <c r="BG189" s="151">
        <f t="shared" si="21"/>
        <v>0</v>
      </c>
      <c r="BH189" s="151">
        <f t="shared" si="22"/>
        <v>0</v>
      </c>
      <c r="BI189" s="151">
        <f t="shared" si="23"/>
        <v>0</v>
      </c>
      <c r="BJ189" s="15" t="s">
        <v>81</v>
      </c>
      <c r="BK189" s="151">
        <f t="shared" si="24"/>
        <v>0</v>
      </c>
      <c r="BL189" s="15" t="s">
        <v>127</v>
      </c>
      <c r="BM189" s="150" t="s">
        <v>331</v>
      </c>
    </row>
    <row r="190" spans="2:65" s="1" customFormat="1" ht="16.5" customHeight="1">
      <c r="B190" s="30"/>
      <c r="C190" s="155" t="s">
        <v>332</v>
      </c>
      <c r="D190" s="155" t="s">
        <v>168</v>
      </c>
      <c r="E190" s="156" t="s">
        <v>333</v>
      </c>
      <c r="F190" s="157" t="s">
        <v>334</v>
      </c>
      <c r="G190" s="158" t="s">
        <v>126</v>
      </c>
      <c r="H190" s="159">
        <v>8</v>
      </c>
      <c r="I190" s="160"/>
      <c r="J190" s="161">
        <f t="shared" si="15"/>
        <v>0</v>
      </c>
      <c r="K190" s="162"/>
      <c r="L190" s="163"/>
      <c r="M190" s="164" t="s">
        <v>1</v>
      </c>
      <c r="N190" s="165" t="s">
        <v>41</v>
      </c>
      <c r="P190" s="148">
        <f t="shared" si="16"/>
        <v>0</v>
      </c>
      <c r="Q190" s="148">
        <v>0</v>
      </c>
      <c r="R190" s="148">
        <f t="shared" si="17"/>
        <v>0</v>
      </c>
      <c r="S190" s="148">
        <v>0</v>
      </c>
      <c r="T190" s="149">
        <f t="shared" si="18"/>
        <v>0</v>
      </c>
      <c r="AR190" s="150" t="s">
        <v>155</v>
      </c>
      <c r="AT190" s="150" t="s">
        <v>168</v>
      </c>
      <c r="AU190" s="150" t="s">
        <v>83</v>
      </c>
      <c r="AY190" s="15" t="s">
        <v>120</v>
      </c>
      <c r="BE190" s="151">
        <f t="shared" si="19"/>
        <v>0</v>
      </c>
      <c r="BF190" s="151">
        <f t="shared" si="20"/>
        <v>0</v>
      </c>
      <c r="BG190" s="151">
        <f t="shared" si="21"/>
        <v>0</v>
      </c>
      <c r="BH190" s="151">
        <f t="shared" si="22"/>
        <v>0</v>
      </c>
      <c r="BI190" s="151">
        <f t="shared" si="23"/>
        <v>0</v>
      </c>
      <c r="BJ190" s="15" t="s">
        <v>81</v>
      </c>
      <c r="BK190" s="151">
        <f t="shared" si="24"/>
        <v>0</v>
      </c>
      <c r="BL190" s="15" t="s">
        <v>127</v>
      </c>
      <c r="BM190" s="150" t="s">
        <v>335</v>
      </c>
    </row>
    <row r="191" spans="2:65" s="1" customFormat="1" ht="16.5" customHeight="1">
      <c r="B191" s="30"/>
      <c r="C191" s="139" t="s">
        <v>336</v>
      </c>
      <c r="D191" s="139" t="s">
        <v>123</v>
      </c>
      <c r="E191" s="140" t="s">
        <v>337</v>
      </c>
      <c r="F191" s="141" t="s">
        <v>338</v>
      </c>
      <c r="G191" s="142" t="s">
        <v>126</v>
      </c>
      <c r="H191" s="143">
        <v>8</v>
      </c>
      <c r="I191" s="144"/>
      <c r="J191" s="145">
        <f t="shared" si="15"/>
        <v>0</v>
      </c>
      <c r="K191" s="146"/>
      <c r="L191" s="30"/>
      <c r="M191" s="147" t="s">
        <v>1</v>
      </c>
      <c r="N191" s="108" t="s">
        <v>41</v>
      </c>
      <c r="P191" s="148">
        <f t="shared" si="16"/>
        <v>0</v>
      </c>
      <c r="Q191" s="148">
        <v>0</v>
      </c>
      <c r="R191" s="148">
        <f t="shared" si="17"/>
        <v>0</v>
      </c>
      <c r="S191" s="148">
        <v>0</v>
      </c>
      <c r="T191" s="149">
        <f t="shared" si="18"/>
        <v>0</v>
      </c>
      <c r="AR191" s="150" t="s">
        <v>127</v>
      </c>
      <c r="AT191" s="150" t="s">
        <v>123</v>
      </c>
      <c r="AU191" s="150" t="s">
        <v>83</v>
      </c>
      <c r="AY191" s="15" t="s">
        <v>120</v>
      </c>
      <c r="BE191" s="151">
        <f t="shared" si="19"/>
        <v>0</v>
      </c>
      <c r="BF191" s="151">
        <f t="shared" si="20"/>
        <v>0</v>
      </c>
      <c r="BG191" s="151">
        <f t="shared" si="21"/>
        <v>0</v>
      </c>
      <c r="BH191" s="151">
        <f t="shared" si="22"/>
        <v>0</v>
      </c>
      <c r="BI191" s="151">
        <f t="shared" si="23"/>
        <v>0</v>
      </c>
      <c r="BJ191" s="15" t="s">
        <v>81</v>
      </c>
      <c r="BK191" s="151">
        <f t="shared" si="24"/>
        <v>0</v>
      </c>
      <c r="BL191" s="15" t="s">
        <v>127</v>
      </c>
      <c r="BM191" s="150" t="s">
        <v>339</v>
      </c>
    </row>
    <row r="192" spans="2:65" s="1" customFormat="1" ht="24.2" customHeight="1">
      <c r="B192" s="30"/>
      <c r="C192" s="155" t="s">
        <v>340</v>
      </c>
      <c r="D192" s="155" t="s">
        <v>168</v>
      </c>
      <c r="E192" s="156" t="s">
        <v>341</v>
      </c>
      <c r="F192" s="157" t="s">
        <v>342</v>
      </c>
      <c r="G192" s="158" t="s">
        <v>126</v>
      </c>
      <c r="H192" s="159">
        <v>2</v>
      </c>
      <c r="I192" s="160"/>
      <c r="J192" s="161">
        <f t="shared" si="15"/>
        <v>0</v>
      </c>
      <c r="K192" s="162"/>
      <c r="L192" s="163"/>
      <c r="M192" s="164" t="s">
        <v>1</v>
      </c>
      <c r="N192" s="165" t="s">
        <v>41</v>
      </c>
      <c r="P192" s="148">
        <f t="shared" si="16"/>
        <v>0</v>
      </c>
      <c r="Q192" s="148">
        <v>0</v>
      </c>
      <c r="R192" s="148">
        <f t="shared" si="17"/>
        <v>0</v>
      </c>
      <c r="S192" s="148">
        <v>0</v>
      </c>
      <c r="T192" s="149">
        <f t="shared" si="18"/>
        <v>0</v>
      </c>
      <c r="AR192" s="150" t="s">
        <v>155</v>
      </c>
      <c r="AT192" s="150" t="s">
        <v>168</v>
      </c>
      <c r="AU192" s="150" t="s">
        <v>83</v>
      </c>
      <c r="AY192" s="15" t="s">
        <v>120</v>
      </c>
      <c r="BE192" s="151">
        <f t="shared" si="19"/>
        <v>0</v>
      </c>
      <c r="BF192" s="151">
        <f t="shared" si="20"/>
        <v>0</v>
      </c>
      <c r="BG192" s="151">
        <f t="shared" si="21"/>
        <v>0</v>
      </c>
      <c r="BH192" s="151">
        <f t="shared" si="22"/>
        <v>0</v>
      </c>
      <c r="BI192" s="151">
        <f t="shared" si="23"/>
        <v>0</v>
      </c>
      <c r="BJ192" s="15" t="s">
        <v>81</v>
      </c>
      <c r="BK192" s="151">
        <f t="shared" si="24"/>
        <v>0</v>
      </c>
      <c r="BL192" s="15" t="s">
        <v>127</v>
      </c>
      <c r="BM192" s="150" t="s">
        <v>343</v>
      </c>
    </row>
    <row r="193" spans="2:65" s="1" customFormat="1" ht="21.75" customHeight="1">
      <c r="B193" s="30"/>
      <c r="C193" s="139" t="s">
        <v>344</v>
      </c>
      <c r="D193" s="139" t="s">
        <v>123</v>
      </c>
      <c r="E193" s="140" t="s">
        <v>345</v>
      </c>
      <c r="F193" s="141" t="s">
        <v>346</v>
      </c>
      <c r="G193" s="142" t="s">
        <v>126</v>
      </c>
      <c r="H193" s="143">
        <v>2</v>
      </c>
      <c r="I193" s="144"/>
      <c r="J193" s="145">
        <f t="shared" si="15"/>
        <v>0</v>
      </c>
      <c r="K193" s="146"/>
      <c r="L193" s="30"/>
      <c r="M193" s="147" t="s">
        <v>1</v>
      </c>
      <c r="N193" s="108" t="s">
        <v>41</v>
      </c>
      <c r="P193" s="148">
        <f t="shared" si="16"/>
        <v>0</v>
      </c>
      <c r="Q193" s="148">
        <v>0</v>
      </c>
      <c r="R193" s="148">
        <f t="shared" si="17"/>
        <v>0</v>
      </c>
      <c r="S193" s="148">
        <v>0</v>
      </c>
      <c r="T193" s="149">
        <f t="shared" si="18"/>
        <v>0</v>
      </c>
      <c r="AR193" s="150" t="s">
        <v>127</v>
      </c>
      <c r="AT193" s="150" t="s">
        <v>123</v>
      </c>
      <c r="AU193" s="150" t="s">
        <v>83</v>
      </c>
      <c r="AY193" s="15" t="s">
        <v>120</v>
      </c>
      <c r="BE193" s="151">
        <f t="shared" si="19"/>
        <v>0</v>
      </c>
      <c r="BF193" s="151">
        <f t="shared" si="20"/>
        <v>0</v>
      </c>
      <c r="BG193" s="151">
        <f t="shared" si="21"/>
        <v>0</v>
      </c>
      <c r="BH193" s="151">
        <f t="shared" si="22"/>
        <v>0</v>
      </c>
      <c r="BI193" s="151">
        <f t="shared" si="23"/>
        <v>0</v>
      </c>
      <c r="BJ193" s="15" t="s">
        <v>81</v>
      </c>
      <c r="BK193" s="151">
        <f t="shared" si="24"/>
        <v>0</v>
      </c>
      <c r="BL193" s="15" t="s">
        <v>127</v>
      </c>
      <c r="BM193" s="150" t="s">
        <v>347</v>
      </c>
    </row>
    <row r="194" spans="2:65" s="1" customFormat="1" ht="21.75" customHeight="1">
      <c r="B194" s="30"/>
      <c r="C194" s="155" t="s">
        <v>348</v>
      </c>
      <c r="D194" s="155" t="s">
        <v>168</v>
      </c>
      <c r="E194" s="156" t="s">
        <v>349</v>
      </c>
      <c r="F194" s="157" t="s">
        <v>350</v>
      </c>
      <c r="G194" s="158" t="s">
        <v>126</v>
      </c>
      <c r="H194" s="159">
        <v>1</v>
      </c>
      <c r="I194" s="160"/>
      <c r="J194" s="161">
        <f t="shared" si="15"/>
        <v>0</v>
      </c>
      <c r="K194" s="162"/>
      <c r="L194" s="163"/>
      <c r="M194" s="164" t="s">
        <v>1</v>
      </c>
      <c r="N194" s="165" t="s">
        <v>41</v>
      </c>
      <c r="P194" s="148">
        <f t="shared" si="16"/>
        <v>0</v>
      </c>
      <c r="Q194" s="148">
        <v>0</v>
      </c>
      <c r="R194" s="148">
        <f t="shared" si="17"/>
        <v>0</v>
      </c>
      <c r="S194" s="148">
        <v>0</v>
      </c>
      <c r="T194" s="149">
        <f t="shared" si="18"/>
        <v>0</v>
      </c>
      <c r="AR194" s="150" t="s">
        <v>155</v>
      </c>
      <c r="AT194" s="150" t="s">
        <v>168</v>
      </c>
      <c r="AU194" s="150" t="s">
        <v>83</v>
      </c>
      <c r="AY194" s="15" t="s">
        <v>120</v>
      </c>
      <c r="BE194" s="151">
        <f t="shared" si="19"/>
        <v>0</v>
      </c>
      <c r="BF194" s="151">
        <f t="shared" si="20"/>
        <v>0</v>
      </c>
      <c r="BG194" s="151">
        <f t="shared" si="21"/>
        <v>0</v>
      </c>
      <c r="BH194" s="151">
        <f t="shared" si="22"/>
        <v>0</v>
      </c>
      <c r="BI194" s="151">
        <f t="shared" si="23"/>
        <v>0</v>
      </c>
      <c r="BJ194" s="15" t="s">
        <v>81</v>
      </c>
      <c r="BK194" s="151">
        <f t="shared" si="24"/>
        <v>0</v>
      </c>
      <c r="BL194" s="15" t="s">
        <v>127</v>
      </c>
      <c r="BM194" s="150" t="s">
        <v>351</v>
      </c>
    </row>
    <row r="195" spans="2:65" s="1" customFormat="1" ht="16.5" customHeight="1">
      <c r="B195" s="30"/>
      <c r="C195" s="155" t="s">
        <v>352</v>
      </c>
      <c r="D195" s="155" t="s">
        <v>168</v>
      </c>
      <c r="E195" s="156" t="s">
        <v>353</v>
      </c>
      <c r="F195" s="157" t="s">
        <v>354</v>
      </c>
      <c r="G195" s="158" t="s">
        <v>126</v>
      </c>
      <c r="H195" s="159">
        <v>2</v>
      </c>
      <c r="I195" s="160"/>
      <c r="J195" s="161">
        <f t="shared" si="15"/>
        <v>0</v>
      </c>
      <c r="K195" s="162"/>
      <c r="L195" s="163"/>
      <c r="M195" s="164" t="s">
        <v>1</v>
      </c>
      <c r="N195" s="165" t="s">
        <v>41</v>
      </c>
      <c r="P195" s="148">
        <f t="shared" si="16"/>
        <v>0</v>
      </c>
      <c r="Q195" s="148">
        <v>0</v>
      </c>
      <c r="R195" s="148">
        <f t="shared" si="17"/>
        <v>0</v>
      </c>
      <c r="S195" s="148">
        <v>0</v>
      </c>
      <c r="T195" s="149">
        <f t="shared" si="18"/>
        <v>0</v>
      </c>
      <c r="AR195" s="150" t="s">
        <v>155</v>
      </c>
      <c r="AT195" s="150" t="s">
        <v>168</v>
      </c>
      <c r="AU195" s="150" t="s">
        <v>83</v>
      </c>
      <c r="AY195" s="15" t="s">
        <v>120</v>
      </c>
      <c r="BE195" s="151">
        <f t="shared" si="19"/>
        <v>0</v>
      </c>
      <c r="BF195" s="151">
        <f t="shared" si="20"/>
        <v>0</v>
      </c>
      <c r="BG195" s="151">
        <f t="shared" si="21"/>
        <v>0</v>
      </c>
      <c r="BH195" s="151">
        <f t="shared" si="22"/>
        <v>0</v>
      </c>
      <c r="BI195" s="151">
        <f t="shared" si="23"/>
        <v>0</v>
      </c>
      <c r="BJ195" s="15" t="s">
        <v>81</v>
      </c>
      <c r="BK195" s="151">
        <f t="shared" si="24"/>
        <v>0</v>
      </c>
      <c r="BL195" s="15" t="s">
        <v>127</v>
      </c>
      <c r="BM195" s="150" t="s">
        <v>355</v>
      </c>
    </row>
    <row r="196" spans="2:65" s="1" customFormat="1" ht="16.5" customHeight="1">
      <c r="B196" s="30"/>
      <c r="C196" s="139" t="s">
        <v>356</v>
      </c>
      <c r="D196" s="139" t="s">
        <v>123</v>
      </c>
      <c r="E196" s="140" t="s">
        <v>357</v>
      </c>
      <c r="F196" s="141" t="s">
        <v>358</v>
      </c>
      <c r="G196" s="142" t="s">
        <v>126</v>
      </c>
      <c r="H196" s="143">
        <v>3</v>
      </c>
      <c r="I196" s="144"/>
      <c r="J196" s="145">
        <f t="shared" si="15"/>
        <v>0</v>
      </c>
      <c r="K196" s="146"/>
      <c r="L196" s="30"/>
      <c r="M196" s="147" t="s">
        <v>1</v>
      </c>
      <c r="N196" s="108" t="s">
        <v>41</v>
      </c>
      <c r="P196" s="148">
        <f t="shared" si="16"/>
        <v>0</v>
      </c>
      <c r="Q196" s="148">
        <v>0</v>
      </c>
      <c r="R196" s="148">
        <f t="shared" si="17"/>
        <v>0</v>
      </c>
      <c r="S196" s="148">
        <v>0</v>
      </c>
      <c r="T196" s="149">
        <f t="shared" si="18"/>
        <v>0</v>
      </c>
      <c r="AR196" s="150" t="s">
        <v>127</v>
      </c>
      <c r="AT196" s="150" t="s">
        <v>123</v>
      </c>
      <c r="AU196" s="150" t="s">
        <v>83</v>
      </c>
      <c r="AY196" s="15" t="s">
        <v>120</v>
      </c>
      <c r="BE196" s="151">
        <f t="shared" si="19"/>
        <v>0</v>
      </c>
      <c r="BF196" s="151">
        <f t="shared" si="20"/>
        <v>0</v>
      </c>
      <c r="BG196" s="151">
        <f t="shared" si="21"/>
        <v>0</v>
      </c>
      <c r="BH196" s="151">
        <f t="shared" si="22"/>
        <v>0</v>
      </c>
      <c r="BI196" s="151">
        <f t="shared" si="23"/>
        <v>0</v>
      </c>
      <c r="BJ196" s="15" t="s">
        <v>81</v>
      </c>
      <c r="BK196" s="151">
        <f t="shared" si="24"/>
        <v>0</v>
      </c>
      <c r="BL196" s="15" t="s">
        <v>127</v>
      </c>
      <c r="BM196" s="150" t="s">
        <v>359</v>
      </c>
    </row>
    <row r="197" spans="2:65" s="12" customFormat="1">
      <c r="B197" s="166"/>
      <c r="D197" s="152" t="s">
        <v>188</v>
      </c>
      <c r="E197" s="167" t="s">
        <v>1</v>
      </c>
      <c r="F197" s="168" t="s">
        <v>360</v>
      </c>
      <c r="H197" s="169">
        <v>3</v>
      </c>
      <c r="I197" s="170"/>
      <c r="L197" s="166"/>
      <c r="M197" s="171"/>
      <c r="T197" s="172"/>
      <c r="AT197" s="167" t="s">
        <v>188</v>
      </c>
      <c r="AU197" s="167" t="s">
        <v>83</v>
      </c>
      <c r="AV197" s="12" t="s">
        <v>83</v>
      </c>
      <c r="AW197" s="12" t="s">
        <v>33</v>
      </c>
      <c r="AX197" s="12" t="s">
        <v>76</v>
      </c>
      <c r="AY197" s="167" t="s">
        <v>120</v>
      </c>
    </row>
    <row r="198" spans="2:65" s="13" customFormat="1">
      <c r="B198" s="173"/>
      <c r="D198" s="152" t="s">
        <v>188</v>
      </c>
      <c r="E198" s="174" t="s">
        <v>1</v>
      </c>
      <c r="F198" s="175" t="s">
        <v>190</v>
      </c>
      <c r="H198" s="176">
        <v>3</v>
      </c>
      <c r="I198" s="177"/>
      <c r="L198" s="173"/>
      <c r="M198" s="178"/>
      <c r="T198" s="179"/>
      <c r="AT198" s="174" t="s">
        <v>188</v>
      </c>
      <c r="AU198" s="174" t="s">
        <v>83</v>
      </c>
      <c r="AV198" s="13" t="s">
        <v>127</v>
      </c>
      <c r="AW198" s="13" t="s">
        <v>33</v>
      </c>
      <c r="AX198" s="13" t="s">
        <v>81</v>
      </c>
      <c r="AY198" s="174" t="s">
        <v>120</v>
      </c>
    </row>
    <row r="199" spans="2:65" s="1" customFormat="1" ht="21.75" customHeight="1">
      <c r="B199" s="30"/>
      <c r="C199" s="155" t="s">
        <v>361</v>
      </c>
      <c r="D199" s="155" t="s">
        <v>168</v>
      </c>
      <c r="E199" s="156" t="s">
        <v>362</v>
      </c>
      <c r="F199" s="157" t="s">
        <v>363</v>
      </c>
      <c r="G199" s="158" t="s">
        <v>126</v>
      </c>
      <c r="H199" s="159">
        <v>3</v>
      </c>
      <c r="I199" s="160"/>
      <c r="J199" s="161">
        <f t="shared" ref="J199:J204" si="25">ROUND(I199*H199,2)</f>
        <v>0</v>
      </c>
      <c r="K199" s="162"/>
      <c r="L199" s="163"/>
      <c r="M199" s="164" t="s">
        <v>1</v>
      </c>
      <c r="N199" s="165" t="s">
        <v>41</v>
      </c>
      <c r="P199" s="148">
        <f t="shared" ref="P199:P204" si="26">O199*H199</f>
        <v>0</v>
      </c>
      <c r="Q199" s="148">
        <v>0</v>
      </c>
      <c r="R199" s="148">
        <f t="shared" ref="R199:R204" si="27">Q199*H199</f>
        <v>0</v>
      </c>
      <c r="S199" s="148">
        <v>0</v>
      </c>
      <c r="T199" s="149">
        <f t="shared" ref="T199:T204" si="28">S199*H199</f>
        <v>0</v>
      </c>
      <c r="AR199" s="150" t="s">
        <v>155</v>
      </c>
      <c r="AT199" s="150" t="s">
        <v>168</v>
      </c>
      <c r="AU199" s="150" t="s">
        <v>83</v>
      </c>
      <c r="AY199" s="15" t="s">
        <v>120</v>
      </c>
      <c r="BE199" s="151">
        <f t="shared" ref="BE199:BE204" si="29">IF(N199="základní",J199,0)</f>
        <v>0</v>
      </c>
      <c r="BF199" s="151">
        <f t="shared" ref="BF199:BF204" si="30">IF(N199="snížená",J199,0)</f>
        <v>0</v>
      </c>
      <c r="BG199" s="151">
        <f t="shared" ref="BG199:BG204" si="31">IF(N199="zákl. přenesená",J199,0)</f>
        <v>0</v>
      </c>
      <c r="BH199" s="151">
        <f t="shared" ref="BH199:BH204" si="32">IF(N199="sníž. přenesená",J199,0)</f>
        <v>0</v>
      </c>
      <c r="BI199" s="151">
        <f t="shared" ref="BI199:BI204" si="33">IF(N199="nulová",J199,0)</f>
        <v>0</v>
      </c>
      <c r="BJ199" s="15" t="s">
        <v>81</v>
      </c>
      <c r="BK199" s="151">
        <f t="shared" ref="BK199:BK204" si="34">ROUND(I199*H199,2)</f>
        <v>0</v>
      </c>
      <c r="BL199" s="15" t="s">
        <v>127</v>
      </c>
      <c r="BM199" s="150" t="s">
        <v>364</v>
      </c>
    </row>
    <row r="200" spans="2:65" s="1" customFormat="1" ht="16.5" customHeight="1">
      <c r="B200" s="30"/>
      <c r="C200" s="139" t="s">
        <v>365</v>
      </c>
      <c r="D200" s="139" t="s">
        <v>123</v>
      </c>
      <c r="E200" s="140" t="s">
        <v>366</v>
      </c>
      <c r="F200" s="141" t="s">
        <v>367</v>
      </c>
      <c r="G200" s="142" t="s">
        <v>126</v>
      </c>
      <c r="H200" s="143">
        <v>3</v>
      </c>
      <c r="I200" s="144"/>
      <c r="J200" s="145">
        <f t="shared" si="25"/>
        <v>0</v>
      </c>
      <c r="K200" s="146"/>
      <c r="L200" s="30"/>
      <c r="M200" s="147" t="s">
        <v>1</v>
      </c>
      <c r="N200" s="108" t="s">
        <v>41</v>
      </c>
      <c r="P200" s="148">
        <f t="shared" si="26"/>
        <v>0</v>
      </c>
      <c r="Q200" s="148">
        <v>0</v>
      </c>
      <c r="R200" s="148">
        <f t="shared" si="27"/>
        <v>0</v>
      </c>
      <c r="S200" s="148">
        <v>0</v>
      </c>
      <c r="T200" s="149">
        <f t="shared" si="28"/>
        <v>0</v>
      </c>
      <c r="AR200" s="150" t="s">
        <v>127</v>
      </c>
      <c r="AT200" s="150" t="s">
        <v>123</v>
      </c>
      <c r="AU200" s="150" t="s">
        <v>83</v>
      </c>
      <c r="AY200" s="15" t="s">
        <v>120</v>
      </c>
      <c r="BE200" s="151">
        <f t="shared" si="29"/>
        <v>0</v>
      </c>
      <c r="BF200" s="151">
        <f t="shared" si="30"/>
        <v>0</v>
      </c>
      <c r="BG200" s="151">
        <f t="shared" si="31"/>
        <v>0</v>
      </c>
      <c r="BH200" s="151">
        <f t="shared" si="32"/>
        <v>0</v>
      </c>
      <c r="BI200" s="151">
        <f t="shared" si="33"/>
        <v>0</v>
      </c>
      <c r="BJ200" s="15" t="s">
        <v>81</v>
      </c>
      <c r="BK200" s="151">
        <f t="shared" si="34"/>
        <v>0</v>
      </c>
      <c r="BL200" s="15" t="s">
        <v>127</v>
      </c>
      <c r="BM200" s="150" t="s">
        <v>368</v>
      </c>
    </row>
    <row r="201" spans="2:65" s="1" customFormat="1" ht="16.5" customHeight="1">
      <c r="B201" s="30"/>
      <c r="C201" s="155" t="s">
        <v>369</v>
      </c>
      <c r="D201" s="155" t="s">
        <v>168</v>
      </c>
      <c r="E201" s="156" t="s">
        <v>370</v>
      </c>
      <c r="F201" s="157" t="s">
        <v>371</v>
      </c>
      <c r="G201" s="158" t="s">
        <v>126</v>
      </c>
      <c r="H201" s="159">
        <v>1</v>
      </c>
      <c r="I201" s="160"/>
      <c r="J201" s="161">
        <f t="shared" si="25"/>
        <v>0</v>
      </c>
      <c r="K201" s="162"/>
      <c r="L201" s="163"/>
      <c r="M201" s="164" t="s">
        <v>1</v>
      </c>
      <c r="N201" s="165" t="s">
        <v>41</v>
      </c>
      <c r="P201" s="148">
        <f t="shared" si="26"/>
        <v>0</v>
      </c>
      <c r="Q201" s="148">
        <v>0</v>
      </c>
      <c r="R201" s="148">
        <f t="shared" si="27"/>
        <v>0</v>
      </c>
      <c r="S201" s="148">
        <v>0</v>
      </c>
      <c r="T201" s="149">
        <f t="shared" si="28"/>
        <v>0</v>
      </c>
      <c r="AR201" s="150" t="s">
        <v>155</v>
      </c>
      <c r="AT201" s="150" t="s">
        <v>168</v>
      </c>
      <c r="AU201" s="150" t="s">
        <v>83</v>
      </c>
      <c r="AY201" s="15" t="s">
        <v>120</v>
      </c>
      <c r="BE201" s="151">
        <f t="shared" si="29"/>
        <v>0</v>
      </c>
      <c r="BF201" s="151">
        <f t="shared" si="30"/>
        <v>0</v>
      </c>
      <c r="BG201" s="151">
        <f t="shared" si="31"/>
        <v>0</v>
      </c>
      <c r="BH201" s="151">
        <f t="shared" si="32"/>
        <v>0</v>
      </c>
      <c r="BI201" s="151">
        <f t="shared" si="33"/>
        <v>0</v>
      </c>
      <c r="BJ201" s="15" t="s">
        <v>81</v>
      </c>
      <c r="BK201" s="151">
        <f t="shared" si="34"/>
        <v>0</v>
      </c>
      <c r="BL201" s="15" t="s">
        <v>127</v>
      </c>
      <c r="BM201" s="150" t="s">
        <v>372</v>
      </c>
    </row>
    <row r="202" spans="2:65" s="1" customFormat="1" ht="16.5" customHeight="1">
      <c r="B202" s="30"/>
      <c r="C202" s="155" t="s">
        <v>373</v>
      </c>
      <c r="D202" s="155" t="s">
        <v>168</v>
      </c>
      <c r="E202" s="156" t="s">
        <v>374</v>
      </c>
      <c r="F202" s="157" t="s">
        <v>375</v>
      </c>
      <c r="G202" s="158" t="s">
        <v>126</v>
      </c>
      <c r="H202" s="159">
        <v>1</v>
      </c>
      <c r="I202" s="160"/>
      <c r="J202" s="161">
        <f t="shared" si="25"/>
        <v>0</v>
      </c>
      <c r="K202" s="162"/>
      <c r="L202" s="163"/>
      <c r="M202" s="164" t="s">
        <v>1</v>
      </c>
      <c r="N202" s="165" t="s">
        <v>41</v>
      </c>
      <c r="P202" s="148">
        <f t="shared" si="26"/>
        <v>0</v>
      </c>
      <c r="Q202" s="148">
        <v>0</v>
      </c>
      <c r="R202" s="148">
        <f t="shared" si="27"/>
        <v>0</v>
      </c>
      <c r="S202" s="148">
        <v>0</v>
      </c>
      <c r="T202" s="149">
        <f t="shared" si="28"/>
        <v>0</v>
      </c>
      <c r="AR202" s="150" t="s">
        <v>155</v>
      </c>
      <c r="AT202" s="150" t="s">
        <v>168</v>
      </c>
      <c r="AU202" s="150" t="s">
        <v>83</v>
      </c>
      <c r="AY202" s="15" t="s">
        <v>120</v>
      </c>
      <c r="BE202" s="151">
        <f t="shared" si="29"/>
        <v>0</v>
      </c>
      <c r="BF202" s="151">
        <f t="shared" si="30"/>
        <v>0</v>
      </c>
      <c r="BG202" s="151">
        <f t="shared" si="31"/>
        <v>0</v>
      </c>
      <c r="BH202" s="151">
        <f t="shared" si="32"/>
        <v>0</v>
      </c>
      <c r="BI202" s="151">
        <f t="shared" si="33"/>
        <v>0</v>
      </c>
      <c r="BJ202" s="15" t="s">
        <v>81</v>
      </c>
      <c r="BK202" s="151">
        <f t="shared" si="34"/>
        <v>0</v>
      </c>
      <c r="BL202" s="15" t="s">
        <v>127</v>
      </c>
      <c r="BM202" s="150" t="s">
        <v>376</v>
      </c>
    </row>
    <row r="203" spans="2:65" s="1" customFormat="1" ht="16.5" customHeight="1">
      <c r="B203" s="30"/>
      <c r="C203" s="155" t="s">
        <v>377</v>
      </c>
      <c r="D203" s="155" t="s">
        <v>168</v>
      </c>
      <c r="E203" s="156" t="s">
        <v>378</v>
      </c>
      <c r="F203" s="157" t="s">
        <v>379</v>
      </c>
      <c r="G203" s="158" t="s">
        <v>126</v>
      </c>
      <c r="H203" s="159">
        <v>1</v>
      </c>
      <c r="I203" s="160"/>
      <c r="J203" s="161">
        <f t="shared" si="25"/>
        <v>0</v>
      </c>
      <c r="K203" s="162"/>
      <c r="L203" s="163"/>
      <c r="M203" s="164" t="s">
        <v>1</v>
      </c>
      <c r="N203" s="165" t="s">
        <v>41</v>
      </c>
      <c r="P203" s="148">
        <f t="shared" si="26"/>
        <v>0</v>
      </c>
      <c r="Q203" s="148">
        <v>0</v>
      </c>
      <c r="R203" s="148">
        <f t="shared" si="27"/>
        <v>0</v>
      </c>
      <c r="S203" s="148">
        <v>0</v>
      </c>
      <c r="T203" s="149">
        <f t="shared" si="28"/>
        <v>0</v>
      </c>
      <c r="AR203" s="150" t="s">
        <v>155</v>
      </c>
      <c r="AT203" s="150" t="s">
        <v>168</v>
      </c>
      <c r="AU203" s="150" t="s">
        <v>83</v>
      </c>
      <c r="AY203" s="15" t="s">
        <v>120</v>
      </c>
      <c r="BE203" s="151">
        <f t="shared" si="29"/>
        <v>0</v>
      </c>
      <c r="BF203" s="151">
        <f t="shared" si="30"/>
        <v>0</v>
      </c>
      <c r="BG203" s="151">
        <f t="shared" si="31"/>
        <v>0</v>
      </c>
      <c r="BH203" s="151">
        <f t="shared" si="32"/>
        <v>0</v>
      </c>
      <c r="BI203" s="151">
        <f t="shared" si="33"/>
        <v>0</v>
      </c>
      <c r="BJ203" s="15" t="s">
        <v>81</v>
      </c>
      <c r="BK203" s="151">
        <f t="shared" si="34"/>
        <v>0</v>
      </c>
      <c r="BL203" s="15" t="s">
        <v>127</v>
      </c>
      <c r="BM203" s="150" t="s">
        <v>380</v>
      </c>
    </row>
    <row r="204" spans="2:65" s="1" customFormat="1" ht="16.5" customHeight="1">
      <c r="B204" s="30"/>
      <c r="C204" s="139" t="s">
        <v>381</v>
      </c>
      <c r="D204" s="139" t="s">
        <v>123</v>
      </c>
      <c r="E204" s="140" t="s">
        <v>382</v>
      </c>
      <c r="F204" s="141" t="s">
        <v>383</v>
      </c>
      <c r="G204" s="142" t="s">
        <v>126</v>
      </c>
      <c r="H204" s="143">
        <v>3</v>
      </c>
      <c r="I204" s="144"/>
      <c r="J204" s="145">
        <f t="shared" si="25"/>
        <v>0</v>
      </c>
      <c r="K204" s="146"/>
      <c r="L204" s="30"/>
      <c r="M204" s="147" t="s">
        <v>1</v>
      </c>
      <c r="N204" s="108" t="s">
        <v>41</v>
      </c>
      <c r="P204" s="148">
        <f t="shared" si="26"/>
        <v>0</v>
      </c>
      <c r="Q204" s="148">
        <v>0</v>
      </c>
      <c r="R204" s="148">
        <f t="shared" si="27"/>
        <v>0</v>
      </c>
      <c r="S204" s="148">
        <v>0</v>
      </c>
      <c r="T204" s="149">
        <f t="shared" si="28"/>
        <v>0</v>
      </c>
      <c r="AR204" s="150" t="s">
        <v>127</v>
      </c>
      <c r="AT204" s="150" t="s">
        <v>123</v>
      </c>
      <c r="AU204" s="150" t="s">
        <v>83</v>
      </c>
      <c r="AY204" s="15" t="s">
        <v>120</v>
      </c>
      <c r="BE204" s="151">
        <f t="shared" si="29"/>
        <v>0</v>
      </c>
      <c r="BF204" s="151">
        <f t="shared" si="30"/>
        <v>0</v>
      </c>
      <c r="BG204" s="151">
        <f t="shared" si="31"/>
        <v>0</v>
      </c>
      <c r="BH204" s="151">
        <f t="shared" si="32"/>
        <v>0</v>
      </c>
      <c r="BI204" s="151">
        <f t="shared" si="33"/>
        <v>0</v>
      </c>
      <c r="BJ204" s="15" t="s">
        <v>81</v>
      </c>
      <c r="BK204" s="151">
        <f t="shared" si="34"/>
        <v>0</v>
      </c>
      <c r="BL204" s="15" t="s">
        <v>127</v>
      </c>
      <c r="BM204" s="150" t="s">
        <v>384</v>
      </c>
    </row>
    <row r="205" spans="2:65" s="12" customFormat="1">
      <c r="B205" s="166"/>
      <c r="D205" s="152" t="s">
        <v>188</v>
      </c>
      <c r="E205" s="167" t="s">
        <v>1</v>
      </c>
      <c r="F205" s="168" t="s">
        <v>385</v>
      </c>
      <c r="H205" s="169">
        <v>3</v>
      </c>
      <c r="I205" s="170"/>
      <c r="L205" s="166"/>
      <c r="M205" s="171"/>
      <c r="T205" s="172"/>
      <c r="AT205" s="167" t="s">
        <v>188</v>
      </c>
      <c r="AU205" s="167" t="s">
        <v>83</v>
      </c>
      <c r="AV205" s="12" t="s">
        <v>83</v>
      </c>
      <c r="AW205" s="12" t="s">
        <v>33</v>
      </c>
      <c r="AX205" s="12" t="s">
        <v>76</v>
      </c>
      <c r="AY205" s="167" t="s">
        <v>120</v>
      </c>
    </row>
    <row r="206" spans="2:65" s="13" customFormat="1">
      <c r="B206" s="173"/>
      <c r="D206" s="152" t="s">
        <v>188</v>
      </c>
      <c r="E206" s="174" t="s">
        <v>1</v>
      </c>
      <c r="F206" s="175" t="s">
        <v>190</v>
      </c>
      <c r="H206" s="176">
        <v>3</v>
      </c>
      <c r="I206" s="177"/>
      <c r="L206" s="173"/>
      <c r="M206" s="178"/>
      <c r="T206" s="179"/>
      <c r="AT206" s="174" t="s">
        <v>188</v>
      </c>
      <c r="AU206" s="174" t="s">
        <v>83</v>
      </c>
      <c r="AV206" s="13" t="s">
        <v>127</v>
      </c>
      <c r="AW206" s="13" t="s">
        <v>33</v>
      </c>
      <c r="AX206" s="13" t="s">
        <v>81</v>
      </c>
      <c r="AY206" s="174" t="s">
        <v>120</v>
      </c>
    </row>
    <row r="207" spans="2:65" s="1" customFormat="1" ht="16.5" customHeight="1">
      <c r="B207" s="30"/>
      <c r="C207" s="155" t="s">
        <v>386</v>
      </c>
      <c r="D207" s="155" t="s">
        <v>168</v>
      </c>
      <c r="E207" s="156" t="s">
        <v>387</v>
      </c>
      <c r="F207" s="157" t="s">
        <v>388</v>
      </c>
      <c r="G207" s="158" t="s">
        <v>126</v>
      </c>
      <c r="H207" s="159">
        <v>3</v>
      </c>
      <c r="I207" s="160"/>
      <c r="J207" s="161">
        <f t="shared" ref="J207:J222" si="35">ROUND(I207*H207,2)</f>
        <v>0</v>
      </c>
      <c r="K207" s="162"/>
      <c r="L207" s="163"/>
      <c r="M207" s="164" t="s">
        <v>1</v>
      </c>
      <c r="N207" s="165" t="s">
        <v>41</v>
      </c>
      <c r="P207" s="148">
        <f t="shared" ref="P207:P222" si="36">O207*H207</f>
        <v>0</v>
      </c>
      <c r="Q207" s="148">
        <v>0</v>
      </c>
      <c r="R207" s="148">
        <f t="shared" ref="R207:R222" si="37">Q207*H207</f>
        <v>0</v>
      </c>
      <c r="S207" s="148">
        <v>0</v>
      </c>
      <c r="T207" s="149">
        <f t="shared" ref="T207:T222" si="38">S207*H207</f>
        <v>0</v>
      </c>
      <c r="AR207" s="150" t="s">
        <v>155</v>
      </c>
      <c r="AT207" s="150" t="s">
        <v>168</v>
      </c>
      <c r="AU207" s="150" t="s">
        <v>83</v>
      </c>
      <c r="AY207" s="15" t="s">
        <v>120</v>
      </c>
      <c r="BE207" s="151">
        <f t="shared" ref="BE207:BE222" si="39">IF(N207="základní",J207,0)</f>
        <v>0</v>
      </c>
      <c r="BF207" s="151">
        <f t="shared" ref="BF207:BF222" si="40">IF(N207="snížená",J207,0)</f>
        <v>0</v>
      </c>
      <c r="BG207" s="151">
        <f t="shared" ref="BG207:BG222" si="41">IF(N207="zákl. přenesená",J207,0)</f>
        <v>0</v>
      </c>
      <c r="BH207" s="151">
        <f t="shared" ref="BH207:BH222" si="42">IF(N207="sníž. přenesená",J207,0)</f>
        <v>0</v>
      </c>
      <c r="BI207" s="151">
        <f t="shared" ref="BI207:BI222" si="43">IF(N207="nulová",J207,0)</f>
        <v>0</v>
      </c>
      <c r="BJ207" s="15" t="s">
        <v>81</v>
      </c>
      <c r="BK207" s="151">
        <f t="shared" ref="BK207:BK222" si="44">ROUND(I207*H207,2)</f>
        <v>0</v>
      </c>
      <c r="BL207" s="15" t="s">
        <v>127</v>
      </c>
      <c r="BM207" s="150" t="s">
        <v>389</v>
      </c>
    </row>
    <row r="208" spans="2:65" s="1" customFormat="1" ht="16.5" customHeight="1">
      <c r="B208" s="30"/>
      <c r="C208" s="139" t="s">
        <v>390</v>
      </c>
      <c r="D208" s="139" t="s">
        <v>123</v>
      </c>
      <c r="E208" s="140" t="s">
        <v>391</v>
      </c>
      <c r="F208" s="141" t="s">
        <v>392</v>
      </c>
      <c r="G208" s="142" t="s">
        <v>126</v>
      </c>
      <c r="H208" s="143">
        <v>3</v>
      </c>
      <c r="I208" s="144"/>
      <c r="J208" s="145">
        <f t="shared" si="35"/>
        <v>0</v>
      </c>
      <c r="K208" s="146"/>
      <c r="L208" s="30"/>
      <c r="M208" s="147" t="s">
        <v>1</v>
      </c>
      <c r="N208" s="108" t="s">
        <v>41</v>
      </c>
      <c r="P208" s="148">
        <f t="shared" si="36"/>
        <v>0</v>
      </c>
      <c r="Q208" s="148">
        <v>0</v>
      </c>
      <c r="R208" s="148">
        <f t="shared" si="37"/>
        <v>0</v>
      </c>
      <c r="S208" s="148">
        <v>0</v>
      </c>
      <c r="T208" s="149">
        <f t="shared" si="38"/>
        <v>0</v>
      </c>
      <c r="AR208" s="150" t="s">
        <v>127</v>
      </c>
      <c r="AT208" s="150" t="s">
        <v>123</v>
      </c>
      <c r="AU208" s="150" t="s">
        <v>83</v>
      </c>
      <c r="AY208" s="15" t="s">
        <v>120</v>
      </c>
      <c r="BE208" s="151">
        <f t="shared" si="39"/>
        <v>0</v>
      </c>
      <c r="BF208" s="151">
        <f t="shared" si="40"/>
        <v>0</v>
      </c>
      <c r="BG208" s="151">
        <f t="shared" si="41"/>
        <v>0</v>
      </c>
      <c r="BH208" s="151">
        <f t="shared" si="42"/>
        <v>0</v>
      </c>
      <c r="BI208" s="151">
        <f t="shared" si="43"/>
        <v>0</v>
      </c>
      <c r="BJ208" s="15" t="s">
        <v>81</v>
      </c>
      <c r="BK208" s="151">
        <f t="shared" si="44"/>
        <v>0</v>
      </c>
      <c r="BL208" s="15" t="s">
        <v>127</v>
      </c>
      <c r="BM208" s="150" t="s">
        <v>393</v>
      </c>
    </row>
    <row r="209" spans="2:65" s="1" customFormat="1" ht="24.2" customHeight="1">
      <c r="B209" s="30"/>
      <c r="C209" s="155" t="s">
        <v>394</v>
      </c>
      <c r="D209" s="155" t="s">
        <v>168</v>
      </c>
      <c r="E209" s="156" t="s">
        <v>395</v>
      </c>
      <c r="F209" s="157" t="s">
        <v>396</v>
      </c>
      <c r="G209" s="158" t="s">
        <v>126</v>
      </c>
      <c r="H209" s="159">
        <v>1</v>
      </c>
      <c r="I209" s="160"/>
      <c r="J209" s="161">
        <f t="shared" si="35"/>
        <v>0</v>
      </c>
      <c r="K209" s="162"/>
      <c r="L209" s="163"/>
      <c r="M209" s="164" t="s">
        <v>1</v>
      </c>
      <c r="N209" s="165" t="s">
        <v>41</v>
      </c>
      <c r="P209" s="148">
        <f t="shared" si="36"/>
        <v>0</v>
      </c>
      <c r="Q209" s="148">
        <v>0</v>
      </c>
      <c r="R209" s="148">
        <f t="shared" si="37"/>
        <v>0</v>
      </c>
      <c r="S209" s="148">
        <v>0</v>
      </c>
      <c r="T209" s="149">
        <f t="shared" si="38"/>
        <v>0</v>
      </c>
      <c r="AR209" s="150" t="s">
        <v>155</v>
      </c>
      <c r="AT209" s="150" t="s">
        <v>168</v>
      </c>
      <c r="AU209" s="150" t="s">
        <v>83</v>
      </c>
      <c r="AY209" s="15" t="s">
        <v>120</v>
      </c>
      <c r="BE209" s="151">
        <f t="shared" si="39"/>
        <v>0</v>
      </c>
      <c r="BF209" s="151">
        <f t="shared" si="40"/>
        <v>0</v>
      </c>
      <c r="BG209" s="151">
        <f t="shared" si="41"/>
        <v>0</v>
      </c>
      <c r="BH209" s="151">
        <f t="shared" si="42"/>
        <v>0</v>
      </c>
      <c r="BI209" s="151">
        <f t="shared" si="43"/>
        <v>0</v>
      </c>
      <c r="BJ209" s="15" t="s">
        <v>81</v>
      </c>
      <c r="BK209" s="151">
        <f t="shared" si="44"/>
        <v>0</v>
      </c>
      <c r="BL209" s="15" t="s">
        <v>127</v>
      </c>
      <c r="BM209" s="150" t="s">
        <v>397</v>
      </c>
    </row>
    <row r="210" spans="2:65" s="1" customFormat="1" ht="24.2" customHeight="1">
      <c r="B210" s="30"/>
      <c r="C210" s="139" t="s">
        <v>398</v>
      </c>
      <c r="D210" s="139" t="s">
        <v>123</v>
      </c>
      <c r="E210" s="140" t="s">
        <v>399</v>
      </c>
      <c r="F210" s="141" t="s">
        <v>400</v>
      </c>
      <c r="G210" s="142" t="s">
        <v>126</v>
      </c>
      <c r="H210" s="143">
        <v>1</v>
      </c>
      <c r="I210" s="144"/>
      <c r="J210" s="145">
        <f t="shared" si="35"/>
        <v>0</v>
      </c>
      <c r="K210" s="146"/>
      <c r="L210" s="30"/>
      <c r="M210" s="147" t="s">
        <v>1</v>
      </c>
      <c r="N210" s="108" t="s">
        <v>41</v>
      </c>
      <c r="P210" s="148">
        <f t="shared" si="36"/>
        <v>0</v>
      </c>
      <c r="Q210" s="148">
        <v>0</v>
      </c>
      <c r="R210" s="148">
        <f t="shared" si="37"/>
        <v>0</v>
      </c>
      <c r="S210" s="148">
        <v>0</v>
      </c>
      <c r="T210" s="149">
        <f t="shared" si="38"/>
        <v>0</v>
      </c>
      <c r="AR210" s="150" t="s">
        <v>127</v>
      </c>
      <c r="AT210" s="150" t="s">
        <v>123</v>
      </c>
      <c r="AU210" s="150" t="s">
        <v>83</v>
      </c>
      <c r="AY210" s="15" t="s">
        <v>120</v>
      </c>
      <c r="BE210" s="151">
        <f t="shared" si="39"/>
        <v>0</v>
      </c>
      <c r="BF210" s="151">
        <f t="shared" si="40"/>
        <v>0</v>
      </c>
      <c r="BG210" s="151">
        <f t="shared" si="41"/>
        <v>0</v>
      </c>
      <c r="BH210" s="151">
        <f t="shared" si="42"/>
        <v>0</v>
      </c>
      <c r="BI210" s="151">
        <f t="shared" si="43"/>
        <v>0</v>
      </c>
      <c r="BJ210" s="15" t="s">
        <v>81</v>
      </c>
      <c r="BK210" s="151">
        <f t="shared" si="44"/>
        <v>0</v>
      </c>
      <c r="BL210" s="15" t="s">
        <v>127</v>
      </c>
      <c r="BM210" s="150" t="s">
        <v>401</v>
      </c>
    </row>
    <row r="211" spans="2:65" s="1" customFormat="1" ht="16.5" customHeight="1">
      <c r="B211" s="30"/>
      <c r="C211" s="155" t="s">
        <v>402</v>
      </c>
      <c r="D211" s="155" t="s">
        <v>168</v>
      </c>
      <c r="E211" s="156" t="s">
        <v>403</v>
      </c>
      <c r="F211" s="157" t="s">
        <v>404</v>
      </c>
      <c r="G211" s="158" t="s">
        <v>126</v>
      </c>
      <c r="H211" s="159">
        <v>2</v>
      </c>
      <c r="I211" s="160"/>
      <c r="J211" s="161">
        <f t="shared" si="35"/>
        <v>0</v>
      </c>
      <c r="K211" s="162"/>
      <c r="L211" s="163"/>
      <c r="M211" s="164" t="s">
        <v>1</v>
      </c>
      <c r="N211" s="165" t="s">
        <v>41</v>
      </c>
      <c r="P211" s="148">
        <f t="shared" si="36"/>
        <v>0</v>
      </c>
      <c r="Q211" s="148">
        <v>0</v>
      </c>
      <c r="R211" s="148">
        <f t="shared" si="37"/>
        <v>0</v>
      </c>
      <c r="S211" s="148">
        <v>0</v>
      </c>
      <c r="T211" s="149">
        <f t="shared" si="38"/>
        <v>0</v>
      </c>
      <c r="AR211" s="150" t="s">
        <v>155</v>
      </c>
      <c r="AT211" s="150" t="s">
        <v>168</v>
      </c>
      <c r="AU211" s="150" t="s">
        <v>83</v>
      </c>
      <c r="AY211" s="15" t="s">
        <v>120</v>
      </c>
      <c r="BE211" s="151">
        <f t="shared" si="39"/>
        <v>0</v>
      </c>
      <c r="BF211" s="151">
        <f t="shared" si="40"/>
        <v>0</v>
      </c>
      <c r="BG211" s="151">
        <f t="shared" si="41"/>
        <v>0</v>
      </c>
      <c r="BH211" s="151">
        <f t="shared" si="42"/>
        <v>0</v>
      </c>
      <c r="BI211" s="151">
        <f t="shared" si="43"/>
        <v>0</v>
      </c>
      <c r="BJ211" s="15" t="s">
        <v>81</v>
      </c>
      <c r="BK211" s="151">
        <f t="shared" si="44"/>
        <v>0</v>
      </c>
      <c r="BL211" s="15" t="s">
        <v>127</v>
      </c>
      <c r="BM211" s="150" t="s">
        <v>405</v>
      </c>
    </row>
    <row r="212" spans="2:65" s="1" customFormat="1" ht="16.5" customHeight="1">
      <c r="B212" s="30"/>
      <c r="C212" s="139" t="s">
        <v>406</v>
      </c>
      <c r="D212" s="139" t="s">
        <v>123</v>
      </c>
      <c r="E212" s="140" t="s">
        <v>407</v>
      </c>
      <c r="F212" s="141" t="s">
        <v>408</v>
      </c>
      <c r="G212" s="142" t="s">
        <v>126</v>
      </c>
      <c r="H212" s="143">
        <v>2</v>
      </c>
      <c r="I212" s="144"/>
      <c r="J212" s="145">
        <f t="shared" si="35"/>
        <v>0</v>
      </c>
      <c r="K212" s="146"/>
      <c r="L212" s="30"/>
      <c r="M212" s="147" t="s">
        <v>1</v>
      </c>
      <c r="N212" s="108" t="s">
        <v>41</v>
      </c>
      <c r="P212" s="148">
        <f t="shared" si="36"/>
        <v>0</v>
      </c>
      <c r="Q212" s="148">
        <v>0</v>
      </c>
      <c r="R212" s="148">
        <f t="shared" si="37"/>
        <v>0</v>
      </c>
      <c r="S212" s="148">
        <v>0</v>
      </c>
      <c r="T212" s="149">
        <f t="shared" si="38"/>
        <v>0</v>
      </c>
      <c r="AR212" s="150" t="s">
        <v>127</v>
      </c>
      <c r="AT212" s="150" t="s">
        <v>123</v>
      </c>
      <c r="AU212" s="150" t="s">
        <v>83</v>
      </c>
      <c r="AY212" s="15" t="s">
        <v>120</v>
      </c>
      <c r="BE212" s="151">
        <f t="shared" si="39"/>
        <v>0</v>
      </c>
      <c r="BF212" s="151">
        <f t="shared" si="40"/>
        <v>0</v>
      </c>
      <c r="BG212" s="151">
        <f t="shared" si="41"/>
        <v>0</v>
      </c>
      <c r="BH212" s="151">
        <f t="shared" si="42"/>
        <v>0</v>
      </c>
      <c r="BI212" s="151">
        <f t="shared" si="43"/>
        <v>0</v>
      </c>
      <c r="BJ212" s="15" t="s">
        <v>81</v>
      </c>
      <c r="BK212" s="151">
        <f t="shared" si="44"/>
        <v>0</v>
      </c>
      <c r="BL212" s="15" t="s">
        <v>127</v>
      </c>
      <c r="BM212" s="150" t="s">
        <v>409</v>
      </c>
    </row>
    <row r="213" spans="2:65" s="1" customFormat="1" ht="21.75" customHeight="1">
      <c r="B213" s="30"/>
      <c r="C213" s="155" t="s">
        <v>410</v>
      </c>
      <c r="D213" s="155" t="s">
        <v>168</v>
      </c>
      <c r="E213" s="156" t="s">
        <v>411</v>
      </c>
      <c r="F213" s="157" t="s">
        <v>412</v>
      </c>
      <c r="G213" s="158" t="s">
        <v>126</v>
      </c>
      <c r="H213" s="159">
        <v>2</v>
      </c>
      <c r="I213" s="160"/>
      <c r="J213" s="161">
        <f t="shared" si="35"/>
        <v>0</v>
      </c>
      <c r="K213" s="162"/>
      <c r="L213" s="163"/>
      <c r="M213" s="164" t="s">
        <v>1</v>
      </c>
      <c r="N213" s="165" t="s">
        <v>41</v>
      </c>
      <c r="P213" s="148">
        <f t="shared" si="36"/>
        <v>0</v>
      </c>
      <c r="Q213" s="148">
        <v>0</v>
      </c>
      <c r="R213" s="148">
        <f t="shared" si="37"/>
        <v>0</v>
      </c>
      <c r="S213" s="148">
        <v>0</v>
      </c>
      <c r="T213" s="149">
        <f t="shared" si="38"/>
        <v>0</v>
      </c>
      <c r="AR213" s="150" t="s">
        <v>155</v>
      </c>
      <c r="AT213" s="150" t="s">
        <v>168</v>
      </c>
      <c r="AU213" s="150" t="s">
        <v>83</v>
      </c>
      <c r="AY213" s="15" t="s">
        <v>120</v>
      </c>
      <c r="BE213" s="151">
        <f t="shared" si="39"/>
        <v>0</v>
      </c>
      <c r="BF213" s="151">
        <f t="shared" si="40"/>
        <v>0</v>
      </c>
      <c r="BG213" s="151">
        <f t="shared" si="41"/>
        <v>0</v>
      </c>
      <c r="BH213" s="151">
        <f t="shared" si="42"/>
        <v>0</v>
      </c>
      <c r="BI213" s="151">
        <f t="shared" si="43"/>
        <v>0</v>
      </c>
      <c r="BJ213" s="15" t="s">
        <v>81</v>
      </c>
      <c r="BK213" s="151">
        <f t="shared" si="44"/>
        <v>0</v>
      </c>
      <c r="BL213" s="15" t="s">
        <v>127</v>
      </c>
      <c r="BM213" s="150" t="s">
        <v>413</v>
      </c>
    </row>
    <row r="214" spans="2:65" s="1" customFormat="1" ht="24.2" customHeight="1">
      <c r="B214" s="30"/>
      <c r="C214" s="139" t="s">
        <v>414</v>
      </c>
      <c r="D214" s="139" t="s">
        <v>123</v>
      </c>
      <c r="E214" s="140" t="s">
        <v>415</v>
      </c>
      <c r="F214" s="141" t="s">
        <v>416</v>
      </c>
      <c r="G214" s="142" t="s">
        <v>126</v>
      </c>
      <c r="H214" s="143">
        <v>2</v>
      </c>
      <c r="I214" s="144"/>
      <c r="J214" s="145">
        <f t="shared" si="35"/>
        <v>0</v>
      </c>
      <c r="K214" s="146"/>
      <c r="L214" s="30"/>
      <c r="M214" s="147" t="s">
        <v>1</v>
      </c>
      <c r="N214" s="108" t="s">
        <v>41</v>
      </c>
      <c r="P214" s="148">
        <f t="shared" si="36"/>
        <v>0</v>
      </c>
      <c r="Q214" s="148">
        <v>0</v>
      </c>
      <c r="R214" s="148">
        <f t="shared" si="37"/>
        <v>0</v>
      </c>
      <c r="S214" s="148">
        <v>0</v>
      </c>
      <c r="T214" s="149">
        <f t="shared" si="38"/>
        <v>0</v>
      </c>
      <c r="AR214" s="150" t="s">
        <v>127</v>
      </c>
      <c r="AT214" s="150" t="s">
        <v>123</v>
      </c>
      <c r="AU214" s="150" t="s">
        <v>83</v>
      </c>
      <c r="AY214" s="15" t="s">
        <v>120</v>
      </c>
      <c r="BE214" s="151">
        <f t="shared" si="39"/>
        <v>0</v>
      </c>
      <c r="BF214" s="151">
        <f t="shared" si="40"/>
        <v>0</v>
      </c>
      <c r="BG214" s="151">
        <f t="shared" si="41"/>
        <v>0</v>
      </c>
      <c r="BH214" s="151">
        <f t="shared" si="42"/>
        <v>0</v>
      </c>
      <c r="BI214" s="151">
        <f t="shared" si="43"/>
        <v>0</v>
      </c>
      <c r="BJ214" s="15" t="s">
        <v>81</v>
      </c>
      <c r="BK214" s="151">
        <f t="shared" si="44"/>
        <v>0</v>
      </c>
      <c r="BL214" s="15" t="s">
        <v>127</v>
      </c>
      <c r="BM214" s="150" t="s">
        <v>417</v>
      </c>
    </row>
    <row r="215" spans="2:65" s="1" customFormat="1" ht="21.75" customHeight="1">
      <c r="B215" s="30"/>
      <c r="C215" s="155" t="s">
        <v>418</v>
      </c>
      <c r="D215" s="155" t="s">
        <v>168</v>
      </c>
      <c r="E215" s="156" t="s">
        <v>419</v>
      </c>
      <c r="F215" s="157" t="s">
        <v>420</v>
      </c>
      <c r="G215" s="158" t="s">
        <v>126</v>
      </c>
      <c r="H215" s="159">
        <v>1</v>
      </c>
      <c r="I215" s="160"/>
      <c r="J215" s="161">
        <f t="shared" si="35"/>
        <v>0</v>
      </c>
      <c r="K215" s="162"/>
      <c r="L215" s="163"/>
      <c r="M215" s="164" t="s">
        <v>1</v>
      </c>
      <c r="N215" s="165" t="s">
        <v>41</v>
      </c>
      <c r="P215" s="148">
        <f t="shared" si="36"/>
        <v>0</v>
      </c>
      <c r="Q215" s="148">
        <v>0</v>
      </c>
      <c r="R215" s="148">
        <f t="shared" si="37"/>
        <v>0</v>
      </c>
      <c r="S215" s="148">
        <v>0</v>
      </c>
      <c r="T215" s="149">
        <f t="shared" si="38"/>
        <v>0</v>
      </c>
      <c r="AR215" s="150" t="s">
        <v>155</v>
      </c>
      <c r="AT215" s="150" t="s">
        <v>168</v>
      </c>
      <c r="AU215" s="150" t="s">
        <v>83</v>
      </c>
      <c r="AY215" s="15" t="s">
        <v>120</v>
      </c>
      <c r="BE215" s="151">
        <f t="shared" si="39"/>
        <v>0</v>
      </c>
      <c r="BF215" s="151">
        <f t="shared" si="40"/>
        <v>0</v>
      </c>
      <c r="BG215" s="151">
        <f t="shared" si="41"/>
        <v>0</v>
      </c>
      <c r="BH215" s="151">
        <f t="shared" si="42"/>
        <v>0</v>
      </c>
      <c r="BI215" s="151">
        <f t="shared" si="43"/>
        <v>0</v>
      </c>
      <c r="BJ215" s="15" t="s">
        <v>81</v>
      </c>
      <c r="BK215" s="151">
        <f t="shared" si="44"/>
        <v>0</v>
      </c>
      <c r="BL215" s="15" t="s">
        <v>127</v>
      </c>
      <c r="BM215" s="150" t="s">
        <v>421</v>
      </c>
    </row>
    <row r="216" spans="2:65" s="1" customFormat="1" ht="24.2" customHeight="1">
      <c r="B216" s="30"/>
      <c r="C216" s="139" t="s">
        <v>422</v>
      </c>
      <c r="D216" s="139" t="s">
        <v>123</v>
      </c>
      <c r="E216" s="140" t="s">
        <v>423</v>
      </c>
      <c r="F216" s="141" t="s">
        <v>424</v>
      </c>
      <c r="G216" s="142" t="s">
        <v>126</v>
      </c>
      <c r="H216" s="143">
        <v>1</v>
      </c>
      <c r="I216" s="144"/>
      <c r="J216" s="145">
        <f t="shared" si="35"/>
        <v>0</v>
      </c>
      <c r="K216" s="146"/>
      <c r="L216" s="30"/>
      <c r="M216" s="147" t="s">
        <v>1</v>
      </c>
      <c r="N216" s="108" t="s">
        <v>41</v>
      </c>
      <c r="P216" s="148">
        <f t="shared" si="36"/>
        <v>0</v>
      </c>
      <c r="Q216" s="148">
        <v>0</v>
      </c>
      <c r="R216" s="148">
        <f t="shared" si="37"/>
        <v>0</v>
      </c>
      <c r="S216" s="148">
        <v>0</v>
      </c>
      <c r="T216" s="149">
        <f t="shared" si="38"/>
        <v>0</v>
      </c>
      <c r="AR216" s="150" t="s">
        <v>127</v>
      </c>
      <c r="AT216" s="150" t="s">
        <v>123</v>
      </c>
      <c r="AU216" s="150" t="s">
        <v>83</v>
      </c>
      <c r="AY216" s="15" t="s">
        <v>120</v>
      </c>
      <c r="BE216" s="151">
        <f t="shared" si="39"/>
        <v>0</v>
      </c>
      <c r="BF216" s="151">
        <f t="shared" si="40"/>
        <v>0</v>
      </c>
      <c r="BG216" s="151">
        <f t="shared" si="41"/>
        <v>0</v>
      </c>
      <c r="BH216" s="151">
        <f t="shared" si="42"/>
        <v>0</v>
      </c>
      <c r="BI216" s="151">
        <f t="shared" si="43"/>
        <v>0</v>
      </c>
      <c r="BJ216" s="15" t="s">
        <v>81</v>
      </c>
      <c r="BK216" s="151">
        <f t="shared" si="44"/>
        <v>0</v>
      </c>
      <c r="BL216" s="15" t="s">
        <v>127</v>
      </c>
      <c r="BM216" s="150" t="s">
        <v>425</v>
      </c>
    </row>
    <row r="217" spans="2:65" s="1" customFormat="1" ht="16.5" customHeight="1">
      <c r="B217" s="30"/>
      <c r="C217" s="155" t="s">
        <v>426</v>
      </c>
      <c r="D217" s="155" t="s">
        <v>168</v>
      </c>
      <c r="E217" s="156" t="s">
        <v>427</v>
      </c>
      <c r="F217" s="157" t="s">
        <v>428</v>
      </c>
      <c r="G217" s="158" t="s">
        <v>126</v>
      </c>
      <c r="H217" s="159">
        <v>6</v>
      </c>
      <c r="I217" s="160"/>
      <c r="J217" s="161">
        <f t="shared" si="35"/>
        <v>0</v>
      </c>
      <c r="K217" s="162"/>
      <c r="L217" s="163"/>
      <c r="M217" s="164" t="s">
        <v>1</v>
      </c>
      <c r="N217" s="165" t="s">
        <v>41</v>
      </c>
      <c r="P217" s="148">
        <f t="shared" si="36"/>
        <v>0</v>
      </c>
      <c r="Q217" s="148">
        <v>0</v>
      </c>
      <c r="R217" s="148">
        <f t="shared" si="37"/>
        <v>0</v>
      </c>
      <c r="S217" s="148">
        <v>0</v>
      </c>
      <c r="T217" s="149">
        <f t="shared" si="38"/>
        <v>0</v>
      </c>
      <c r="AR217" s="150" t="s">
        <v>155</v>
      </c>
      <c r="AT217" s="150" t="s">
        <v>168</v>
      </c>
      <c r="AU217" s="150" t="s">
        <v>83</v>
      </c>
      <c r="AY217" s="15" t="s">
        <v>120</v>
      </c>
      <c r="BE217" s="151">
        <f t="shared" si="39"/>
        <v>0</v>
      </c>
      <c r="BF217" s="151">
        <f t="shared" si="40"/>
        <v>0</v>
      </c>
      <c r="BG217" s="151">
        <f t="shared" si="41"/>
        <v>0</v>
      </c>
      <c r="BH217" s="151">
        <f t="shared" si="42"/>
        <v>0</v>
      </c>
      <c r="BI217" s="151">
        <f t="shared" si="43"/>
        <v>0</v>
      </c>
      <c r="BJ217" s="15" t="s">
        <v>81</v>
      </c>
      <c r="BK217" s="151">
        <f t="shared" si="44"/>
        <v>0</v>
      </c>
      <c r="BL217" s="15" t="s">
        <v>127</v>
      </c>
      <c r="BM217" s="150" t="s">
        <v>429</v>
      </c>
    </row>
    <row r="218" spans="2:65" s="1" customFormat="1" ht="16.5" customHeight="1">
      <c r="B218" s="30"/>
      <c r="C218" s="139" t="s">
        <v>430</v>
      </c>
      <c r="D218" s="139" t="s">
        <v>123</v>
      </c>
      <c r="E218" s="140" t="s">
        <v>431</v>
      </c>
      <c r="F218" s="141" t="s">
        <v>432</v>
      </c>
      <c r="G218" s="142" t="s">
        <v>126</v>
      </c>
      <c r="H218" s="143">
        <v>6</v>
      </c>
      <c r="I218" s="144"/>
      <c r="J218" s="145">
        <f t="shared" si="35"/>
        <v>0</v>
      </c>
      <c r="K218" s="146"/>
      <c r="L218" s="30"/>
      <c r="M218" s="147" t="s">
        <v>1</v>
      </c>
      <c r="N218" s="108" t="s">
        <v>41</v>
      </c>
      <c r="P218" s="148">
        <f t="shared" si="36"/>
        <v>0</v>
      </c>
      <c r="Q218" s="148">
        <v>0</v>
      </c>
      <c r="R218" s="148">
        <f t="shared" si="37"/>
        <v>0</v>
      </c>
      <c r="S218" s="148">
        <v>0</v>
      </c>
      <c r="T218" s="149">
        <f t="shared" si="38"/>
        <v>0</v>
      </c>
      <c r="AR218" s="150" t="s">
        <v>127</v>
      </c>
      <c r="AT218" s="150" t="s">
        <v>123</v>
      </c>
      <c r="AU218" s="150" t="s">
        <v>83</v>
      </c>
      <c r="AY218" s="15" t="s">
        <v>120</v>
      </c>
      <c r="BE218" s="151">
        <f t="shared" si="39"/>
        <v>0</v>
      </c>
      <c r="BF218" s="151">
        <f t="shared" si="40"/>
        <v>0</v>
      </c>
      <c r="BG218" s="151">
        <f t="shared" si="41"/>
        <v>0</v>
      </c>
      <c r="BH218" s="151">
        <f t="shared" si="42"/>
        <v>0</v>
      </c>
      <c r="BI218" s="151">
        <f t="shared" si="43"/>
        <v>0</v>
      </c>
      <c r="BJ218" s="15" t="s">
        <v>81</v>
      </c>
      <c r="BK218" s="151">
        <f t="shared" si="44"/>
        <v>0</v>
      </c>
      <c r="BL218" s="15" t="s">
        <v>127</v>
      </c>
      <c r="BM218" s="150" t="s">
        <v>433</v>
      </c>
    </row>
    <row r="219" spans="2:65" s="1" customFormat="1" ht="16.5" customHeight="1">
      <c r="B219" s="30"/>
      <c r="C219" s="155" t="s">
        <v>434</v>
      </c>
      <c r="D219" s="155" t="s">
        <v>168</v>
      </c>
      <c r="E219" s="156" t="s">
        <v>435</v>
      </c>
      <c r="F219" s="157" t="s">
        <v>436</v>
      </c>
      <c r="G219" s="158" t="s">
        <v>138</v>
      </c>
      <c r="H219" s="159">
        <v>16</v>
      </c>
      <c r="I219" s="160"/>
      <c r="J219" s="161">
        <f t="shared" si="35"/>
        <v>0</v>
      </c>
      <c r="K219" s="162"/>
      <c r="L219" s="163"/>
      <c r="M219" s="164" t="s">
        <v>1</v>
      </c>
      <c r="N219" s="165" t="s">
        <v>41</v>
      </c>
      <c r="P219" s="148">
        <f t="shared" si="36"/>
        <v>0</v>
      </c>
      <c r="Q219" s="148">
        <v>0</v>
      </c>
      <c r="R219" s="148">
        <f t="shared" si="37"/>
        <v>0</v>
      </c>
      <c r="S219" s="148">
        <v>0</v>
      </c>
      <c r="T219" s="149">
        <f t="shared" si="38"/>
        <v>0</v>
      </c>
      <c r="AR219" s="150" t="s">
        <v>155</v>
      </c>
      <c r="AT219" s="150" t="s">
        <v>168</v>
      </c>
      <c r="AU219" s="150" t="s">
        <v>83</v>
      </c>
      <c r="AY219" s="15" t="s">
        <v>120</v>
      </c>
      <c r="BE219" s="151">
        <f t="shared" si="39"/>
        <v>0</v>
      </c>
      <c r="BF219" s="151">
        <f t="shared" si="40"/>
        <v>0</v>
      </c>
      <c r="BG219" s="151">
        <f t="shared" si="41"/>
        <v>0</v>
      </c>
      <c r="BH219" s="151">
        <f t="shared" si="42"/>
        <v>0</v>
      </c>
      <c r="BI219" s="151">
        <f t="shared" si="43"/>
        <v>0</v>
      </c>
      <c r="BJ219" s="15" t="s">
        <v>81</v>
      </c>
      <c r="BK219" s="151">
        <f t="shared" si="44"/>
        <v>0</v>
      </c>
      <c r="BL219" s="15" t="s">
        <v>127</v>
      </c>
      <c r="BM219" s="150" t="s">
        <v>437</v>
      </c>
    </row>
    <row r="220" spans="2:65" s="1" customFormat="1" ht="21.75" customHeight="1">
      <c r="B220" s="30"/>
      <c r="C220" s="139" t="s">
        <v>438</v>
      </c>
      <c r="D220" s="139" t="s">
        <v>123</v>
      </c>
      <c r="E220" s="140" t="s">
        <v>439</v>
      </c>
      <c r="F220" s="141" t="s">
        <v>440</v>
      </c>
      <c r="G220" s="142" t="s">
        <v>138</v>
      </c>
      <c r="H220" s="143">
        <v>16</v>
      </c>
      <c r="I220" s="144"/>
      <c r="J220" s="145">
        <f t="shared" si="35"/>
        <v>0</v>
      </c>
      <c r="K220" s="146"/>
      <c r="L220" s="30"/>
      <c r="M220" s="147" t="s">
        <v>1</v>
      </c>
      <c r="N220" s="108" t="s">
        <v>41</v>
      </c>
      <c r="P220" s="148">
        <f t="shared" si="36"/>
        <v>0</v>
      </c>
      <c r="Q220" s="148">
        <v>0</v>
      </c>
      <c r="R220" s="148">
        <f t="shared" si="37"/>
        <v>0</v>
      </c>
      <c r="S220" s="148">
        <v>0</v>
      </c>
      <c r="T220" s="149">
        <f t="shared" si="38"/>
        <v>0</v>
      </c>
      <c r="AR220" s="150" t="s">
        <v>127</v>
      </c>
      <c r="AT220" s="150" t="s">
        <v>123</v>
      </c>
      <c r="AU220" s="150" t="s">
        <v>83</v>
      </c>
      <c r="AY220" s="15" t="s">
        <v>120</v>
      </c>
      <c r="BE220" s="151">
        <f t="shared" si="39"/>
        <v>0</v>
      </c>
      <c r="BF220" s="151">
        <f t="shared" si="40"/>
        <v>0</v>
      </c>
      <c r="BG220" s="151">
        <f t="shared" si="41"/>
        <v>0</v>
      </c>
      <c r="BH220" s="151">
        <f t="shared" si="42"/>
        <v>0</v>
      </c>
      <c r="BI220" s="151">
        <f t="shared" si="43"/>
        <v>0</v>
      </c>
      <c r="BJ220" s="15" t="s">
        <v>81</v>
      </c>
      <c r="BK220" s="151">
        <f t="shared" si="44"/>
        <v>0</v>
      </c>
      <c r="BL220" s="15" t="s">
        <v>127</v>
      </c>
      <c r="BM220" s="150" t="s">
        <v>441</v>
      </c>
    </row>
    <row r="221" spans="2:65" s="1" customFormat="1" ht="49.15" customHeight="1">
      <c r="B221" s="30"/>
      <c r="C221" s="139" t="s">
        <v>442</v>
      </c>
      <c r="D221" s="139" t="s">
        <v>123</v>
      </c>
      <c r="E221" s="140" t="s">
        <v>443</v>
      </c>
      <c r="F221" s="141" t="s">
        <v>444</v>
      </c>
      <c r="G221" s="142" t="s">
        <v>445</v>
      </c>
      <c r="H221" s="143">
        <v>1</v>
      </c>
      <c r="I221" s="144"/>
      <c r="J221" s="145">
        <f t="shared" si="35"/>
        <v>0</v>
      </c>
      <c r="K221" s="146"/>
      <c r="L221" s="30"/>
      <c r="M221" s="147" t="s">
        <v>1</v>
      </c>
      <c r="N221" s="108" t="s">
        <v>41</v>
      </c>
      <c r="P221" s="148">
        <f t="shared" si="36"/>
        <v>0</v>
      </c>
      <c r="Q221" s="148">
        <v>0</v>
      </c>
      <c r="R221" s="148">
        <f t="shared" si="37"/>
        <v>0</v>
      </c>
      <c r="S221" s="148">
        <v>0</v>
      </c>
      <c r="T221" s="149">
        <f t="shared" si="38"/>
        <v>0</v>
      </c>
      <c r="AR221" s="150" t="s">
        <v>390</v>
      </c>
      <c r="AT221" s="150" t="s">
        <v>123</v>
      </c>
      <c r="AU221" s="150" t="s">
        <v>83</v>
      </c>
      <c r="AY221" s="15" t="s">
        <v>120</v>
      </c>
      <c r="BE221" s="151">
        <f t="shared" si="39"/>
        <v>0</v>
      </c>
      <c r="BF221" s="151">
        <f t="shared" si="40"/>
        <v>0</v>
      </c>
      <c r="BG221" s="151">
        <f t="shared" si="41"/>
        <v>0</v>
      </c>
      <c r="BH221" s="151">
        <f t="shared" si="42"/>
        <v>0</v>
      </c>
      <c r="BI221" s="151">
        <f t="shared" si="43"/>
        <v>0</v>
      </c>
      <c r="BJ221" s="15" t="s">
        <v>81</v>
      </c>
      <c r="BK221" s="151">
        <f t="shared" si="44"/>
        <v>0</v>
      </c>
      <c r="BL221" s="15" t="s">
        <v>390</v>
      </c>
      <c r="BM221" s="150" t="s">
        <v>446</v>
      </c>
    </row>
    <row r="222" spans="2:65" s="1" customFormat="1" ht="37.9" customHeight="1">
      <c r="B222" s="30"/>
      <c r="C222" s="139" t="s">
        <v>447</v>
      </c>
      <c r="D222" s="139" t="s">
        <v>123</v>
      </c>
      <c r="E222" s="140" t="s">
        <v>448</v>
      </c>
      <c r="F222" s="141" t="s">
        <v>449</v>
      </c>
      <c r="G222" s="142" t="s">
        <v>445</v>
      </c>
      <c r="H222" s="143">
        <v>1</v>
      </c>
      <c r="I222" s="144"/>
      <c r="J222" s="145">
        <f t="shared" si="35"/>
        <v>0</v>
      </c>
      <c r="K222" s="146"/>
      <c r="L222" s="30"/>
      <c r="M222" s="147" t="s">
        <v>1</v>
      </c>
      <c r="N222" s="108" t="s">
        <v>41</v>
      </c>
      <c r="P222" s="148">
        <f t="shared" si="36"/>
        <v>0</v>
      </c>
      <c r="Q222" s="148">
        <v>0</v>
      </c>
      <c r="R222" s="148">
        <f t="shared" si="37"/>
        <v>0</v>
      </c>
      <c r="S222" s="148">
        <v>0</v>
      </c>
      <c r="T222" s="149">
        <f t="shared" si="38"/>
        <v>0</v>
      </c>
      <c r="AR222" s="150" t="s">
        <v>390</v>
      </c>
      <c r="AT222" s="150" t="s">
        <v>123</v>
      </c>
      <c r="AU222" s="150" t="s">
        <v>83</v>
      </c>
      <c r="AY222" s="15" t="s">
        <v>120</v>
      </c>
      <c r="BE222" s="151">
        <f t="shared" si="39"/>
        <v>0</v>
      </c>
      <c r="BF222" s="151">
        <f t="shared" si="40"/>
        <v>0</v>
      </c>
      <c r="BG222" s="151">
        <f t="shared" si="41"/>
        <v>0</v>
      </c>
      <c r="BH222" s="151">
        <f t="shared" si="42"/>
        <v>0</v>
      </c>
      <c r="BI222" s="151">
        <f t="shared" si="43"/>
        <v>0</v>
      </c>
      <c r="BJ222" s="15" t="s">
        <v>81</v>
      </c>
      <c r="BK222" s="151">
        <f t="shared" si="44"/>
        <v>0</v>
      </c>
      <c r="BL222" s="15" t="s">
        <v>390</v>
      </c>
      <c r="BM222" s="150" t="s">
        <v>450</v>
      </c>
    </row>
    <row r="223" spans="2:65" s="11" customFormat="1" ht="25.9" customHeight="1">
      <c r="B223" s="127"/>
      <c r="D223" s="128" t="s">
        <v>75</v>
      </c>
      <c r="E223" s="129" t="s">
        <v>98</v>
      </c>
      <c r="F223" s="129" t="s">
        <v>451</v>
      </c>
      <c r="I223" s="130"/>
      <c r="J223" s="131">
        <f>BK223</f>
        <v>0</v>
      </c>
      <c r="L223" s="127"/>
      <c r="M223" s="132"/>
      <c r="P223" s="133">
        <f>SUM(P224:P236)</f>
        <v>0</v>
      </c>
      <c r="R223" s="133">
        <f>SUM(R224:R236)</f>
        <v>0</v>
      </c>
      <c r="T223" s="134">
        <f>SUM(T224:T236)</f>
        <v>0</v>
      </c>
      <c r="AR223" s="128" t="s">
        <v>81</v>
      </c>
      <c r="AT223" s="135" t="s">
        <v>75</v>
      </c>
      <c r="AU223" s="135" t="s">
        <v>76</v>
      </c>
      <c r="AY223" s="128" t="s">
        <v>120</v>
      </c>
      <c r="BK223" s="136">
        <f>SUM(BK224:BK236)</f>
        <v>0</v>
      </c>
    </row>
    <row r="224" spans="2:65" s="1" customFormat="1" ht="21.75" customHeight="1">
      <c r="B224" s="30"/>
      <c r="C224" s="139" t="s">
        <v>452</v>
      </c>
      <c r="D224" s="139" t="s">
        <v>123</v>
      </c>
      <c r="E224" s="140" t="s">
        <v>453</v>
      </c>
      <c r="F224" s="141" t="s">
        <v>454</v>
      </c>
      <c r="G224" s="142" t="s">
        <v>455</v>
      </c>
      <c r="H224" s="143">
        <v>8</v>
      </c>
      <c r="I224" s="144"/>
      <c r="J224" s="145">
        <f>ROUND(I224*H224,2)</f>
        <v>0</v>
      </c>
      <c r="K224" s="146"/>
      <c r="L224" s="30"/>
      <c r="M224" s="147" t="s">
        <v>1</v>
      </c>
      <c r="N224" s="108" t="s">
        <v>41</v>
      </c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50" t="s">
        <v>127</v>
      </c>
      <c r="AT224" s="150" t="s">
        <v>123</v>
      </c>
      <c r="AU224" s="150" t="s">
        <v>81</v>
      </c>
      <c r="AY224" s="15" t="s">
        <v>120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5" t="s">
        <v>81</v>
      </c>
      <c r="BK224" s="151">
        <f>ROUND(I224*H224,2)</f>
        <v>0</v>
      </c>
      <c r="BL224" s="15" t="s">
        <v>127</v>
      </c>
      <c r="BM224" s="150" t="s">
        <v>456</v>
      </c>
    </row>
    <row r="225" spans="2:65" s="1" customFormat="1" ht="16.5" customHeight="1">
      <c r="B225" s="30"/>
      <c r="C225" s="139" t="s">
        <v>457</v>
      </c>
      <c r="D225" s="139" t="s">
        <v>123</v>
      </c>
      <c r="E225" s="140" t="s">
        <v>458</v>
      </c>
      <c r="F225" s="141" t="s">
        <v>459</v>
      </c>
      <c r="G225" s="142" t="s">
        <v>460</v>
      </c>
      <c r="H225" s="143">
        <v>1</v>
      </c>
      <c r="I225" s="144"/>
      <c r="J225" s="145">
        <f>ROUND(I225*H225,2)</f>
        <v>0</v>
      </c>
      <c r="K225" s="146"/>
      <c r="L225" s="30"/>
      <c r="M225" s="147" t="s">
        <v>1</v>
      </c>
      <c r="N225" s="108" t="s">
        <v>41</v>
      </c>
      <c r="P225" s="148">
        <f>O225*H225</f>
        <v>0</v>
      </c>
      <c r="Q225" s="148">
        <v>0</v>
      </c>
      <c r="R225" s="148">
        <f>Q225*H225</f>
        <v>0</v>
      </c>
      <c r="S225" s="148">
        <v>0</v>
      </c>
      <c r="T225" s="149">
        <f>S225*H225</f>
        <v>0</v>
      </c>
      <c r="AR225" s="150" t="s">
        <v>127</v>
      </c>
      <c r="AT225" s="150" t="s">
        <v>123</v>
      </c>
      <c r="AU225" s="150" t="s">
        <v>81</v>
      </c>
      <c r="AY225" s="15" t="s">
        <v>120</v>
      </c>
      <c r="BE225" s="151">
        <f>IF(N225="základní",J225,0)</f>
        <v>0</v>
      </c>
      <c r="BF225" s="151">
        <f>IF(N225="snížená",J225,0)</f>
        <v>0</v>
      </c>
      <c r="BG225" s="151">
        <f>IF(N225="zákl. přenesená",J225,0)</f>
        <v>0</v>
      </c>
      <c r="BH225" s="151">
        <f>IF(N225="sníž. přenesená",J225,0)</f>
        <v>0</v>
      </c>
      <c r="BI225" s="151">
        <f>IF(N225="nulová",J225,0)</f>
        <v>0</v>
      </c>
      <c r="BJ225" s="15" t="s">
        <v>81</v>
      </c>
      <c r="BK225" s="151">
        <f>ROUND(I225*H225,2)</f>
        <v>0</v>
      </c>
      <c r="BL225" s="15" t="s">
        <v>127</v>
      </c>
      <c r="BM225" s="150" t="s">
        <v>461</v>
      </c>
    </row>
    <row r="226" spans="2:65" s="1" customFormat="1" ht="24.2" customHeight="1">
      <c r="B226" s="30"/>
      <c r="C226" s="139" t="s">
        <v>462</v>
      </c>
      <c r="D226" s="139" t="s">
        <v>123</v>
      </c>
      <c r="E226" s="140" t="s">
        <v>463</v>
      </c>
      <c r="F226" s="141" t="s">
        <v>464</v>
      </c>
      <c r="G226" s="142" t="s">
        <v>455</v>
      </c>
      <c r="H226" s="143">
        <v>8</v>
      </c>
      <c r="I226" s="144"/>
      <c r="J226" s="145">
        <f>ROUND(I226*H226,2)</f>
        <v>0</v>
      </c>
      <c r="K226" s="146"/>
      <c r="L226" s="30"/>
      <c r="M226" s="147" t="s">
        <v>1</v>
      </c>
      <c r="N226" s="108" t="s">
        <v>41</v>
      </c>
      <c r="P226" s="148">
        <f>O226*H226</f>
        <v>0</v>
      </c>
      <c r="Q226" s="148">
        <v>0</v>
      </c>
      <c r="R226" s="148">
        <f>Q226*H226</f>
        <v>0</v>
      </c>
      <c r="S226" s="148">
        <v>0</v>
      </c>
      <c r="T226" s="149">
        <f>S226*H226</f>
        <v>0</v>
      </c>
      <c r="AR226" s="150" t="s">
        <v>127</v>
      </c>
      <c r="AT226" s="150" t="s">
        <v>123</v>
      </c>
      <c r="AU226" s="150" t="s">
        <v>81</v>
      </c>
      <c r="AY226" s="15" t="s">
        <v>120</v>
      </c>
      <c r="BE226" s="151">
        <f>IF(N226="základní",J226,0)</f>
        <v>0</v>
      </c>
      <c r="BF226" s="151">
        <f>IF(N226="snížená",J226,0)</f>
        <v>0</v>
      </c>
      <c r="BG226" s="151">
        <f>IF(N226="zákl. přenesená",J226,0)</f>
        <v>0</v>
      </c>
      <c r="BH226" s="151">
        <f>IF(N226="sníž. přenesená",J226,0)</f>
        <v>0</v>
      </c>
      <c r="BI226" s="151">
        <f>IF(N226="nulová",J226,0)</f>
        <v>0</v>
      </c>
      <c r="BJ226" s="15" t="s">
        <v>81</v>
      </c>
      <c r="BK226" s="151">
        <f>ROUND(I226*H226,2)</f>
        <v>0</v>
      </c>
      <c r="BL226" s="15" t="s">
        <v>127</v>
      </c>
      <c r="BM226" s="150" t="s">
        <v>465</v>
      </c>
    </row>
    <row r="227" spans="2:65" s="1" customFormat="1" ht="28.15">
      <c r="B227" s="30"/>
      <c r="D227" s="152" t="s">
        <v>129</v>
      </c>
      <c r="F227" s="153" t="s">
        <v>466</v>
      </c>
      <c r="I227" s="112"/>
      <c r="L227" s="30"/>
      <c r="M227" s="154"/>
      <c r="T227" s="52"/>
      <c r="AT227" s="15" t="s">
        <v>129</v>
      </c>
      <c r="AU227" s="15" t="s">
        <v>81</v>
      </c>
    </row>
    <row r="228" spans="2:65" s="1" customFormat="1" ht="16.5" customHeight="1">
      <c r="B228" s="30"/>
      <c r="C228" s="139" t="s">
        <v>467</v>
      </c>
      <c r="D228" s="139" t="s">
        <v>123</v>
      </c>
      <c r="E228" s="140" t="s">
        <v>468</v>
      </c>
      <c r="F228" s="141" t="s">
        <v>469</v>
      </c>
      <c r="G228" s="142" t="s">
        <v>470</v>
      </c>
      <c r="H228" s="143">
        <v>19.399999999999999</v>
      </c>
      <c r="I228" s="144"/>
      <c r="J228" s="145">
        <f>ROUND(I228*H228,2)</f>
        <v>0</v>
      </c>
      <c r="K228" s="146"/>
      <c r="L228" s="30"/>
      <c r="M228" s="147" t="s">
        <v>1</v>
      </c>
      <c r="N228" s="108" t="s">
        <v>41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471</v>
      </c>
      <c r="AT228" s="150" t="s">
        <v>123</v>
      </c>
      <c r="AU228" s="150" t="s">
        <v>81</v>
      </c>
      <c r="AY228" s="15" t="s">
        <v>120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5" t="s">
        <v>81</v>
      </c>
      <c r="BK228" s="151">
        <f>ROUND(I228*H228,2)</f>
        <v>0</v>
      </c>
      <c r="BL228" s="15" t="s">
        <v>471</v>
      </c>
      <c r="BM228" s="150" t="s">
        <v>472</v>
      </c>
    </row>
    <row r="229" spans="2:65" s="1" customFormat="1" ht="37.5">
      <c r="B229" s="30"/>
      <c r="D229" s="152" t="s">
        <v>129</v>
      </c>
      <c r="F229" s="153" t="s">
        <v>473</v>
      </c>
      <c r="I229" s="112"/>
      <c r="L229" s="30"/>
      <c r="M229" s="154"/>
      <c r="T229" s="52"/>
      <c r="AT229" s="15" t="s">
        <v>129</v>
      </c>
      <c r="AU229" s="15" t="s">
        <v>81</v>
      </c>
    </row>
    <row r="230" spans="2:65" s="12" customFormat="1">
      <c r="B230" s="166"/>
      <c r="D230" s="152" t="s">
        <v>188</v>
      </c>
      <c r="E230" s="167" t="s">
        <v>1</v>
      </c>
      <c r="F230" s="168" t="s">
        <v>474</v>
      </c>
      <c r="H230" s="169">
        <v>2.2999999999999998</v>
      </c>
      <c r="I230" s="170"/>
      <c r="L230" s="166"/>
      <c r="M230" s="171"/>
      <c r="T230" s="172"/>
      <c r="AT230" s="167" t="s">
        <v>188</v>
      </c>
      <c r="AU230" s="167" t="s">
        <v>81</v>
      </c>
      <c r="AV230" s="12" t="s">
        <v>83</v>
      </c>
      <c r="AW230" s="12" t="s">
        <v>33</v>
      </c>
      <c r="AX230" s="12" t="s">
        <v>76</v>
      </c>
      <c r="AY230" s="167" t="s">
        <v>120</v>
      </c>
    </row>
    <row r="231" spans="2:65" s="12" customFormat="1">
      <c r="B231" s="166"/>
      <c r="D231" s="152" t="s">
        <v>188</v>
      </c>
      <c r="E231" s="167" t="s">
        <v>1</v>
      </c>
      <c r="F231" s="168" t="s">
        <v>475</v>
      </c>
      <c r="H231" s="169">
        <v>3</v>
      </c>
      <c r="I231" s="170"/>
      <c r="L231" s="166"/>
      <c r="M231" s="171"/>
      <c r="T231" s="172"/>
      <c r="AT231" s="167" t="s">
        <v>188</v>
      </c>
      <c r="AU231" s="167" t="s">
        <v>81</v>
      </c>
      <c r="AV231" s="12" t="s">
        <v>83</v>
      </c>
      <c r="AW231" s="12" t="s">
        <v>33</v>
      </c>
      <c r="AX231" s="12" t="s">
        <v>76</v>
      </c>
      <c r="AY231" s="167" t="s">
        <v>120</v>
      </c>
    </row>
    <row r="232" spans="2:65" s="12" customFormat="1">
      <c r="B232" s="166"/>
      <c r="D232" s="152" t="s">
        <v>188</v>
      </c>
      <c r="E232" s="167" t="s">
        <v>1</v>
      </c>
      <c r="F232" s="168" t="s">
        <v>476</v>
      </c>
      <c r="H232" s="169">
        <v>3.1</v>
      </c>
      <c r="I232" s="170"/>
      <c r="L232" s="166"/>
      <c r="M232" s="171"/>
      <c r="T232" s="172"/>
      <c r="AT232" s="167" t="s">
        <v>188</v>
      </c>
      <c r="AU232" s="167" t="s">
        <v>81</v>
      </c>
      <c r="AV232" s="12" t="s">
        <v>83</v>
      </c>
      <c r="AW232" s="12" t="s">
        <v>33</v>
      </c>
      <c r="AX232" s="12" t="s">
        <v>76</v>
      </c>
      <c r="AY232" s="167" t="s">
        <v>120</v>
      </c>
    </row>
    <row r="233" spans="2:65" s="12" customFormat="1">
      <c r="B233" s="166"/>
      <c r="D233" s="152" t="s">
        <v>188</v>
      </c>
      <c r="E233" s="167" t="s">
        <v>1</v>
      </c>
      <c r="F233" s="168" t="s">
        <v>477</v>
      </c>
      <c r="H233" s="169">
        <v>2.2999999999999998</v>
      </c>
      <c r="I233" s="170"/>
      <c r="L233" s="166"/>
      <c r="M233" s="171"/>
      <c r="T233" s="172"/>
      <c r="AT233" s="167" t="s">
        <v>188</v>
      </c>
      <c r="AU233" s="167" t="s">
        <v>81</v>
      </c>
      <c r="AV233" s="12" t="s">
        <v>83</v>
      </c>
      <c r="AW233" s="12" t="s">
        <v>33</v>
      </c>
      <c r="AX233" s="12" t="s">
        <v>76</v>
      </c>
      <c r="AY233" s="167" t="s">
        <v>120</v>
      </c>
    </row>
    <row r="234" spans="2:65" s="12" customFormat="1">
      <c r="B234" s="166"/>
      <c r="D234" s="152" t="s">
        <v>188</v>
      </c>
      <c r="E234" s="167" t="s">
        <v>1</v>
      </c>
      <c r="F234" s="168" t="s">
        <v>478</v>
      </c>
      <c r="H234" s="169">
        <v>4.4000000000000004</v>
      </c>
      <c r="I234" s="170"/>
      <c r="L234" s="166"/>
      <c r="M234" s="171"/>
      <c r="T234" s="172"/>
      <c r="AT234" s="167" t="s">
        <v>188</v>
      </c>
      <c r="AU234" s="167" t="s">
        <v>81</v>
      </c>
      <c r="AV234" s="12" t="s">
        <v>83</v>
      </c>
      <c r="AW234" s="12" t="s">
        <v>33</v>
      </c>
      <c r="AX234" s="12" t="s">
        <v>76</v>
      </c>
      <c r="AY234" s="167" t="s">
        <v>120</v>
      </c>
    </row>
    <row r="235" spans="2:65" s="12" customFormat="1">
      <c r="B235" s="166"/>
      <c r="D235" s="152" t="s">
        <v>188</v>
      </c>
      <c r="E235" s="167" t="s">
        <v>1</v>
      </c>
      <c r="F235" s="168" t="s">
        <v>479</v>
      </c>
      <c r="H235" s="169">
        <v>4.3</v>
      </c>
      <c r="I235" s="170"/>
      <c r="L235" s="166"/>
      <c r="M235" s="171"/>
      <c r="T235" s="172"/>
      <c r="AT235" s="167" t="s">
        <v>188</v>
      </c>
      <c r="AU235" s="167" t="s">
        <v>81</v>
      </c>
      <c r="AV235" s="12" t="s">
        <v>83</v>
      </c>
      <c r="AW235" s="12" t="s">
        <v>33</v>
      </c>
      <c r="AX235" s="12" t="s">
        <v>76</v>
      </c>
      <c r="AY235" s="167" t="s">
        <v>120</v>
      </c>
    </row>
    <row r="236" spans="2:65" s="13" customFormat="1">
      <c r="B236" s="173"/>
      <c r="D236" s="152" t="s">
        <v>188</v>
      </c>
      <c r="E236" s="174" t="s">
        <v>1</v>
      </c>
      <c r="F236" s="175" t="s">
        <v>190</v>
      </c>
      <c r="H236" s="176">
        <v>19.399999999999999</v>
      </c>
      <c r="I236" s="177"/>
      <c r="L236" s="173"/>
      <c r="M236" s="180"/>
      <c r="N236" s="181"/>
      <c r="O236" s="181"/>
      <c r="P236" s="181"/>
      <c r="Q236" s="181"/>
      <c r="R236" s="181"/>
      <c r="S236" s="181"/>
      <c r="T236" s="182"/>
      <c r="AT236" s="174" t="s">
        <v>188</v>
      </c>
      <c r="AU236" s="174" t="s">
        <v>81</v>
      </c>
      <c r="AV236" s="13" t="s">
        <v>127</v>
      </c>
      <c r="AW236" s="13" t="s">
        <v>33</v>
      </c>
      <c r="AX236" s="13" t="s">
        <v>81</v>
      </c>
      <c r="AY236" s="174" t="s">
        <v>120</v>
      </c>
    </row>
    <row r="237" spans="2:65" s="1" customFormat="1" ht="6.95" customHeight="1">
      <c r="B237" s="41"/>
      <c r="C237" s="42"/>
      <c r="D237" s="42"/>
      <c r="E237" s="42"/>
      <c r="F237" s="42"/>
      <c r="G237" s="42"/>
      <c r="H237" s="42"/>
      <c r="I237" s="42"/>
      <c r="J237" s="42"/>
      <c r="K237" s="42"/>
      <c r="L237" s="30"/>
    </row>
  </sheetData>
  <sheetProtection algorithmName="SHA-512" hashValue="wE7R2Zmr0Ubhb4gqTCE/rjCGKmn28XcO7L4xtkcxiv5KFhevqhHki2ar79Jf2TpD/nFssFiyD1R0+AqGlNr5+Q==" saltValue="plEXiDaXRYB/m9E4jWFdZ86lurnXIQZv8UoMF3UuISdpoS4ZiG1zXiq4wZ6yrCvGnhjAoQdLGTC3s0AGIXpqfg==" spinCount="100000" sheet="1" objects="1" scenarios="1" formatColumns="0" formatRows="0" autoFilter="0"/>
  <autoFilter ref="C125:K236" xr:uid="{00000000-0009-0000-0000-000001000000}"/>
  <mergeCells count="11">
    <mergeCell ref="L2:V2"/>
    <mergeCell ref="D103:F103"/>
    <mergeCell ref="D104:F104"/>
    <mergeCell ref="D105:F105"/>
    <mergeCell ref="D106:F106"/>
    <mergeCell ref="E118:H118"/>
    <mergeCell ref="E7:H7"/>
    <mergeCell ref="E16:H16"/>
    <mergeCell ref="E25:H25"/>
    <mergeCell ref="E85:H85"/>
    <mergeCell ref="D102:F10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0350 - Teplice, křižovatk...</vt:lpstr>
      <vt:lpstr>'0350 - Teplice, křižovatk...'!Názvy_tisku</vt:lpstr>
      <vt:lpstr>'Rekapitulace stavby'!Názvy_tisku</vt:lpstr>
      <vt:lpstr>'0350 - Teplice, křižovatk...'!Oblast_tisku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Bronislav Gabryš</dc:creator>
  <cp:keywords/>
  <dc:description/>
  <cp:lastModifiedBy>Tomáš Páleníček z KROUPALIDÉ</cp:lastModifiedBy>
  <cp:revision/>
  <dcterms:created xsi:type="dcterms:W3CDTF">2023-02-24T14:47:32Z</dcterms:created>
  <dcterms:modified xsi:type="dcterms:W3CDTF">2026-03-19T15:26:01Z</dcterms:modified>
  <cp:category/>
  <cp:contentStatus/>
</cp:coreProperties>
</file>