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Rekapitulace stavby" sheetId="1" r:id="rId1"/>
    <sheet name="ZRN3 - ZMĚNY VÍCEPRÁCE" sheetId="2" r:id="rId2"/>
    <sheet name="ZRN4 - ZMĚNY MÉNĚPRÁCE" sheetId="3" r:id="rId3"/>
  </sheets>
  <definedNames>
    <definedName name="_xlnm._FilterDatabase" localSheetId="1" hidden="1">'ZRN3 - ZMĚNY VÍCEPRÁCE'!$C$119:$K$197</definedName>
    <definedName name="_xlnm._FilterDatabase" localSheetId="2" hidden="1">'ZRN4 - ZMĚNY MÉNĚPRÁCE'!$C$122:$K$201</definedName>
    <definedName name="_xlnm.Print_Titles" localSheetId="0">'Rekapitulace stavby'!$92:$92</definedName>
    <definedName name="_xlnm.Print_Titles" localSheetId="1">'ZRN3 - ZMĚNY VÍCEPRÁCE'!$119:$119</definedName>
    <definedName name="_xlnm.Print_Titles" localSheetId="2">'ZRN4 - ZMĚNY MÉNĚPRÁCE'!$122:$122</definedName>
    <definedName name="_xlnm.Print_Area" localSheetId="0">'Rekapitulace stavby'!$D$4:$AO$76,'Rekapitulace stavby'!$C$82:$AQ$97</definedName>
    <definedName name="_xlnm.Print_Area" localSheetId="1">'ZRN3 - ZMĚNY VÍCEPRÁCE'!$C$4:$J$76,'ZRN3 - ZMĚNY VÍCEPRÁCE'!$C$82:$J$101,'ZRN3 - ZMĚNY VÍCEPRÁCE'!$C$107:$K$197</definedName>
    <definedName name="_xlnm.Print_Area" localSheetId="2">'ZRN4 - ZMĚNY MÉNĚPRÁCE'!$C$4:$J$76,'ZRN4 - ZMĚNY MÉNĚPRÁCE'!$C$82:$J$104,'ZRN4 - ZMĚNY MÉNĚPRÁCE'!$C$110:$K$201</definedName>
  </definedNames>
  <calcPr calcId="145621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/>
  <c r="BI196" i="3"/>
  <c r="BH196" i="3"/>
  <c r="BG196" i="3"/>
  <c r="BF196" i="3"/>
  <c r="T196" i="3"/>
  <c r="T195" i="3" s="1"/>
  <c r="T194" i="3" s="1"/>
  <c r="R196" i="3"/>
  <c r="R195" i="3"/>
  <c r="R194" i="3" s="1"/>
  <c r="P196" i="3"/>
  <c r="P195" i="3"/>
  <c r="P194" i="3"/>
  <c r="BI193" i="3"/>
  <c r="BH193" i="3"/>
  <c r="BG193" i="3"/>
  <c r="BF193" i="3"/>
  <c r="T193" i="3"/>
  <c r="T192" i="3"/>
  <c r="R193" i="3"/>
  <c r="R192" i="3"/>
  <c r="P193" i="3"/>
  <c r="P192" i="3"/>
  <c r="BI186" i="3"/>
  <c r="BH186" i="3"/>
  <c r="BG186" i="3"/>
  <c r="BF186" i="3"/>
  <c r="T186" i="3"/>
  <c r="T185" i="3"/>
  <c r="R186" i="3"/>
  <c r="R185" i="3"/>
  <c r="P186" i="3"/>
  <c r="P185" i="3"/>
  <c r="BI179" i="3"/>
  <c r="BH179" i="3"/>
  <c r="BG179" i="3"/>
  <c r="BF179" i="3"/>
  <c r="T179" i="3"/>
  <c r="R179" i="3"/>
  <c r="P179" i="3"/>
  <c r="P172" i="3"/>
  <c r="BI173" i="3"/>
  <c r="BH173" i="3"/>
  <c r="BG173" i="3"/>
  <c r="BF173" i="3"/>
  <c r="T173" i="3"/>
  <c r="T172" i="3" s="1"/>
  <c r="R173" i="3"/>
  <c r="R172" i="3" s="1"/>
  <c r="P173" i="3"/>
  <c r="BI166" i="3"/>
  <c r="BH166" i="3"/>
  <c r="BG166" i="3"/>
  <c r="BF166" i="3"/>
  <c r="T166" i="3"/>
  <c r="R166" i="3"/>
  <c r="P166" i="3"/>
  <c r="BI160" i="3"/>
  <c r="BH160" i="3"/>
  <c r="BG160" i="3"/>
  <c r="BF160" i="3"/>
  <c r="T160" i="3"/>
  <c r="R160" i="3"/>
  <c r="P160" i="3"/>
  <c r="BI154" i="3"/>
  <c r="BH154" i="3"/>
  <c r="BG154" i="3"/>
  <c r="BF154" i="3"/>
  <c r="T154" i="3"/>
  <c r="R154" i="3"/>
  <c r="P154" i="3"/>
  <c r="BI148" i="3"/>
  <c r="BH148" i="3"/>
  <c r="BG148" i="3"/>
  <c r="BF148" i="3"/>
  <c r="T148" i="3"/>
  <c r="R148" i="3"/>
  <c r="P148" i="3"/>
  <c r="BI142" i="3"/>
  <c r="BH142" i="3"/>
  <c r="BG142" i="3"/>
  <c r="BF142" i="3"/>
  <c r="T142" i="3"/>
  <c r="R142" i="3"/>
  <c r="P142" i="3"/>
  <c r="BI136" i="3"/>
  <c r="BH136" i="3"/>
  <c r="BG136" i="3"/>
  <c r="BF136" i="3"/>
  <c r="T136" i="3"/>
  <c r="R136" i="3"/>
  <c r="P136" i="3"/>
  <c r="BI126" i="3"/>
  <c r="BH126" i="3"/>
  <c r="BG126" i="3"/>
  <c r="BF126" i="3"/>
  <c r="T126" i="3"/>
  <c r="R126" i="3"/>
  <c r="P126" i="3"/>
  <c r="F117" i="3"/>
  <c r="E115" i="3"/>
  <c r="F89" i="3"/>
  <c r="E87" i="3"/>
  <c r="J24" i="3"/>
  <c r="E24" i="3"/>
  <c r="J120" i="3" s="1"/>
  <c r="J23" i="3"/>
  <c r="J21" i="3"/>
  <c r="E21" i="3"/>
  <c r="J119" i="3" s="1"/>
  <c r="J20" i="3"/>
  <c r="J18" i="3"/>
  <c r="E18" i="3"/>
  <c r="F120" i="3" s="1"/>
  <c r="J17" i="3"/>
  <c r="J15" i="3"/>
  <c r="E15" i="3"/>
  <c r="F119" i="3" s="1"/>
  <c r="J14" i="3"/>
  <c r="J12" i="3"/>
  <c r="J117" i="3"/>
  <c r="E7" i="3"/>
  <c r="E113" i="3"/>
  <c r="J37" i="2"/>
  <c r="J36" i="2"/>
  <c r="AY95" i="1" s="1"/>
  <c r="J35" i="2"/>
  <c r="AX95" i="1"/>
  <c r="BI197" i="2"/>
  <c r="BH197" i="2"/>
  <c r="BG197" i="2"/>
  <c r="BF197" i="2"/>
  <c r="T197" i="2"/>
  <c r="T196" i="2" s="1"/>
  <c r="R197" i="2"/>
  <c r="R196" i="2"/>
  <c r="P197" i="2"/>
  <c r="P196" i="2" s="1"/>
  <c r="BI190" i="2"/>
  <c r="BH190" i="2"/>
  <c r="BG190" i="2"/>
  <c r="BF190" i="2"/>
  <c r="T190" i="2"/>
  <c r="R190" i="2"/>
  <c r="P190" i="2"/>
  <c r="P183" i="2"/>
  <c r="BI184" i="2"/>
  <c r="BH184" i="2"/>
  <c r="BG184" i="2"/>
  <c r="BF184" i="2"/>
  <c r="T184" i="2"/>
  <c r="T183" i="2" s="1"/>
  <c r="R184" i="2"/>
  <c r="R183" i="2" s="1"/>
  <c r="P184" i="2"/>
  <c r="BI177" i="2"/>
  <c r="BH177" i="2"/>
  <c r="BG177" i="2"/>
  <c r="BF177" i="2"/>
  <c r="T177" i="2"/>
  <c r="R177" i="2"/>
  <c r="P177" i="2"/>
  <c r="BI171" i="2"/>
  <c r="BH171" i="2"/>
  <c r="BG171" i="2"/>
  <c r="BF171" i="2"/>
  <c r="T171" i="2"/>
  <c r="R171" i="2"/>
  <c r="P171" i="2"/>
  <c r="BI165" i="2"/>
  <c r="BH165" i="2"/>
  <c r="BG165" i="2"/>
  <c r="BF165" i="2"/>
  <c r="T165" i="2"/>
  <c r="R165" i="2"/>
  <c r="P165" i="2"/>
  <c r="BI159" i="2"/>
  <c r="BH159" i="2"/>
  <c r="BG159" i="2"/>
  <c r="BF159" i="2"/>
  <c r="T159" i="2"/>
  <c r="R159" i="2"/>
  <c r="P159" i="2"/>
  <c r="BI153" i="2"/>
  <c r="BH153" i="2"/>
  <c r="BG153" i="2"/>
  <c r="BF153" i="2"/>
  <c r="T153" i="2"/>
  <c r="R153" i="2"/>
  <c r="P153" i="2"/>
  <c r="BI147" i="2"/>
  <c r="BH147" i="2"/>
  <c r="BG147" i="2"/>
  <c r="BF147" i="2"/>
  <c r="T147" i="2"/>
  <c r="R147" i="2"/>
  <c r="P147" i="2"/>
  <c r="BI141" i="2"/>
  <c r="BH141" i="2"/>
  <c r="BG141" i="2"/>
  <c r="BF141" i="2"/>
  <c r="T141" i="2"/>
  <c r="R141" i="2"/>
  <c r="P141" i="2"/>
  <c r="BI135" i="2"/>
  <c r="BH135" i="2"/>
  <c r="BG135" i="2"/>
  <c r="BF135" i="2"/>
  <c r="T135" i="2"/>
  <c r="R135" i="2"/>
  <c r="P135" i="2"/>
  <c r="BI129" i="2"/>
  <c r="BH129" i="2"/>
  <c r="BG129" i="2"/>
  <c r="BF129" i="2"/>
  <c r="T129" i="2"/>
  <c r="R129" i="2"/>
  <c r="P129" i="2"/>
  <c r="BI123" i="2"/>
  <c r="BH123" i="2"/>
  <c r="BG123" i="2"/>
  <c r="BF123" i="2"/>
  <c r="T123" i="2"/>
  <c r="R123" i="2"/>
  <c r="P123" i="2"/>
  <c r="F114" i="2"/>
  <c r="E112" i="2"/>
  <c r="F89" i="2"/>
  <c r="E87" i="2"/>
  <c r="J24" i="2"/>
  <c r="E24" i="2"/>
  <c r="J117" i="2"/>
  <c r="J23" i="2"/>
  <c r="J21" i="2"/>
  <c r="E21" i="2"/>
  <c r="J91" i="2"/>
  <c r="J20" i="2"/>
  <c r="J18" i="2"/>
  <c r="E18" i="2"/>
  <c r="F92" i="2"/>
  <c r="J17" i="2"/>
  <c r="J15" i="2"/>
  <c r="E15" i="2"/>
  <c r="F116" i="2"/>
  <c r="J14" i="2"/>
  <c r="J12" i="2"/>
  <c r="J114" i="2"/>
  <c r="E7" i="2"/>
  <c r="E110" i="2"/>
  <c r="L90" i="1"/>
  <c r="AM90" i="1"/>
  <c r="AM89" i="1"/>
  <c r="L89" i="1"/>
  <c r="AM87" i="1"/>
  <c r="L87" i="1"/>
  <c r="L85" i="1"/>
  <c r="L84" i="1"/>
  <c r="J196" i="3"/>
  <c r="J186" i="3"/>
  <c r="BK179" i="3"/>
  <c r="J179" i="3"/>
  <c r="BK173" i="3"/>
  <c r="J173" i="3"/>
  <c r="BK166" i="3"/>
  <c r="J166" i="3"/>
  <c r="BK160" i="3"/>
  <c r="J160" i="3"/>
  <c r="BK154" i="3"/>
  <c r="J154" i="3"/>
  <c r="BK148" i="3"/>
  <c r="J148" i="3"/>
  <c r="BK142" i="3"/>
  <c r="J142" i="3"/>
  <c r="BK136" i="3"/>
  <c r="J136" i="3"/>
  <c r="BK126" i="3"/>
  <c r="J126" i="3"/>
  <c r="J197" i="2"/>
  <c r="BK190" i="2"/>
  <c r="J184" i="2"/>
  <c r="J177" i="2"/>
  <c r="J171" i="2"/>
  <c r="BK165" i="2"/>
  <c r="BK159" i="2"/>
  <c r="J159" i="2"/>
  <c r="BK153" i="2"/>
  <c r="J153" i="2"/>
  <c r="BK147" i="2"/>
  <c r="J147" i="2"/>
  <c r="BK141" i="2"/>
  <c r="J141" i="2"/>
  <c r="BK135" i="2"/>
  <c r="J135" i="2"/>
  <c r="BK129" i="2"/>
  <c r="J129" i="2"/>
  <c r="BK123" i="2"/>
  <c r="BK196" i="3"/>
  <c r="J193" i="3"/>
  <c r="BK186" i="3"/>
  <c r="J123" i="2"/>
  <c r="BK193" i="3"/>
  <c r="BK197" i="2"/>
  <c r="J190" i="2"/>
  <c r="BK184" i="2"/>
  <c r="BK177" i="2"/>
  <c r="BK171" i="2"/>
  <c r="J165" i="2"/>
  <c r="AS94" i="1"/>
  <c r="BK122" i="2" l="1"/>
  <c r="BK125" i="3"/>
  <c r="J125" i="3"/>
  <c r="J98" i="3"/>
  <c r="P125" i="3"/>
  <c r="P124" i="3" s="1"/>
  <c r="P123" i="3" s="1"/>
  <c r="AU96" i="1" s="1"/>
  <c r="R125" i="3"/>
  <c r="R124" i="3" s="1"/>
  <c r="R123" i="3" s="1"/>
  <c r="T125" i="3"/>
  <c r="T124" i="3"/>
  <c r="T123" i="3" s="1"/>
  <c r="P122" i="2"/>
  <c r="P121" i="2"/>
  <c r="P120" i="2"/>
  <c r="AU95" i="1" s="1"/>
  <c r="R122" i="2"/>
  <c r="R121" i="2"/>
  <c r="R120" i="2"/>
  <c r="T122" i="2"/>
  <c r="T121" i="2"/>
  <c r="T120" i="2"/>
  <c r="BE165" i="2"/>
  <c r="BE171" i="2"/>
  <c r="BE190" i="2"/>
  <c r="BE193" i="3"/>
  <c r="BK195" i="3"/>
  <c r="BK194" i="3" s="1"/>
  <c r="J194" i="3" s="1"/>
  <c r="J102" i="3" s="1"/>
  <c r="E85" i="2"/>
  <c r="F91" i="2"/>
  <c r="J116" i="2"/>
  <c r="F117" i="2"/>
  <c r="BE123" i="2"/>
  <c r="BK185" i="3"/>
  <c r="J185" i="3"/>
  <c r="J100" i="3"/>
  <c r="BK192" i="3"/>
  <c r="J192" i="3" s="1"/>
  <c r="J101" i="3" s="1"/>
  <c r="BE196" i="3"/>
  <c r="BK172" i="3"/>
  <c r="J172" i="3" s="1"/>
  <c r="J99" i="3" s="1"/>
  <c r="J89" i="2"/>
  <c r="J92" i="2"/>
  <c r="BE129" i="2"/>
  <c r="BE135" i="2"/>
  <c r="BE141" i="2"/>
  <c r="BE147" i="2"/>
  <c r="BE153" i="2"/>
  <c r="BE159" i="2"/>
  <c r="BE177" i="2"/>
  <c r="BE184" i="2"/>
  <c r="BE197" i="2"/>
  <c r="BK183" i="2"/>
  <c r="J183" i="2"/>
  <c r="J99" i="2"/>
  <c r="BK196" i="2"/>
  <c r="J196" i="2"/>
  <c r="J100" i="2"/>
  <c r="E85" i="3"/>
  <c r="J89" i="3"/>
  <c r="F91" i="3"/>
  <c r="J91" i="3"/>
  <c r="F92" i="3"/>
  <c r="J92" i="3"/>
  <c r="BE126" i="3"/>
  <c r="BE136" i="3"/>
  <c r="BE142" i="3"/>
  <c r="BE148" i="3"/>
  <c r="BE154" i="3"/>
  <c r="BE160" i="3"/>
  <c r="BE166" i="3"/>
  <c r="BE173" i="3"/>
  <c r="BE179" i="3"/>
  <c r="BE186" i="3"/>
  <c r="J34" i="2"/>
  <c r="AW95" i="1" s="1"/>
  <c r="F35" i="3"/>
  <c r="BB96" i="1"/>
  <c r="F37" i="2"/>
  <c r="BD95" i="1" s="1"/>
  <c r="F34" i="3"/>
  <c r="BA96" i="1"/>
  <c r="F36" i="3"/>
  <c r="BC96" i="1" s="1"/>
  <c r="F34" i="2"/>
  <c r="BA95" i="1"/>
  <c r="F35" i="2"/>
  <c r="BB95" i="1" s="1"/>
  <c r="F36" i="2"/>
  <c r="BC95" i="1"/>
  <c r="J34" i="3"/>
  <c r="AW96" i="1" s="1"/>
  <c r="F37" i="3"/>
  <c r="BD96" i="1"/>
  <c r="BK121" i="2" l="1"/>
  <c r="J121" i="2" s="1"/>
  <c r="J97" i="2" s="1"/>
  <c r="J122" i="2"/>
  <c r="J98" i="2"/>
  <c r="J195" i="3"/>
  <c r="J103" i="3"/>
  <c r="BK124" i="3"/>
  <c r="J124" i="3"/>
  <c r="J97" i="3" s="1"/>
  <c r="J33" i="2"/>
  <c r="AV95" i="1"/>
  <c r="AT95" i="1"/>
  <c r="J33" i="3"/>
  <c r="AV96" i="1"/>
  <c r="AT96" i="1"/>
  <c r="BC94" i="1"/>
  <c r="AY94" i="1" s="1"/>
  <c r="BD94" i="1"/>
  <c r="W33" i="1"/>
  <c r="BA94" i="1"/>
  <c r="AW94" i="1" s="1"/>
  <c r="AK30" i="1" s="1"/>
  <c r="BB94" i="1"/>
  <c r="W31" i="1"/>
  <c r="F33" i="2"/>
  <c r="AZ95" i="1"/>
  <c r="AU94" i="1"/>
  <c r="F33" i="3"/>
  <c r="AZ96" i="1" s="1"/>
  <c r="BK123" i="3" l="1"/>
  <c r="J123" i="3" s="1"/>
  <c r="J96" i="3" s="1"/>
  <c r="BK120" i="2"/>
  <c r="J120" i="2"/>
  <c r="J96" i="2" s="1"/>
  <c r="AZ94" i="1"/>
  <c r="W29" i="1"/>
  <c r="AX94" i="1"/>
  <c r="W32" i="1"/>
  <c r="W30" i="1"/>
  <c r="AV94" i="1" l="1"/>
  <c r="AK29" i="1" s="1"/>
  <c r="J30" i="2"/>
  <c r="AG95" i="1"/>
  <c r="AN95" i="1"/>
  <c r="J30" i="3"/>
  <c r="AG96" i="1"/>
  <c r="AN96" i="1"/>
  <c r="J39" i="2" l="1"/>
  <c r="J39" i="3"/>
  <c r="AG94" i="1"/>
  <c r="AK26" i="1"/>
  <c r="AK35" i="1"/>
  <c r="AT94" i="1"/>
  <c r="AN94" i="1" l="1"/>
</calcChain>
</file>

<file path=xl/sharedStrings.xml><?xml version="1.0" encoding="utf-8"?>
<sst xmlns="http://schemas.openxmlformats.org/spreadsheetml/2006/main" count="1923" uniqueCount="212">
  <si>
    <t>Export Komplet</t>
  </si>
  <si>
    <t/>
  </si>
  <si>
    <t>2.0</t>
  </si>
  <si>
    <t>ZAMOK</t>
  </si>
  <si>
    <t>False</t>
  </si>
  <si>
    <t>{0c2fb314-a215-4c40-95de-280c2f893b65}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</si>
  <si>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</si>
  <si>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</si>
  <si>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</si>
  <si>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</si>
  <si>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</si>
  <si>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</si>
  <si>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</si>
  <si>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20-09-07</t>
  </si>
  <si>
    <t>Stavba:</t>
  </si>
  <si>
    <t>JATEČNÍ V TEPLICÍCH R2 - změny k dodatku</t>
  </si>
  <si>
    <t>KSO:</t>
  </si>
  <si>
    <t>CC-CZ:</t>
  </si>
  <si>
    <t>Místo:</t>
  </si>
  <si>
    <t xml:space="preserve"> </t>
  </si>
  <si>
    <t>Datum:</t>
  </si>
  <si>
    <t>7. 9. 2020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</si>
  <si>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</si>
  <si>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</si>
  <si>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</si>
  <si>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</si>
  <si>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</si>
  <si>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</si>
  <si>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</si>
  <si>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</si>
  <si>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</si>
  <si>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</si>
  <si>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</si>
  <si>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</si>
  <si>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</si>
  <si>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</si>
  <si>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</si>
  <si>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</si>
  <si>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</si>
  <si>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</si>
  <si>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</si>
  <si>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</si>
  <si>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</si>
  <si>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</si>
  <si>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</si>
  <si>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</si>
  <si>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</si>
  <si>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</si>
  <si>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</si>
  <si>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</si>
  <si>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</si>
  <si>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</si>
  <si>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</si>
  <si>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</si>
  <si>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</si>
  <si>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</si>
  <si>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</si>
  <si>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</si>
  <si>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</si>
  <si>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</si>
  <si>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</si>
  <si>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</si>
  <si>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</si>
  <si>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</si>
  <si>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</si>
  <si>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</si>
  <si>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</si>
  <si>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</si>
  <si>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</si>
  <si>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</si>
  <si>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</si>
  <si>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</si>
  <si>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</si>
  <si>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</si>
  <si>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</si>
  <si>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ZRN3</t>
  </si>
  <si>
    <t>ZMĚNY VÍCEPRÁCE</t>
  </si>
  <si>
    <t>STA</t>
  </si>
  <si>
    <t>1</t>
  </si>
  <si>
    <t>{017b1cb1-da13-4ddd-b580-10b39e4c235a}</t>
  </si>
  <si>
    <t>2</t>
  </si>
  <si>
    <t>ZRN4</t>
  </si>
  <si>
    <t>ZMĚNY MÉNĚPRÁCE</t>
  </si>
  <si>
    <t>{d370282e-6f2d-4558-9017-5c65a5c99baf}</t>
  </si>
  <si>
    <t>KRYCÍ LIST SOUPISU PRACÍ</t>
  </si>
  <si>
    <t>Objekt:</t>
  </si>
  <si>
    <t>ZRN3 - ZMĚNY VÍCEPRÁCE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</si>
  <si>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</si>
  <si>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</si>
  <si>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</si>
  <si>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</si>
  <si>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</si>
  <si>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</si>
  <si>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5 - Komunikace</t>
  </si>
  <si>
    <t xml:space="preserve">    9 - Ostatní konstrukce a práce-bourání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</si>
  <si>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</si>
  <si>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</si>
  <si>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</si>
  <si>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</si>
  <si>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</si>
  <si>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</si>
  <si>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</si>
  <si>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</si>
  <si>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</si>
  <si>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</si>
  <si>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</si>
  <si>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</si>
  <si>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</si>
  <si>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</si>
  <si>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</si>
  <si>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</si>
  <si>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5</t>
  </si>
  <si>
    <t>Komunikace</t>
  </si>
  <si>
    <t>K</t>
  </si>
  <si>
    <t>564851111</t>
  </si>
  <si>
    <t>Podklad ze štěrkodrtě ŠD tl 150 mm</t>
  </si>
  <si>
    <t>m2</t>
  </si>
  <si>
    <t>CS ÚRS 2020 01</t>
  </si>
  <si>
    <t>4</t>
  </si>
  <si>
    <t>VV</t>
  </si>
  <si>
    <t>původní množství konstrukce vozovky</t>
  </si>
  <si>
    <t>-2578,3</t>
  </si>
  <si>
    <t>nové množství konstrukce vozovky</t>
  </si>
  <si>
    <t>2578,3+44</t>
  </si>
  <si>
    <t>Součet</t>
  </si>
  <si>
    <t>564861111</t>
  </si>
  <si>
    <t>Podklad ze štěrkodrtě ŠD tl 200 mm</t>
  </si>
  <si>
    <t>3</t>
  </si>
  <si>
    <t>564951313</t>
  </si>
  <si>
    <t>Podklad z betonového recyklátu tl 150 mm</t>
  </si>
  <si>
    <t>6</t>
  </si>
  <si>
    <t>původní množství konstrukce chodníku</t>
  </si>
  <si>
    <t>nové množství konstrukce chodníku</t>
  </si>
  <si>
    <t>+459+16</t>
  </si>
  <si>
    <t>565166102</t>
  </si>
  <si>
    <t>Asfaltový beton vrstva podkladní ACP 22 (obalované kamenivo OKH) tl 90 mm š do 1,5 m</t>
  </si>
  <si>
    <t>8</t>
  </si>
  <si>
    <t>-2225</t>
  </si>
  <si>
    <t>2225+44</t>
  </si>
  <si>
    <t>573111112</t>
  </si>
  <si>
    <t>Postřik živičný infiltrační s posypem z asfaltu množství 1 kg/m2</t>
  </si>
  <si>
    <t>10</t>
  </si>
  <si>
    <t>573211111</t>
  </si>
  <si>
    <t>Postřik živičný spojovací z asfaltu v množství 0,60 kg/m2</t>
  </si>
  <si>
    <t>12</t>
  </si>
  <si>
    <t>7</t>
  </si>
  <si>
    <t>577134111</t>
  </si>
  <si>
    <t>Asfaltový beton vrstva obrusná ACO 11 (ABS) tř. I tl 40 mm š do 3 m z nemodifikovaného asfaltu</t>
  </si>
  <si>
    <t>14</t>
  </si>
  <si>
    <t>577155112</t>
  </si>
  <si>
    <t>Asfaltový beton vrstva ložní ACL 16 (ABH) tl 60 mm š do 3 m z nemodifikovaného asfaltu</t>
  </si>
  <si>
    <t>16</t>
  </si>
  <si>
    <t>9</t>
  </si>
  <si>
    <t>596211113</t>
  </si>
  <si>
    <t>Kladení zámkové dlažby komunikací pro pěší tl 60 mm skupiny A pl přes 300 m2</t>
  </si>
  <si>
    <t>18</t>
  </si>
  <si>
    <t>-459</t>
  </si>
  <si>
    <t>459+16</t>
  </si>
  <si>
    <t>M</t>
  </si>
  <si>
    <t>59245018</t>
  </si>
  <si>
    <t>dlažba tvar obdélník betonová 200x100x60mm přírodní</t>
  </si>
  <si>
    <t>20</t>
  </si>
  <si>
    <t>Ostatní konstrukce a práce-bourání</t>
  </si>
  <si>
    <t>11</t>
  </si>
  <si>
    <t>916131213</t>
  </si>
  <si>
    <t>Osazení silničního obrubníku betonového stojatého s boční opěrou do lože z betonu prostého</t>
  </si>
  <si>
    <t>m</t>
  </si>
  <si>
    <t>22</t>
  </si>
  <si>
    <t>původní počet obrubníků BO15/25</t>
  </si>
  <si>
    <t>-465</t>
  </si>
  <si>
    <t>nový počet obrubníků BO15/25</t>
  </si>
  <si>
    <t>465+6</t>
  </si>
  <si>
    <t>59217023</t>
  </si>
  <si>
    <t>obrubník betonový chodníkový 1000x150x250mm</t>
  </si>
  <si>
    <t>24</t>
  </si>
  <si>
    <t>998</t>
  </si>
  <si>
    <t>Přesun hmot</t>
  </si>
  <si>
    <t>13</t>
  </si>
  <si>
    <t>998223011</t>
  </si>
  <si>
    <t>Přesun hmot pro pozemní komunikace s krytem dlážděným</t>
  </si>
  <si>
    <t>t</t>
  </si>
  <si>
    <t>26</t>
  </si>
  <si>
    <t>ZRN4 - ZMĚNY MÉNĚPRÁCE</t>
  </si>
  <si>
    <t xml:space="preserve">    8 - Trubní vedení</t>
  </si>
  <si>
    <t xml:space="preserve">    997 - Přesun sutě</t>
  </si>
  <si>
    <t>PSV - Práce a dodávky PSV</t>
  </si>
  <si>
    <t xml:space="preserve">    711 - Izolace proti vodě, vlhkosti a plynům</t>
  </si>
  <si>
    <t>-2677</t>
  </si>
  <si>
    <t>2677-16</t>
  </si>
  <si>
    <t>Trubní vedení</t>
  </si>
  <si>
    <t>899104112</t>
  </si>
  <si>
    <t>Osazení poklopů litinových nebo ocelových včetně rámů pro třídu zatížení D400, E600</t>
  </si>
  <si>
    <t>kus</t>
  </si>
  <si>
    <t>původní množství</t>
  </si>
  <si>
    <t>-16</t>
  </si>
  <si>
    <t>nové množství</t>
  </si>
  <si>
    <t>16-1</t>
  </si>
  <si>
    <t>55241402</t>
  </si>
  <si>
    <t>poklop šachtový s rámem DN 600 třída D400 bez odvětrání</t>
  </si>
  <si>
    <t>997</t>
  </si>
  <si>
    <t>Přesun sutě</t>
  </si>
  <si>
    <t>997221861</t>
  </si>
  <si>
    <t>Poplatek za uložení stavebního odpadu na recyklační skládce (skládkovné) z prostého betonu pod kódem 17 01 01</t>
  </si>
  <si>
    <t>-535,857</t>
  </si>
  <si>
    <t>535,857-17"odpočet CITYBLOCK (vráceny vlastníkům)</t>
  </si>
  <si>
    <t>PSV</t>
  </si>
  <si>
    <t>Práce a dodávky PSV</t>
  </si>
  <si>
    <t>711</t>
  </si>
  <si>
    <t>Izolace proti vodě, vlhkosti a plynům</t>
  </si>
  <si>
    <t>711161222</t>
  </si>
  <si>
    <t>Izolace proti zemní vlhkosti nopovou fólií s textilií svislá, nopek v 8,0 mm, tl do 0,6 mm</t>
  </si>
  <si>
    <t>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</si>
</sst>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20" fillId="3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20" fillId="3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3" borderId="16" xfId="0" applyFont="1" applyFill="1" applyBorder="1" applyAlignment="1" applyProtection="1">
      <alignment horizontal="center" vertical="center" wrapText="1"/>
    </xf>
    <xf numFmtId="0" fontId="20" fillId="3" borderId="17" xfId="0" applyFont="1" applyFill="1" applyBorder="1" applyAlignment="1" applyProtection="1">
      <alignment horizontal="center" vertical="center" wrapText="1"/>
    </xf>
    <xf numFmtId="0" fontId="20" fillId="3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0" borderId="22" xfId="0" applyNumberFormat="1" applyFont="1" applyBorder="1" applyAlignment="1" applyProtection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left" vertical="center"/>
    </xf>
    <xf numFmtId="0" fontId="21" fillId="0" borderId="20" xfId="0" applyFont="1" applyBorder="1" applyAlignment="1" applyProtection="1">
      <alignment horizontal="center"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3" borderId="6" xfId="0" applyFont="1" applyFill="1" applyBorder="1" applyAlignment="1" applyProtection="1">
      <alignment horizontal="center" vertical="center"/>
    </xf>
    <xf numFmtId="0" fontId="20" fillId="3" borderId="7" xfId="0" applyFont="1" applyFill="1" applyBorder="1" applyAlignment="1" applyProtection="1">
      <alignment horizontal="left" vertical="center"/>
    </xf>
    <xf numFmtId="0" fontId="20" fillId="3" borderId="7" xfId="0" applyFont="1" applyFill="1" applyBorder="1" applyAlignment="1" applyProtection="1">
      <alignment horizontal="center" vertical="center"/>
    </xf>
    <xf numFmtId="0" fontId="20" fillId="3" borderId="7" xfId="0" applyFont="1" applyFill="1" applyBorder="1" applyAlignment="1" applyProtection="1">
      <alignment horizontal="right" vertical="center"/>
    </xf>
    <xf numFmtId="0" fontId="20" fillId="3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S4" s="17" t="s">
        <v>11</v>
      </c>
    </row>
    <row r="5" spans="1:74" s="1" customFormat="1" ht="12" customHeight="1">
      <c r="B5" s="21"/>
      <c r="C5" s="22"/>
      <c r="D5" s="25" t="s">
        <v>12</v>
      </c>
      <c r="E5" s="22"/>
      <c r="F5" s="22"/>
      <c r="G5" s="22"/>
      <c r="H5" s="22"/>
      <c r="I5" s="22"/>
      <c r="J5" s="22"/>
      <c r="K5" s="240" t="s">
        <v>13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2"/>
      <c r="AQ5" s="22"/>
      <c r="AR5" s="20"/>
      <c r="BS5" s="17" t="s">
        <v>6</v>
      </c>
    </row>
    <row r="6" spans="1:74" s="1" customFormat="1" ht="36.950000000000003" customHeight="1">
      <c r="B6" s="21"/>
      <c r="C6" s="22"/>
      <c r="D6" s="27" t="s">
        <v>14</v>
      </c>
      <c r="E6" s="22"/>
      <c r="F6" s="22"/>
      <c r="G6" s="22"/>
      <c r="H6" s="22"/>
      <c r="I6" s="22"/>
      <c r="J6" s="22"/>
      <c r="K6" s="242" t="s">
        <v>15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2"/>
      <c r="AQ6" s="22"/>
      <c r="AR6" s="20"/>
      <c r="BS6" s="17" t="s">
        <v>6</v>
      </c>
    </row>
    <row r="7" spans="1:74" s="1" customFormat="1" ht="12" customHeight="1">
      <c r="B7" s="21"/>
      <c r="C7" s="22"/>
      <c r="D7" s="28" t="s">
        <v>16</v>
      </c>
      <c r="E7" s="22"/>
      <c r="F7" s="22"/>
      <c r="G7" s="22"/>
      <c r="H7" s="22"/>
      <c r="I7" s="22"/>
      <c r="J7" s="22"/>
      <c r="K7" s="26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17</v>
      </c>
      <c r="AL7" s="22"/>
      <c r="AM7" s="22"/>
      <c r="AN7" s="26" t="s">
        <v>1</v>
      </c>
      <c r="AO7" s="22"/>
      <c r="AP7" s="22"/>
      <c r="AQ7" s="22"/>
      <c r="AR7" s="20"/>
      <c r="BS7" s="17" t="s">
        <v>6</v>
      </c>
    </row>
    <row r="8" spans="1:74" s="1" customFormat="1" ht="12" customHeight="1">
      <c r="B8" s="21"/>
      <c r="C8" s="22"/>
      <c r="D8" s="28" t="s">
        <v>18</v>
      </c>
      <c r="E8" s="22"/>
      <c r="F8" s="22"/>
      <c r="G8" s="22"/>
      <c r="H8" s="22"/>
      <c r="I8" s="22"/>
      <c r="J8" s="22"/>
      <c r="K8" s="26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8" t="s">
        <v>20</v>
      </c>
      <c r="AL8" s="22"/>
      <c r="AM8" s="22"/>
      <c r="AN8" s="26" t="s">
        <v>21</v>
      </c>
      <c r="AO8" s="22"/>
      <c r="AP8" s="22"/>
      <c r="AQ8" s="22"/>
      <c r="AR8" s="20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S9" s="17" t="s">
        <v>6</v>
      </c>
    </row>
    <row r="10" spans="1:74" s="1" customFormat="1" ht="12" customHeight="1">
      <c r="B10" s="21"/>
      <c r="C10" s="22"/>
      <c r="D10" s="28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8" t="s">
        <v>23</v>
      </c>
      <c r="AL10" s="22"/>
      <c r="AM10" s="22"/>
      <c r="AN10" s="26" t="s">
        <v>1</v>
      </c>
      <c r="AO10" s="22"/>
      <c r="AP10" s="22"/>
      <c r="AQ10" s="22"/>
      <c r="AR10" s="20"/>
      <c r="BS10" s="17" t="s">
        <v>6</v>
      </c>
    </row>
    <row r="11" spans="1:74" s="1" customFormat="1" ht="18.399999999999999" customHeight="1">
      <c r="B11" s="21"/>
      <c r="C11" s="22"/>
      <c r="D11" s="22"/>
      <c r="E11" s="26" t="s">
        <v>19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8" t="s">
        <v>24</v>
      </c>
      <c r="AL11" s="22"/>
      <c r="AM11" s="22"/>
      <c r="AN11" s="26" t="s">
        <v>1</v>
      </c>
      <c r="AO11" s="22"/>
      <c r="AP11" s="22"/>
      <c r="AQ11" s="22"/>
      <c r="AR11" s="20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S12" s="17" t="s">
        <v>6</v>
      </c>
    </row>
    <row r="13" spans="1:74" s="1" customFormat="1" ht="12" customHeight="1">
      <c r="B13" s="21"/>
      <c r="C13" s="22"/>
      <c r="D13" s="28" t="s">
        <v>25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8" t="s">
        <v>23</v>
      </c>
      <c r="AL13" s="22"/>
      <c r="AM13" s="22"/>
      <c r="AN13" s="26" t="s">
        <v>1</v>
      </c>
      <c r="AO13" s="22"/>
      <c r="AP13" s="22"/>
      <c r="AQ13" s="22"/>
      <c r="AR13" s="20"/>
      <c r="BS13" s="17" t="s">
        <v>6</v>
      </c>
    </row>
    <row r="14" spans="1:74" ht="12.75">
      <c r="B14" s="21"/>
      <c r="C14" s="22"/>
      <c r="D14" s="22"/>
      <c r="E14" s="26" t="s">
        <v>19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8" t="s">
        <v>24</v>
      </c>
      <c r="AL14" s="22"/>
      <c r="AM14" s="22"/>
      <c r="AN14" s="26" t="s">
        <v>1</v>
      </c>
      <c r="AO14" s="22"/>
      <c r="AP14" s="22"/>
      <c r="AQ14" s="22"/>
      <c r="AR14" s="20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S15" s="17" t="s">
        <v>4</v>
      </c>
    </row>
    <row r="16" spans="1:74" s="1" customFormat="1" ht="12" customHeight="1">
      <c r="B16" s="21"/>
      <c r="C16" s="22"/>
      <c r="D16" s="28" t="s">
        <v>26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8" t="s">
        <v>23</v>
      </c>
      <c r="AL16" s="22"/>
      <c r="AM16" s="22"/>
      <c r="AN16" s="26" t="s">
        <v>1</v>
      </c>
      <c r="AO16" s="22"/>
      <c r="AP16" s="22"/>
      <c r="AQ16" s="22"/>
      <c r="AR16" s="20"/>
      <c r="BS16" s="17" t="s">
        <v>4</v>
      </c>
    </row>
    <row r="17" spans="1:71" s="1" customFormat="1" ht="18.399999999999999" customHeight="1">
      <c r="B17" s="21"/>
      <c r="C17" s="22"/>
      <c r="D17" s="22"/>
      <c r="E17" s="26" t="s">
        <v>19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8" t="s">
        <v>24</v>
      </c>
      <c r="AL17" s="22"/>
      <c r="AM17" s="22"/>
      <c r="AN17" s="26" t="s">
        <v>1</v>
      </c>
      <c r="AO17" s="22"/>
      <c r="AP17" s="22"/>
      <c r="AQ17" s="22"/>
      <c r="AR17" s="20"/>
      <c r="BS17" s="17" t="s">
        <v>27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S18" s="17" t="s">
        <v>6</v>
      </c>
    </row>
    <row r="19" spans="1:71" s="1" customFormat="1" ht="12" customHeight="1">
      <c r="B19" s="21"/>
      <c r="C19" s="22"/>
      <c r="D19" s="28" t="s">
        <v>28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8" t="s">
        <v>23</v>
      </c>
      <c r="AL19" s="22"/>
      <c r="AM19" s="22"/>
      <c r="AN19" s="26" t="s">
        <v>1</v>
      </c>
      <c r="AO19" s="22"/>
      <c r="AP19" s="22"/>
      <c r="AQ19" s="22"/>
      <c r="AR19" s="20"/>
      <c r="BS19" s="17" t="s">
        <v>6</v>
      </c>
    </row>
    <row r="20" spans="1:71" s="1" customFormat="1" ht="18.399999999999999" customHeight="1">
      <c r="B20" s="21"/>
      <c r="C20" s="22"/>
      <c r="D20" s="22"/>
      <c r="E20" s="26" t="s">
        <v>19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8" t="s">
        <v>24</v>
      </c>
      <c r="AL20" s="22"/>
      <c r="AM20" s="22"/>
      <c r="AN20" s="26" t="s">
        <v>1</v>
      </c>
      <c r="AO20" s="22"/>
      <c r="AP20" s="22"/>
      <c r="AQ20" s="22"/>
      <c r="AR20" s="20"/>
      <c r="BS20" s="17" t="s">
        <v>27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</row>
    <row r="22" spans="1:71" s="1" customFormat="1" ht="12" customHeight="1">
      <c r="B22" s="21"/>
      <c r="C22" s="22"/>
      <c r="D22" s="28" t="s">
        <v>29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</row>
    <row r="23" spans="1:71" s="1" customFormat="1" ht="16.5" customHeight="1">
      <c r="B23" s="21"/>
      <c r="C23" s="22"/>
      <c r="D23" s="22"/>
      <c r="E23" s="243" t="s">
        <v>1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2"/>
      <c r="AP23" s="22"/>
      <c r="AQ23" s="22"/>
      <c r="AR23" s="20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</row>
    <row r="25" spans="1:71" s="1" customFormat="1" ht="6.95" customHeight="1">
      <c r="B25" s="21"/>
      <c r="C25" s="2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2"/>
      <c r="AQ25" s="22"/>
      <c r="AR25" s="20"/>
    </row>
    <row r="26" spans="1:71" s="2" customFormat="1" ht="25.9" customHeight="1">
      <c r="A26" s="31"/>
      <c r="B26" s="32"/>
      <c r="C26" s="33"/>
      <c r="D26" s="34" t="s">
        <v>30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4">
        <f>ROUND(AG94,2)</f>
        <v>16067.58</v>
      </c>
      <c r="AL26" s="245"/>
      <c r="AM26" s="245"/>
      <c r="AN26" s="245"/>
      <c r="AO26" s="245"/>
      <c r="AP26" s="33"/>
      <c r="AQ26" s="33"/>
      <c r="AR26" s="36"/>
      <c r="BE26" s="31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1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46" t="s">
        <v>31</v>
      </c>
      <c r="M28" s="246"/>
      <c r="N28" s="246"/>
      <c r="O28" s="246"/>
      <c r="P28" s="246"/>
      <c r="Q28" s="33"/>
      <c r="R28" s="33"/>
      <c r="S28" s="33"/>
      <c r="T28" s="33"/>
      <c r="U28" s="33"/>
      <c r="V28" s="33"/>
      <c r="W28" s="246" t="s">
        <v>32</v>
      </c>
      <c r="X28" s="246"/>
      <c r="Y28" s="246"/>
      <c r="Z28" s="246"/>
      <c r="AA28" s="246"/>
      <c r="AB28" s="246"/>
      <c r="AC28" s="246"/>
      <c r="AD28" s="246"/>
      <c r="AE28" s="246"/>
      <c r="AF28" s="33"/>
      <c r="AG28" s="33"/>
      <c r="AH28" s="33"/>
      <c r="AI28" s="33"/>
      <c r="AJ28" s="33"/>
      <c r="AK28" s="246" t="s">
        <v>33</v>
      </c>
      <c r="AL28" s="246"/>
      <c r="AM28" s="246"/>
      <c r="AN28" s="246"/>
      <c r="AO28" s="246"/>
      <c r="AP28" s="33"/>
      <c r="AQ28" s="33"/>
      <c r="AR28" s="36"/>
      <c r="BE28" s="31"/>
    </row>
    <row r="29" spans="1:71" s="3" customFormat="1" ht="14.45" customHeight="1">
      <c r="B29" s="37"/>
      <c r="C29" s="38"/>
      <c r="D29" s="28" t="s">
        <v>34</v>
      </c>
      <c r="E29" s="38"/>
      <c r="F29" s="28" t="s">
        <v>35</v>
      </c>
      <c r="G29" s="38"/>
      <c r="H29" s="38"/>
      <c r="I29" s="38"/>
      <c r="J29" s="38"/>
      <c r="K29" s="38"/>
      <c r="L29" s="249">
        <v>0.21</v>
      </c>
      <c r="M29" s="248"/>
      <c r="N29" s="248"/>
      <c r="O29" s="248"/>
      <c r="P29" s="248"/>
      <c r="Q29" s="38"/>
      <c r="R29" s="38"/>
      <c r="S29" s="38"/>
      <c r="T29" s="38"/>
      <c r="U29" s="38"/>
      <c r="V29" s="38"/>
      <c r="W29" s="247">
        <f>ROUND(AZ94, 2)</f>
        <v>16067.58</v>
      </c>
      <c r="X29" s="248"/>
      <c r="Y29" s="248"/>
      <c r="Z29" s="248"/>
      <c r="AA29" s="248"/>
      <c r="AB29" s="248"/>
      <c r="AC29" s="248"/>
      <c r="AD29" s="248"/>
      <c r="AE29" s="248"/>
      <c r="AF29" s="38"/>
      <c r="AG29" s="38"/>
      <c r="AH29" s="38"/>
      <c r="AI29" s="38"/>
      <c r="AJ29" s="38"/>
      <c r="AK29" s="247">
        <f>ROUND(AV94, 2)</f>
        <v>3374.19</v>
      </c>
      <c r="AL29" s="248"/>
      <c r="AM29" s="248"/>
      <c r="AN29" s="248"/>
      <c r="AO29" s="248"/>
      <c r="AP29" s="38"/>
      <c r="AQ29" s="38"/>
      <c r="AR29" s="39"/>
    </row>
    <row r="30" spans="1:71" s="3" customFormat="1" ht="14.45" customHeight="1">
      <c r="B30" s="37"/>
      <c r="C30" s="38"/>
      <c r="D30" s="38"/>
      <c r="E30" s="38"/>
      <c r="F30" s="28" t="s">
        <v>36</v>
      </c>
      <c r="G30" s="38"/>
      <c r="H30" s="38"/>
      <c r="I30" s="38"/>
      <c r="J30" s="38"/>
      <c r="K30" s="38"/>
      <c r="L30" s="249">
        <v>0.15</v>
      </c>
      <c r="M30" s="248"/>
      <c r="N30" s="248"/>
      <c r="O30" s="248"/>
      <c r="P30" s="248"/>
      <c r="Q30" s="38"/>
      <c r="R30" s="38"/>
      <c r="S30" s="38"/>
      <c r="T30" s="38"/>
      <c r="U30" s="38"/>
      <c r="V30" s="38"/>
      <c r="W30" s="247">
        <f>ROUND(BA94, 2)</f>
        <v>0</v>
      </c>
      <c r="X30" s="248"/>
      <c r="Y30" s="248"/>
      <c r="Z30" s="248"/>
      <c r="AA30" s="248"/>
      <c r="AB30" s="248"/>
      <c r="AC30" s="248"/>
      <c r="AD30" s="248"/>
      <c r="AE30" s="248"/>
      <c r="AF30" s="38"/>
      <c r="AG30" s="38"/>
      <c r="AH30" s="38"/>
      <c r="AI30" s="38"/>
      <c r="AJ30" s="38"/>
      <c r="AK30" s="247">
        <f>ROUND(AW94, 2)</f>
        <v>0</v>
      </c>
      <c r="AL30" s="248"/>
      <c r="AM30" s="248"/>
      <c r="AN30" s="248"/>
      <c r="AO30" s="248"/>
      <c r="AP30" s="38"/>
      <c r="AQ30" s="38"/>
      <c r="AR30" s="39"/>
    </row>
    <row r="31" spans="1:71" s="3" customFormat="1" ht="14.45" hidden="1" customHeight="1">
      <c r="B31" s="37"/>
      <c r="C31" s="38"/>
      <c r="D31" s="38"/>
      <c r="E31" s="38"/>
      <c r="F31" s="28" t="s">
        <v>37</v>
      </c>
      <c r="G31" s="38"/>
      <c r="H31" s="38"/>
      <c r="I31" s="38"/>
      <c r="J31" s="38"/>
      <c r="K31" s="38"/>
      <c r="L31" s="249">
        <v>0.21</v>
      </c>
      <c r="M31" s="248"/>
      <c r="N31" s="248"/>
      <c r="O31" s="248"/>
      <c r="P31" s="248"/>
      <c r="Q31" s="38"/>
      <c r="R31" s="38"/>
      <c r="S31" s="38"/>
      <c r="T31" s="38"/>
      <c r="U31" s="38"/>
      <c r="V31" s="38"/>
      <c r="W31" s="247">
        <f>ROUND(BB94, 2)</f>
        <v>0</v>
      </c>
      <c r="X31" s="248"/>
      <c r="Y31" s="248"/>
      <c r="Z31" s="248"/>
      <c r="AA31" s="248"/>
      <c r="AB31" s="248"/>
      <c r="AC31" s="248"/>
      <c r="AD31" s="248"/>
      <c r="AE31" s="248"/>
      <c r="AF31" s="38"/>
      <c r="AG31" s="38"/>
      <c r="AH31" s="38"/>
      <c r="AI31" s="38"/>
      <c r="AJ31" s="38"/>
      <c r="AK31" s="247">
        <v>0</v>
      </c>
      <c r="AL31" s="248"/>
      <c r="AM31" s="248"/>
      <c r="AN31" s="248"/>
      <c r="AO31" s="248"/>
      <c r="AP31" s="38"/>
      <c r="AQ31" s="38"/>
      <c r="AR31" s="39"/>
    </row>
    <row r="32" spans="1:71" s="3" customFormat="1" ht="14.45" hidden="1" customHeight="1">
      <c r="B32" s="37"/>
      <c r="C32" s="38"/>
      <c r="D32" s="38"/>
      <c r="E32" s="38"/>
      <c r="F32" s="28" t="s">
        <v>38</v>
      </c>
      <c r="G32" s="38"/>
      <c r="H32" s="38"/>
      <c r="I32" s="38"/>
      <c r="J32" s="38"/>
      <c r="K32" s="38"/>
      <c r="L32" s="249">
        <v>0.15</v>
      </c>
      <c r="M32" s="248"/>
      <c r="N32" s="248"/>
      <c r="O32" s="248"/>
      <c r="P32" s="248"/>
      <c r="Q32" s="38"/>
      <c r="R32" s="38"/>
      <c r="S32" s="38"/>
      <c r="T32" s="38"/>
      <c r="U32" s="38"/>
      <c r="V32" s="38"/>
      <c r="W32" s="247">
        <f>ROUND(BC94, 2)</f>
        <v>0</v>
      </c>
      <c r="X32" s="248"/>
      <c r="Y32" s="248"/>
      <c r="Z32" s="248"/>
      <c r="AA32" s="248"/>
      <c r="AB32" s="248"/>
      <c r="AC32" s="248"/>
      <c r="AD32" s="248"/>
      <c r="AE32" s="248"/>
      <c r="AF32" s="38"/>
      <c r="AG32" s="38"/>
      <c r="AH32" s="38"/>
      <c r="AI32" s="38"/>
      <c r="AJ32" s="38"/>
      <c r="AK32" s="247">
        <v>0</v>
      </c>
      <c r="AL32" s="248"/>
      <c r="AM32" s="248"/>
      <c r="AN32" s="248"/>
      <c r="AO32" s="248"/>
      <c r="AP32" s="38"/>
      <c r="AQ32" s="38"/>
      <c r="AR32" s="39"/>
    </row>
    <row r="33" spans="1:57" s="3" customFormat="1" ht="14.45" hidden="1" customHeight="1">
      <c r="B33" s="37"/>
      <c r="C33" s="38"/>
      <c r="D33" s="38"/>
      <c r="E33" s="38"/>
      <c r="F33" s="28" t="s">
        <v>39</v>
      </c>
      <c r="G33" s="38"/>
      <c r="H33" s="38"/>
      <c r="I33" s="38"/>
      <c r="J33" s="38"/>
      <c r="K33" s="38"/>
      <c r="L33" s="249">
        <v>0</v>
      </c>
      <c r="M33" s="248"/>
      <c r="N33" s="248"/>
      <c r="O33" s="248"/>
      <c r="P33" s="248"/>
      <c r="Q33" s="38"/>
      <c r="R33" s="38"/>
      <c r="S33" s="38"/>
      <c r="T33" s="38"/>
      <c r="U33" s="38"/>
      <c r="V33" s="38"/>
      <c r="W33" s="247">
        <f>ROUND(BD94, 2)</f>
        <v>0</v>
      </c>
      <c r="X33" s="248"/>
      <c r="Y33" s="248"/>
      <c r="Z33" s="248"/>
      <c r="AA33" s="248"/>
      <c r="AB33" s="248"/>
      <c r="AC33" s="248"/>
      <c r="AD33" s="248"/>
      <c r="AE33" s="248"/>
      <c r="AF33" s="38"/>
      <c r="AG33" s="38"/>
      <c r="AH33" s="38"/>
      <c r="AI33" s="38"/>
      <c r="AJ33" s="38"/>
      <c r="AK33" s="247">
        <v>0</v>
      </c>
      <c r="AL33" s="248"/>
      <c r="AM33" s="248"/>
      <c r="AN33" s="248"/>
      <c r="AO33" s="248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40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41</v>
      </c>
      <c r="U35" s="42"/>
      <c r="V35" s="42"/>
      <c r="W35" s="42"/>
      <c r="X35" s="250" t="s">
        <v>42</v>
      </c>
      <c r="Y35" s="251"/>
      <c r="Z35" s="251"/>
      <c r="AA35" s="251"/>
      <c r="AB35" s="251"/>
      <c r="AC35" s="42"/>
      <c r="AD35" s="42"/>
      <c r="AE35" s="42"/>
      <c r="AF35" s="42"/>
      <c r="AG35" s="42"/>
      <c r="AH35" s="42"/>
      <c r="AI35" s="42"/>
      <c r="AJ35" s="42"/>
      <c r="AK35" s="252">
        <f>SUM(AK26:AK33)</f>
        <v>19441.77</v>
      </c>
      <c r="AL35" s="251"/>
      <c r="AM35" s="251"/>
      <c r="AN35" s="251"/>
      <c r="AO35" s="253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4"/>
      <c r="C49" s="45"/>
      <c r="D49" s="46" t="s">
        <v>43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44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1"/>
      <c r="B60" s="32"/>
      <c r="C60" s="33"/>
      <c r="D60" s="49" t="s">
        <v>45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46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45</v>
      </c>
      <c r="AI60" s="35"/>
      <c r="AJ60" s="35"/>
      <c r="AK60" s="35"/>
      <c r="AL60" s="35"/>
      <c r="AM60" s="49" t="s">
        <v>46</v>
      </c>
      <c r="AN60" s="35"/>
      <c r="AO60" s="35"/>
      <c r="AP60" s="33"/>
      <c r="AQ60" s="33"/>
      <c r="AR60" s="36"/>
      <c r="BE60" s="31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1"/>
      <c r="B64" s="32"/>
      <c r="C64" s="33"/>
      <c r="D64" s="46" t="s">
        <v>47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48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1"/>
      <c r="B75" s="32"/>
      <c r="C75" s="33"/>
      <c r="D75" s="49" t="s">
        <v>45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46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45</v>
      </c>
      <c r="AI75" s="35"/>
      <c r="AJ75" s="35"/>
      <c r="AK75" s="35"/>
      <c r="AL75" s="35"/>
      <c r="AM75" s="49" t="s">
        <v>46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3" t="s">
        <v>49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8" t="s">
        <v>12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20-09-07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14</v>
      </c>
      <c r="D85" s="60"/>
      <c r="E85" s="60"/>
      <c r="F85" s="60"/>
      <c r="G85" s="60"/>
      <c r="H85" s="60"/>
      <c r="I85" s="60"/>
      <c r="J85" s="60"/>
      <c r="K85" s="60"/>
      <c r="L85" s="254" t="str">
        <f>K6</f>
        <v>JATEČNÍ V TEPLICÍCH R2 - změny k dodatku</v>
      </c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56" t="str">
        <f>IF(AN8= "","",AN8)</f>
        <v>7. 9. 2020</v>
      </c>
      <c r="AN87" s="256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26</v>
      </c>
      <c r="AJ89" s="33"/>
      <c r="AK89" s="33"/>
      <c r="AL89" s="33"/>
      <c r="AM89" s="257" t="str">
        <f>IF(E17="","",E17)</f>
        <v xml:space="preserve"> </v>
      </c>
      <c r="AN89" s="258"/>
      <c r="AO89" s="258"/>
      <c r="AP89" s="258"/>
      <c r="AQ89" s="33"/>
      <c r="AR89" s="36"/>
      <c r="AS89" s="259" t="s">
        <v>50</v>
      </c>
      <c r="AT89" s="260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8" t="s">
        <v>25</v>
      </c>
      <c r="D90" s="33"/>
      <c r="E90" s="33"/>
      <c r="F90" s="33"/>
      <c r="G90" s="33"/>
      <c r="H90" s="33"/>
      <c r="I90" s="33"/>
      <c r="J90" s="33"/>
      <c r="K90" s="33"/>
      <c r="L90" s="56" t="str">
        <f>IF(E14="","",E14)</f>
        <v xml:space="preserve"> 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28</v>
      </c>
      <c r="AJ90" s="33"/>
      <c r="AK90" s="33"/>
      <c r="AL90" s="33"/>
      <c r="AM90" s="257" t="str">
        <f>IF(E20="","",E20)</f>
        <v xml:space="preserve"> </v>
      </c>
      <c r="AN90" s="258"/>
      <c r="AO90" s="258"/>
      <c r="AP90" s="258"/>
      <c r="AQ90" s="33"/>
      <c r="AR90" s="36"/>
      <c r="AS90" s="261"/>
      <c r="AT90" s="262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63"/>
      <c r="AT91" s="264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65" t="s">
        <v>51</v>
      </c>
      <c r="D92" s="266"/>
      <c r="E92" s="266"/>
      <c r="F92" s="266"/>
      <c r="G92" s="266"/>
      <c r="H92" s="70"/>
      <c r="I92" s="267" t="s">
        <v>52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8" t="s">
        <v>53</v>
      </c>
      <c r="AH92" s="266"/>
      <c r="AI92" s="266"/>
      <c r="AJ92" s="266"/>
      <c r="AK92" s="266"/>
      <c r="AL92" s="266"/>
      <c r="AM92" s="266"/>
      <c r="AN92" s="267" t="s">
        <v>54</v>
      </c>
      <c r="AO92" s="266"/>
      <c r="AP92" s="269"/>
      <c r="AQ92" s="71" t="s">
        <v>55</v>
      </c>
      <c r="AR92" s="36"/>
      <c r="AS92" s="72" t="s">
        <v>56</v>
      </c>
      <c r="AT92" s="73" t="s">
        <v>57</v>
      </c>
      <c r="AU92" s="73" t="s">
        <v>58</v>
      </c>
      <c r="AV92" s="73" t="s">
        <v>59</v>
      </c>
      <c r="AW92" s="73" t="s">
        <v>60</v>
      </c>
      <c r="AX92" s="73" t="s">
        <v>61</v>
      </c>
      <c r="AY92" s="73" t="s">
        <v>62</v>
      </c>
      <c r="AZ92" s="73" t="s">
        <v>63</v>
      </c>
      <c r="BA92" s="73" t="s">
        <v>64</v>
      </c>
      <c r="BB92" s="73" t="s">
        <v>65</v>
      </c>
      <c r="BC92" s="73" t="s">
        <v>66</v>
      </c>
      <c r="BD92" s="74" t="s">
        <v>67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68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73">
        <f>ROUND(SUM(AG95:AG96),2)</f>
        <v>16067.58</v>
      </c>
      <c r="AH94" s="273"/>
      <c r="AI94" s="273"/>
      <c r="AJ94" s="273"/>
      <c r="AK94" s="273"/>
      <c r="AL94" s="273"/>
      <c r="AM94" s="273"/>
      <c r="AN94" s="274">
        <f>SUM(AG94,AT94)</f>
        <v>19441.77</v>
      </c>
      <c r="AO94" s="274"/>
      <c r="AP94" s="274"/>
      <c r="AQ94" s="82" t="s">
        <v>1</v>
      </c>
      <c r="AR94" s="83"/>
      <c r="AS94" s="84">
        <f>ROUND(SUM(AS95:AS96),2)</f>
        <v>0</v>
      </c>
      <c r="AT94" s="85">
        <f>ROUND(SUM(AV94:AW94),2)</f>
        <v>3374.19</v>
      </c>
      <c r="AU94" s="86">
        <f>ROUND(SUM(AU95:AU96),5)</f>
        <v>0</v>
      </c>
      <c r="AV94" s="85">
        <f>ROUND(AZ94*L29,2)</f>
        <v>3374.19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ROUND(SUM(AZ95:AZ96),2)</f>
        <v>16067.58</v>
      </c>
      <c r="BA94" s="85">
        <f>ROUND(SUM(BA95:BA96),2)</f>
        <v>0</v>
      </c>
      <c r="BB94" s="85">
        <f>ROUND(SUM(BB95:BB96),2)</f>
        <v>0</v>
      </c>
      <c r="BC94" s="85">
        <f>ROUND(SUM(BC95:BC96),2)</f>
        <v>0</v>
      </c>
      <c r="BD94" s="87">
        <f>ROUND(SUM(BD95:BD96),2)</f>
        <v>0</v>
      </c>
      <c r="BS94" s="88" t="s">
        <v>69</v>
      </c>
      <c r="BT94" s="88" t="s">
        <v>70</v>
      </c>
      <c r="BU94" s="89" t="s">
        <v>71</v>
      </c>
      <c r="BV94" s="88" t="s">
        <v>72</v>
      </c>
      <c r="BW94" s="88" t="s">
        <v>5</v>
      </c>
      <c r="BX94" s="88" t="s">
        <v>73</v>
      </c>
      <c r="CL94" s="88" t="s">
        <v>1</v>
      </c>
    </row>
    <row r="95" spans="1:91" s="7" customFormat="1" ht="16.5" customHeight="1">
      <c r="A95" s="90" t="s">
        <v>74</v>
      </c>
      <c r="B95" s="91"/>
      <c r="C95" s="92"/>
      <c r="D95" s="272" t="s">
        <v>75</v>
      </c>
      <c r="E95" s="272"/>
      <c r="F95" s="272"/>
      <c r="G95" s="272"/>
      <c r="H95" s="272"/>
      <c r="I95" s="93"/>
      <c r="J95" s="272" t="s">
        <v>76</v>
      </c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0">
        <f>'ZRN3 - ZMĚNY VÍCEPRÁCE'!J30</f>
        <v>112081.63</v>
      </c>
      <c r="AH95" s="271"/>
      <c r="AI95" s="271"/>
      <c r="AJ95" s="271"/>
      <c r="AK95" s="271"/>
      <c r="AL95" s="271"/>
      <c r="AM95" s="271"/>
      <c r="AN95" s="270">
        <f>SUM(AG95,AT95)</f>
        <v>135618.77000000002</v>
      </c>
      <c r="AO95" s="271"/>
      <c r="AP95" s="271"/>
      <c r="AQ95" s="94" t="s">
        <v>77</v>
      </c>
      <c r="AR95" s="95"/>
      <c r="AS95" s="96">
        <v>0</v>
      </c>
      <c r="AT95" s="97">
        <f>ROUND(SUM(AV95:AW95),2)</f>
        <v>23537.14</v>
      </c>
      <c r="AU95" s="98">
        <f>'ZRN3 - ZMĚNY VÍCEPRÁCE'!P120</f>
        <v>0</v>
      </c>
      <c r="AV95" s="97">
        <f>'ZRN3 - ZMĚNY VÍCEPRÁCE'!J33</f>
        <v>23537.14</v>
      </c>
      <c r="AW95" s="97">
        <f>'ZRN3 - ZMĚNY VÍCEPRÁCE'!J34</f>
        <v>0</v>
      </c>
      <c r="AX95" s="97">
        <f>'ZRN3 - ZMĚNY VÍCEPRÁCE'!J35</f>
        <v>0</v>
      </c>
      <c r="AY95" s="97">
        <f>'ZRN3 - ZMĚNY VÍCEPRÁCE'!J36</f>
        <v>0</v>
      </c>
      <c r="AZ95" s="97">
        <f>'ZRN3 - ZMĚNY VÍCEPRÁCE'!F33</f>
        <v>112081.63</v>
      </c>
      <c r="BA95" s="97">
        <f>'ZRN3 - ZMĚNY VÍCEPRÁCE'!F34</f>
        <v>0</v>
      </c>
      <c r="BB95" s="97">
        <f>'ZRN3 - ZMĚNY VÍCEPRÁCE'!F35</f>
        <v>0</v>
      </c>
      <c r="BC95" s="97">
        <f>'ZRN3 - ZMĚNY VÍCEPRÁCE'!F36</f>
        <v>0</v>
      </c>
      <c r="BD95" s="99">
        <f>'ZRN3 - ZMĚNY VÍCEPRÁCE'!F37</f>
        <v>0</v>
      </c>
      <c r="BT95" s="100" t="s">
        <v>78</v>
      </c>
      <c r="BV95" s="100" t="s">
        <v>72</v>
      </c>
      <c r="BW95" s="100" t="s">
        <v>79</v>
      </c>
      <c r="BX95" s="100" t="s">
        <v>5</v>
      </c>
      <c r="CL95" s="100" t="s">
        <v>1</v>
      </c>
      <c r="CM95" s="100" t="s">
        <v>80</v>
      </c>
    </row>
    <row r="96" spans="1:91" s="7" customFormat="1" ht="16.5" customHeight="1">
      <c r="A96" s="90" t="s">
        <v>74</v>
      </c>
      <c r="B96" s="91"/>
      <c r="C96" s="92"/>
      <c r="D96" s="272" t="s">
        <v>81</v>
      </c>
      <c r="E96" s="272"/>
      <c r="F96" s="272"/>
      <c r="G96" s="272"/>
      <c r="H96" s="272"/>
      <c r="I96" s="93"/>
      <c r="J96" s="272" t="s">
        <v>82</v>
      </c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0">
        <f>'ZRN4 - ZMĚNY MÉNĚPRÁCE'!J30</f>
        <v>-96014.05</v>
      </c>
      <c r="AH96" s="271"/>
      <c r="AI96" s="271"/>
      <c r="AJ96" s="271"/>
      <c r="AK96" s="271"/>
      <c r="AL96" s="271"/>
      <c r="AM96" s="271"/>
      <c r="AN96" s="270">
        <f>SUM(AG96,AT96)</f>
        <v>-116177</v>
      </c>
      <c r="AO96" s="271"/>
      <c r="AP96" s="271"/>
      <c r="AQ96" s="94" t="s">
        <v>77</v>
      </c>
      <c r="AR96" s="95"/>
      <c r="AS96" s="101">
        <v>0</v>
      </c>
      <c r="AT96" s="102">
        <f>ROUND(SUM(AV96:AW96),2)</f>
        <v>-20162.95</v>
      </c>
      <c r="AU96" s="103">
        <f>'ZRN4 - ZMĚNY MÉNĚPRÁCE'!P123</f>
        <v>0</v>
      </c>
      <c r="AV96" s="102">
        <f>'ZRN4 - ZMĚNY MÉNĚPRÁCE'!J33</f>
        <v>-20162.95</v>
      </c>
      <c r="AW96" s="102">
        <f>'ZRN4 - ZMĚNY MÉNĚPRÁCE'!J34</f>
        <v>0</v>
      </c>
      <c r="AX96" s="102">
        <f>'ZRN4 - ZMĚNY MÉNĚPRÁCE'!J35</f>
        <v>0</v>
      </c>
      <c r="AY96" s="102">
        <f>'ZRN4 - ZMĚNY MÉNĚPRÁCE'!J36</f>
        <v>0</v>
      </c>
      <c r="AZ96" s="102">
        <f>'ZRN4 - ZMĚNY MÉNĚPRÁCE'!F33</f>
        <v>-96014.05</v>
      </c>
      <c r="BA96" s="102">
        <f>'ZRN4 - ZMĚNY MÉNĚPRÁCE'!F34</f>
        <v>0</v>
      </c>
      <c r="BB96" s="102">
        <f>'ZRN4 - ZMĚNY MÉNĚPRÁCE'!F35</f>
        <v>0</v>
      </c>
      <c r="BC96" s="102">
        <f>'ZRN4 - ZMĚNY MÉNĚPRÁCE'!F36</f>
        <v>0</v>
      </c>
      <c r="BD96" s="104">
        <f>'ZRN4 - ZMĚNY MÉNĚPRÁCE'!F37</f>
        <v>0</v>
      </c>
      <c r="BT96" s="100" t="s">
        <v>78</v>
      </c>
      <c r="BV96" s="100" t="s">
        <v>72</v>
      </c>
      <c r="BW96" s="100" t="s">
        <v>83</v>
      </c>
      <c r="BX96" s="100" t="s">
        <v>5</v>
      </c>
      <c r="CL96" s="100" t="s">
        <v>1</v>
      </c>
      <c r="CM96" s="100" t="s">
        <v>80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mw1egaEW+YTx2y92eLAgtl12l5qu2T1inwOtqLo//kwoTE9CxMZIVsWhILeddDUnk/ChiU9hq72KFEJYRJ8z8Q==" saltValue="ZuXW46NttBp9l2yPSfjoX89/NO9JwdFF6hKOCZeEdoJK/gEssD1BRm+YgOlA+mOVmW7V5X7BRK4bhYsG/dZkxg==" spinCount="100000" sheet="1" objects="1" scenarios="1" formatColumns="0" formatRows="0"/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ZRN3 - ZMĚNY VÍCEPRÁCE'!C2" display="/"/>
    <hyperlink ref="A96" location="'ZRN4 - ZMĚNY MÉNĚPRÁC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79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0"/>
      <c r="AT3" s="17" t="s">
        <v>80</v>
      </c>
    </row>
    <row r="4" spans="1:46" s="1" customFormat="1" ht="24.95" customHeight="1">
      <c r="B4" s="20"/>
      <c r="D4" s="107" t="s">
        <v>84</v>
      </c>
      <c r="L4" s="20"/>
      <c r="M4" s="10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9" t="s">
        <v>14</v>
      </c>
      <c r="L6" s="20"/>
    </row>
    <row r="7" spans="1:46" s="1" customFormat="1" ht="16.5" customHeight="1">
      <c r="B7" s="20"/>
      <c r="E7" s="276" t="str">
        <f>'Rekapitulace stavby'!K6</f>
        <v>JATEČNÍ V TEPLICÍCH R2 - změny k dodatku</v>
      </c>
      <c r="F7" s="277"/>
      <c r="G7" s="277"/>
      <c r="H7" s="277"/>
      <c r="L7" s="20"/>
    </row>
    <row r="8" spans="1:46" s="2" customFormat="1" ht="12" customHeight="1">
      <c r="A8" s="31"/>
      <c r="B8" s="36"/>
      <c r="C8" s="31"/>
      <c r="D8" s="109" t="s">
        <v>85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78" t="s">
        <v>86</v>
      </c>
      <c r="F9" s="279"/>
      <c r="G9" s="279"/>
      <c r="H9" s="279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 t="str">
        <f>'Rekapitulace stavby'!AN8</f>
        <v>7. 9. 2020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22</v>
      </c>
      <c r="E14" s="31"/>
      <c r="F14" s="31"/>
      <c r="G14" s="31"/>
      <c r="H14" s="31"/>
      <c r="I14" s="109" t="s">
        <v>23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24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23</v>
      </c>
      <c r="J17" s="110" t="str">
        <f>'Rekapitulace stavby'!AN13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0" t="str">
        <f>'Rekapitulace stavby'!E14</f>
        <v xml:space="preserve"> </v>
      </c>
      <c r="F18" s="280"/>
      <c r="G18" s="280"/>
      <c r="H18" s="280"/>
      <c r="I18" s="109" t="s">
        <v>24</v>
      </c>
      <c r="J18" s="110" t="str">
        <f>'Rekapitulace stavby'!AN14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26</v>
      </c>
      <c r="E20" s="31"/>
      <c r="F20" s="31"/>
      <c r="G20" s="31"/>
      <c r="H20" s="31"/>
      <c r="I20" s="109" t="s">
        <v>23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24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28</v>
      </c>
      <c r="E23" s="31"/>
      <c r="F23" s="31"/>
      <c r="G23" s="31"/>
      <c r="H23" s="31"/>
      <c r="I23" s="109" t="s">
        <v>23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24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29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81" t="s">
        <v>1</v>
      </c>
      <c r="F27" s="281"/>
      <c r="G27" s="281"/>
      <c r="H27" s="28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30</v>
      </c>
      <c r="E30" s="31"/>
      <c r="F30" s="31"/>
      <c r="G30" s="31"/>
      <c r="H30" s="31"/>
      <c r="I30" s="31"/>
      <c r="J30" s="117">
        <f>ROUND(J120, 2)</f>
        <v>112081.63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32</v>
      </c>
      <c r="G32" s="31"/>
      <c r="H32" s="31"/>
      <c r="I32" s="118" t="s">
        <v>31</v>
      </c>
      <c r="J32" s="118" t="s">
        <v>33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34</v>
      </c>
      <c r="E33" s="109" t="s">
        <v>35</v>
      </c>
      <c r="F33" s="120">
        <f>ROUND((SUM(BE120:BE197)),  2)</f>
        <v>112081.63</v>
      </c>
      <c r="G33" s="31"/>
      <c r="H33" s="31"/>
      <c r="I33" s="121">
        <v>0.21</v>
      </c>
      <c r="J33" s="120">
        <f>ROUND(((SUM(BE120:BE197))*I33),  2)</f>
        <v>23537.14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36</v>
      </c>
      <c r="F34" s="120">
        <f>ROUND((SUM(BF120:BF197)),  2)</f>
        <v>0</v>
      </c>
      <c r="G34" s="31"/>
      <c r="H34" s="31"/>
      <c r="I34" s="121">
        <v>0.15</v>
      </c>
      <c r="J34" s="120">
        <f>ROUND(((SUM(BF120:BF197))*I34),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37</v>
      </c>
      <c r="F35" s="120">
        <f>ROUND((SUM(BG120:BG197)),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38</v>
      </c>
      <c r="F36" s="120">
        <f>ROUND((SUM(BH120:BH197)),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39</v>
      </c>
      <c r="F37" s="120">
        <f>ROUND((SUM(BI120:BI197)),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40</v>
      </c>
      <c r="E39" s="124"/>
      <c r="F39" s="124"/>
      <c r="G39" s="125" t="s">
        <v>41</v>
      </c>
      <c r="H39" s="126" t="s">
        <v>42</v>
      </c>
      <c r="I39" s="124"/>
      <c r="J39" s="127">
        <f>SUM(J30:J37)</f>
        <v>135618.77000000002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8"/>
      <c r="D50" s="129" t="s">
        <v>43</v>
      </c>
      <c r="E50" s="130"/>
      <c r="F50" s="130"/>
      <c r="G50" s="129" t="s">
        <v>44</v>
      </c>
      <c r="H50" s="130"/>
      <c r="I50" s="130"/>
      <c r="J50" s="130"/>
      <c r="K50" s="130"/>
      <c r="L50" s="48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31" t="s">
        <v>45</v>
      </c>
      <c r="E61" s="132"/>
      <c r="F61" s="133" t="s">
        <v>46</v>
      </c>
      <c r="G61" s="131" t="s">
        <v>45</v>
      </c>
      <c r="H61" s="132"/>
      <c r="I61" s="132"/>
      <c r="J61" s="134" t="s">
        <v>46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29" t="s">
        <v>47</v>
      </c>
      <c r="E65" s="135"/>
      <c r="F65" s="135"/>
      <c r="G65" s="129" t="s">
        <v>48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31" t="s">
        <v>45</v>
      </c>
      <c r="E76" s="132"/>
      <c r="F76" s="133" t="s">
        <v>46</v>
      </c>
      <c r="G76" s="131" t="s">
        <v>45</v>
      </c>
      <c r="H76" s="132"/>
      <c r="I76" s="132"/>
      <c r="J76" s="134" t="s">
        <v>46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3" t="s">
        <v>87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82" t="str">
        <f>E7</f>
        <v>JATEČNÍ V TEPLICÍCH R2 - změny k dodatku</v>
      </c>
      <c r="F85" s="283"/>
      <c r="G85" s="283"/>
      <c r="H85" s="28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8" t="s">
        <v>85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4" t="str">
        <f>E9</f>
        <v>ZRN3 - ZMĚNY VÍCEPRÁCE</v>
      </c>
      <c r="F87" s="284"/>
      <c r="G87" s="284"/>
      <c r="H87" s="28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63" t="str">
        <f>IF(J12="","",J12)</f>
        <v>7. 9. 2020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28" t="s">
        <v>26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8" t="s">
        <v>25</v>
      </c>
      <c r="D92" s="33"/>
      <c r="E92" s="33"/>
      <c r="F92" s="26" t="str">
        <f>IF(E18="","",E18)</f>
        <v xml:space="preserve"> </v>
      </c>
      <c r="G92" s="33"/>
      <c r="H92" s="33"/>
      <c r="I92" s="28" t="s">
        <v>28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0" t="s">
        <v>88</v>
      </c>
      <c r="D94" s="141"/>
      <c r="E94" s="141"/>
      <c r="F94" s="141"/>
      <c r="G94" s="141"/>
      <c r="H94" s="141"/>
      <c r="I94" s="141"/>
      <c r="J94" s="142" t="s">
        <v>89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90</v>
      </c>
      <c r="D96" s="33"/>
      <c r="E96" s="33"/>
      <c r="F96" s="33"/>
      <c r="G96" s="33"/>
      <c r="H96" s="33"/>
      <c r="I96" s="33"/>
      <c r="J96" s="81">
        <f>J120</f>
        <v>112081.62999999999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91</v>
      </c>
    </row>
    <row r="97" spans="1:31" s="9" customFormat="1" ht="24.95" customHeight="1">
      <c r="B97" s="144"/>
      <c r="C97" s="145"/>
      <c r="D97" s="146" t="s">
        <v>92</v>
      </c>
      <c r="E97" s="147"/>
      <c r="F97" s="147"/>
      <c r="G97" s="147"/>
      <c r="H97" s="147"/>
      <c r="I97" s="147"/>
      <c r="J97" s="148">
        <f>J121</f>
        <v>112081.62999999999</v>
      </c>
      <c r="K97" s="145"/>
      <c r="L97" s="149"/>
    </row>
    <row r="98" spans="1:31" s="10" customFormat="1" ht="19.899999999999999" customHeight="1">
      <c r="B98" s="150"/>
      <c r="C98" s="151"/>
      <c r="D98" s="152" t="s">
        <v>93</v>
      </c>
      <c r="E98" s="153"/>
      <c r="F98" s="153"/>
      <c r="G98" s="153"/>
      <c r="H98" s="153"/>
      <c r="I98" s="153"/>
      <c r="J98" s="154">
        <f>J122</f>
        <v>109707.9</v>
      </c>
      <c r="K98" s="151"/>
      <c r="L98" s="155"/>
    </row>
    <row r="99" spans="1:31" s="10" customFormat="1" ht="19.899999999999999" customHeight="1">
      <c r="B99" s="150"/>
      <c r="C99" s="151"/>
      <c r="D99" s="152" t="s">
        <v>94</v>
      </c>
      <c r="E99" s="153"/>
      <c r="F99" s="153"/>
      <c r="G99" s="153"/>
      <c r="H99" s="153"/>
      <c r="I99" s="153"/>
      <c r="J99" s="154">
        <f>J183</f>
        <v>2128.08</v>
      </c>
      <c r="K99" s="151"/>
      <c r="L99" s="155"/>
    </row>
    <row r="100" spans="1:31" s="10" customFormat="1" ht="19.899999999999999" customHeight="1">
      <c r="B100" s="150"/>
      <c r="C100" s="151"/>
      <c r="D100" s="152" t="s">
        <v>95</v>
      </c>
      <c r="E100" s="153"/>
      <c r="F100" s="153"/>
      <c r="G100" s="153"/>
      <c r="H100" s="153"/>
      <c r="I100" s="153"/>
      <c r="J100" s="154">
        <f>J196</f>
        <v>245.65</v>
      </c>
      <c r="K100" s="151"/>
      <c r="L100" s="155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3" t="s">
        <v>96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8" t="s">
        <v>14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82" t="str">
        <f>E7</f>
        <v>JATEČNÍ V TEPLICÍCH R2 - změny k dodatku</v>
      </c>
      <c r="F110" s="283"/>
      <c r="G110" s="283"/>
      <c r="H110" s="28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8" t="s">
        <v>85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54" t="str">
        <f>E9</f>
        <v>ZRN3 - ZMĚNY VÍCEPRÁCE</v>
      </c>
      <c r="F112" s="284"/>
      <c r="G112" s="284"/>
      <c r="H112" s="284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8" t="s">
        <v>18</v>
      </c>
      <c r="D114" s="33"/>
      <c r="E114" s="33"/>
      <c r="F114" s="26" t="str">
        <f>F12</f>
        <v xml:space="preserve"> </v>
      </c>
      <c r="G114" s="33"/>
      <c r="H114" s="33"/>
      <c r="I114" s="28" t="s">
        <v>20</v>
      </c>
      <c r="J114" s="63" t="str">
        <f>IF(J12="","",J12)</f>
        <v>7. 9. 2020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2" customHeight="1">
      <c r="A116" s="31"/>
      <c r="B116" s="32"/>
      <c r="C116" s="28" t="s">
        <v>22</v>
      </c>
      <c r="D116" s="33"/>
      <c r="E116" s="33"/>
      <c r="F116" s="26" t="str">
        <f>E15</f>
        <v xml:space="preserve"> </v>
      </c>
      <c r="G116" s="33"/>
      <c r="H116" s="33"/>
      <c r="I116" s="28" t="s">
        <v>26</v>
      </c>
      <c r="J116" s="29" t="str">
        <f>E21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8" t="s">
        <v>25</v>
      </c>
      <c r="D117" s="33"/>
      <c r="E117" s="33"/>
      <c r="F117" s="26" t="str">
        <f>IF(E18="","",E18)</f>
        <v xml:space="preserve"> </v>
      </c>
      <c r="G117" s="33"/>
      <c r="H117" s="33"/>
      <c r="I117" s="28" t="s">
        <v>28</v>
      </c>
      <c r="J117" s="29" t="str">
        <f>E24</f>
        <v xml:space="preserve"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56"/>
      <c r="B119" s="157"/>
      <c r="C119" s="158" t="s">
        <v>97</v>
      </c>
      <c r="D119" s="159" t="s">
        <v>55</v>
      </c>
      <c r="E119" s="159" t="s">
        <v>51</v>
      </c>
      <c r="F119" s="159" t="s">
        <v>52</v>
      </c>
      <c r="G119" s="159" t="s">
        <v>98</v>
      </c>
      <c r="H119" s="159" t="s">
        <v>99</v>
      </c>
      <c r="I119" s="159" t="s">
        <v>100</v>
      </c>
      <c r="J119" s="159" t="s">
        <v>89</v>
      </c>
      <c r="K119" s="160" t="s">
        <v>101</v>
      </c>
      <c r="L119" s="161"/>
      <c r="M119" s="72" t="s">
        <v>1</v>
      </c>
      <c r="N119" s="73" t="s">
        <v>34</v>
      </c>
      <c r="O119" s="73" t="s">
        <v>102</v>
      </c>
      <c r="P119" s="73" t="s">
        <v>103</v>
      </c>
      <c r="Q119" s="73" t="s">
        <v>104</v>
      </c>
      <c r="R119" s="73" t="s">
        <v>105</v>
      </c>
      <c r="S119" s="73" t="s">
        <v>106</v>
      </c>
      <c r="T119" s="74" t="s">
        <v>107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5" s="2" customFormat="1" ht="22.9" customHeight="1">
      <c r="A120" s="31"/>
      <c r="B120" s="32"/>
      <c r="C120" s="79" t="s">
        <v>108</v>
      </c>
      <c r="D120" s="33"/>
      <c r="E120" s="33"/>
      <c r="F120" s="33"/>
      <c r="G120" s="33"/>
      <c r="H120" s="33"/>
      <c r="I120" s="33"/>
      <c r="J120" s="162">
        <f>BK120</f>
        <v>112081.62999999999</v>
      </c>
      <c r="K120" s="33"/>
      <c r="L120" s="36"/>
      <c r="M120" s="75"/>
      <c r="N120" s="163"/>
      <c r="O120" s="76"/>
      <c r="P120" s="164">
        <f>P121</f>
        <v>0</v>
      </c>
      <c r="Q120" s="76"/>
      <c r="R120" s="164">
        <f>R121</f>
        <v>0</v>
      </c>
      <c r="S120" s="76"/>
      <c r="T120" s="165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7" t="s">
        <v>69</v>
      </c>
      <c r="AU120" s="17" t="s">
        <v>91</v>
      </c>
      <c r="BK120" s="166">
        <f>BK121</f>
        <v>112081.62999999999</v>
      </c>
    </row>
    <row r="121" spans="1:65" s="12" customFormat="1" ht="25.9" customHeight="1">
      <c r="B121" s="167"/>
      <c r="C121" s="168"/>
      <c r="D121" s="169" t="s">
        <v>69</v>
      </c>
      <c r="E121" s="170" t="s">
        <v>109</v>
      </c>
      <c r="F121" s="170" t="s">
        <v>109</v>
      </c>
      <c r="G121" s="168"/>
      <c r="H121" s="168"/>
      <c r="I121" s="168"/>
      <c r="J121" s="171">
        <f>BK121</f>
        <v>112081.62999999999</v>
      </c>
      <c r="K121" s="168"/>
      <c r="L121" s="172"/>
      <c r="M121" s="173"/>
      <c r="N121" s="174"/>
      <c r="O121" s="174"/>
      <c r="P121" s="175">
        <f>P122+P183+P196</f>
        <v>0</v>
      </c>
      <c r="Q121" s="174"/>
      <c r="R121" s="175">
        <f>R122+R183+R196</f>
        <v>0</v>
      </c>
      <c r="S121" s="174"/>
      <c r="T121" s="176">
        <f>T122+T183+T196</f>
        <v>0</v>
      </c>
      <c r="AR121" s="177" t="s">
        <v>78</v>
      </c>
      <c r="AT121" s="178" t="s">
        <v>69</v>
      </c>
      <c r="AU121" s="178" t="s">
        <v>70</v>
      </c>
      <c r="AY121" s="177" t="s">
        <v>110</v>
      </c>
      <c r="BK121" s="179">
        <f>BK122+BK183+BK196</f>
        <v>112081.62999999999</v>
      </c>
    </row>
    <row r="122" spans="1:65" s="12" customFormat="1" ht="22.9" customHeight="1">
      <c r="B122" s="167"/>
      <c r="C122" s="168"/>
      <c r="D122" s="169" t="s">
        <v>69</v>
      </c>
      <c r="E122" s="180" t="s">
        <v>111</v>
      </c>
      <c r="F122" s="180" t="s">
        <v>112</v>
      </c>
      <c r="G122" s="168"/>
      <c r="H122" s="168"/>
      <c r="I122" s="168"/>
      <c r="J122" s="181">
        <f>BK122</f>
        <v>109707.9</v>
      </c>
      <c r="K122" s="168"/>
      <c r="L122" s="172"/>
      <c r="M122" s="173"/>
      <c r="N122" s="174"/>
      <c r="O122" s="174"/>
      <c r="P122" s="175">
        <f>SUM(P123:P182)</f>
        <v>0</v>
      </c>
      <c r="Q122" s="174"/>
      <c r="R122" s="175">
        <f>SUM(R123:R182)</f>
        <v>0</v>
      </c>
      <c r="S122" s="174"/>
      <c r="T122" s="176">
        <f>SUM(T123:T182)</f>
        <v>0</v>
      </c>
      <c r="AR122" s="177" t="s">
        <v>78</v>
      </c>
      <c r="AT122" s="178" t="s">
        <v>69</v>
      </c>
      <c r="AU122" s="178" t="s">
        <v>78</v>
      </c>
      <c r="AY122" s="177" t="s">
        <v>110</v>
      </c>
      <c r="BK122" s="179">
        <f>SUM(BK123:BK182)</f>
        <v>109707.9</v>
      </c>
    </row>
    <row r="123" spans="1:65" s="2" customFormat="1" ht="14.45" customHeight="1">
      <c r="A123" s="31"/>
      <c r="B123" s="32"/>
      <c r="C123" s="182" t="s">
        <v>78</v>
      </c>
      <c r="D123" s="182" t="s">
        <v>113</v>
      </c>
      <c r="E123" s="183" t="s">
        <v>114</v>
      </c>
      <c r="F123" s="184" t="s">
        <v>115</v>
      </c>
      <c r="G123" s="185" t="s">
        <v>116</v>
      </c>
      <c r="H123" s="186">
        <v>44</v>
      </c>
      <c r="I123" s="187">
        <v>120</v>
      </c>
      <c r="J123" s="187">
        <f>ROUND(I123*H123,2)</f>
        <v>5280</v>
      </c>
      <c r="K123" s="184" t="s">
        <v>117</v>
      </c>
      <c r="L123" s="36"/>
      <c r="M123" s="188" t="s">
        <v>1</v>
      </c>
      <c r="N123" s="189" t="s">
        <v>35</v>
      </c>
      <c r="O123" s="190">
        <v>0</v>
      </c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2" t="s">
        <v>118</v>
      </c>
      <c r="AT123" s="192" t="s">
        <v>113</v>
      </c>
      <c r="AU123" s="192" t="s">
        <v>80</v>
      </c>
      <c r="AY123" s="17" t="s">
        <v>110</v>
      </c>
      <c r="BE123" s="193">
        <f>IF(N123="základní",J123,0)</f>
        <v>5280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7" t="s">
        <v>78</v>
      </c>
      <c r="BK123" s="193">
        <f>ROUND(I123*H123,2)</f>
        <v>5280</v>
      </c>
      <c r="BL123" s="17" t="s">
        <v>118</v>
      </c>
      <c r="BM123" s="192" t="s">
        <v>80</v>
      </c>
    </row>
    <row r="124" spans="1:65" s="13" customFormat="1" ht="11.25">
      <c r="B124" s="194"/>
      <c r="C124" s="195"/>
      <c r="D124" s="196" t="s">
        <v>119</v>
      </c>
      <c r="E124" s="197" t="s">
        <v>1</v>
      </c>
      <c r="F124" s="198" t="s">
        <v>120</v>
      </c>
      <c r="G124" s="195"/>
      <c r="H124" s="197" t="s">
        <v>1</v>
      </c>
      <c r="I124" s="195"/>
      <c r="J124" s="195"/>
      <c r="K124" s="195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119</v>
      </c>
      <c r="AU124" s="203" t="s">
        <v>80</v>
      </c>
      <c r="AV124" s="13" t="s">
        <v>78</v>
      </c>
      <c r="AW124" s="13" t="s">
        <v>27</v>
      </c>
      <c r="AX124" s="13" t="s">
        <v>70</v>
      </c>
      <c r="AY124" s="203" t="s">
        <v>110</v>
      </c>
    </row>
    <row r="125" spans="1:65" s="14" customFormat="1" ht="11.25">
      <c r="B125" s="204"/>
      <c r="C125" s="205"/>
      <c r="D125" s="196" t="s">
        <v>119</v>
      </c>
      <c r="E125" s="206" t="s">
        <v>1</v>
      </c>
      <c r="F125" s="207" t="s">
        <v>121</v>
      </c>
      <c r="G125" s="205"/>
      <c r="H125" s="208">
        <v>-2578.3000000000002</v>
      </c>
      <c r="I125" s="205"/>
      <c r="J125" s="205"/>
      <c r="K125" s="205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119</v>
      </c>
      <c r="AU125" s="213" t="s">
        <v>80</v>
      </c>
      <c r="AV125" s="14" t="s">
        <v>80</v>
      </c>
      <c r="AW125" s="14" t="s">
        <v>27</v>
      </c>
      <c r="AX125" s="14" t="s">
        <v>70</v>
      </c>
      <c r="AY125" s="213" t="s">
        <v>110</v>
      </c>
    </row>
    <row r="126" spans="1:65" s="13" customFormat="1" ht="11.25">
      <c r="B126" s="194"/>
      <c r="C126" s="195"/>
      <c r="D126" s="196" t="s">
        <v>119</v>
      </c>
      <c r="E126" s="197" t="s">
        <v>1</v>
      </c>
      <c r="F126" s="198" t="s">
        <v>122</v>
      </c>
      <c r="G126" s="195"/>
      <c r="H126" s="197" t="s">
        <v>1</v>
      </c>
      <c r="I126" s="195"/>
      <c r="J126" s="195"/>
      <c r="K126" s="195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119</v>
      </c>
      <c r="AU126" s="203" t="s">
        <v>80</v>
      </c>
      <c r="AV126" s="13" t="s">
        <v>78</v>
      </c>
      <c r="AW126" s="13" t="s">
        <v>27</v>
      </c>
      <c r="AX126" s="13" t="s">
        <v>70</v>
      </c>
      <c r="AY126" s="203" t="s">
        <v>110</v>
      </c>
    </row>
    <row r="127" spans="1:65" s="14" customFormat="1" ht="11.25">
      <c r="B127" s="204"/>
      <c r="C127" s="205"/>
      <c r="D127" s="196" t="s">
        <v>119</v>
      </c>
      <c r="E127" s="206" t="s">
        <v>1</v>
      </c>
      <c r="F127" s="207" t="s">
        <v>123</v>
      </c>
      <c r="G127" s="205"/>
      <c r="H127" s="208">
        <v>2622.3</v>
      </c>
      <c r="I127" s="205"/>
      <c r="J127" s="205"/>
      <c r="K127" s="205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119</v>
      </c>
      <c r="AU127" s="213" t="s">
        <v>80</v>
      </c>
      <c r="AV127" s="14" t="s">
        <v>80</v>
      </c>
      <c r="AW127" s="14" t="s">
        <v>27</v>
      </c>
      <c r="AX127" s="14" t="s">
        <v>70</v>
      </c>
      <c r="AY127" s="213" t="s">
        <v>110</v>
      </c>
    </row>
    <row r="128" spans="1:65" s="15" customFormat="1" ht="11.25">
      <c r="B128" s="214"/>
      <c r="C128" s="215"/>
      <c r="D128" s="196" t="s">
        <v>119</v>
      </c>
      <c r="E128" s="216" t="s">
        <v>1</v>
      </c>
      <c r="F128" s="217" t="s">
        <v>124</v>
      </c>
      <c r="G128" s="215"/>
      <c r="H128" s="218">
        <v>44</v>
      </c>
      <c r="I128" s="215"/>
      <c r="J128" s="215"/>
      <c r="K128" s="215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119</v>
      </c>
      <c r="AU128" s="223" t="s">
        <v>80</v>
      </c>
      <c r="AV128" s="15" t="s">
        <v>118</v>
      </c>
      <c r="AW128" s="15" t="s">
        <v>27</v>
      </c>
      <c r="AX128" s="15" t="s">
        <v>78</v>
      </c>
      <c r="AY128" s="223" t="s">
        <v>110</v>
      </c>
    </row>
    <row r="129" spans="1:65" s="2" customFormat="1" ht="14.45" customHeight="1">
      <c r="A129" s="31"/>
      <c r="B129" s="32"/>
      <c r="C129" s="182" t="s">
        <v>80</v>
      </c>
      <c r="D129" s="182" t="s">
        <v>113</v>
      </c>
      <c r="E129" s="183" t="s">
        <v>125</v>
      </c>
      <c r="F129" s="184" t="s">
        <v>126</v>
      </c>
      <c r="G129" s="185" t="s">
        <v>116</v>
      </c>
      <c r="H129" s="186">
        <v>44</v>
      </c>
      <c r="I129" s="187">
        <v>130</v>
      </c>
      <c r="J129" s="187">
        <f>ROUND(I129*H129,2)</f>
        <v>5720</v>
      </c>
      <c r="K129" s="184" t="s">
        <v>117</v>
      </c>
      <c r="L129" s="36"/>
      <c r="M129" s="188" t="s">
        <v>1</v>
      </c>
      <c r="N129" s="189" t="s">
        <v>35</v>
      </c>
      <c r="O129" s="190">
        <v>0</v>
      </c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118</v>
      </c>
      <c r="AT129" s="192" t="s">
        <v>113</v>
      </c>
      <c r="AU129" s="192" t="s">
        <v>80</v>
      </c>
      <c r="AY129" s="17" t="s">
        <v>110</v>
      </c>
      <c r="BE129" s="193">
        <f>IF(N129="základní",J129,0)</f>
        <v>5720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7" t="s">
        <v>78</v>
      </c>
      <c r="BK129" s="193">
        <f>ROUND(I129*H129,2)</f>
        <v>5720</v>
      </c>
      <c r="BL129" s="17" t="s">
        <v>118</v>
      </c>
      <c r="BM129" s="192" t="s">
        <v>118</v>
      </c>
    </row>
    <row r="130" spans="1:65" s="13" customFormat="1" ht="11.25">
      <c r="B130" s="194"/>
      <c r="C130" s="195"/>
      <c r="D130" s="196" t="s">
        <v>119</v>
      </c>
      <c r="E130" s="197" t="s">
        <v>1</v>
      </c>
      <c r="F130" s="198" t="s">
        <v>120</v>
      </c>
      <c r="G130" s="195"/>
      <c r="H130" s="197" t="s">
        <v>1</v>
      </c>
      <c r="I130" s="195"/>
      <c r="J130" s="195"/>
      <c r="K130" s="195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119</v>
      </c>
      <c r="AU130" s="203" t="s">
        <v>80</v>
      </c>
      <c r="AV130" s="13" t="s">
        <v>78</v>
      </c>
      <c r="AW130" s="13" t="s">
        <v>27</v>
      </c>
      <c r="AX130" s="13" t="s">
        <v>70</v>
      </c>
      <c r="AY130" s="203" t="s">
        <v>110</v>
      </c>
    </row>
    <row r="131" spans="1:65" s="14" customFormat="1" ht="11.25">
      <c r="B131" s="204"/>
      <c r="C131" s="205"/>
      <c r="D131" s="196" t="s">
        <v>119</v>
      </c>
      <c r="E131" s="206" t="s">
        <v>1</v>
      </c>
      <c r="F131" s="207" t="s">
        <v>121</v>
      </c>
      <c r="G131" s="205"/>
      <c r="H131" s="208">
        <v>-2578.3000000000002</v>
      </c>
      <c r="I131" s="205"/>
      <c r="J131" s="205"/>
      <c r="K131" s="205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119</v>
      </c>
      <c r="AU131" s="213" t="s">
        <v>80</v>
      </c>
      <c r="AV131" s="14" t="s">
        <v>80</v>
      </c>
      <c r="AW131" s="14" t="s">
        <v>27</v>
      </c>
      <c r="AX131" s="14" t="s">
        <v>70</v>
      </c>
      <c r="AY131" s="213" t="s">
        <v>110</v>
      </c>
    </row>
    <row r="132" spans="1:65" s="13" customFormat="1" ht="11.25">
      <c r="B132" s="194"/>
      <c r="C132" s="195"/>
      <c r="D132" s="196" t="s">
        <v>119</v>
      </c>
      <c r="E132" s="197" t="s">
        <v>1</v>
      </c>
      <c r="F132" s="198" t="s">
        <v>122</v>
      </c>
      <c r="G132" s="195"/>
      <c r="H132" s="197" t="s">
        <v>1</v>
      </c>
      <c r="I132" s="195"/>
      <c r="J132" s="195"/>
      <c r="K132" s="195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119</v>
      </c>
      <c r="AU132" s="203" t="s">
        <v>80</v>
      </c>
      <c r="AV132" s="13" t="s">
        <v>78</v>
      </c>
      <c r="AW132" s="13" t="s">
        <v>27</v>
      </c>
      <c r="AX132" s="13" t="s">
        <v>70</v>
      </c>
      <c r="AY132" s="203" t="s">
        <v>110</v>
      </c>
    </row>
    <row r="133" spans="1:65" s="14" customFormat="1" ht="11.25">
      <c r="B133" s="204"/>
      <c r="C133" s="205"/>
      <c r="D133" s="196" t="s">
        <v>119</v>
      </c>
      <c r="E133" s="206" t="s">
        <v>1</v>
      </c>
      <c r="F133" s="207" t="s">
        <v>123</v>
      </c>
      <c r="G133" s="205"/>
      <c r="H133" s="208">
        <v>2622.3</v>
      </c>
      <c r="I133" s="205"/>
      <c r="J133" s="205"/>
      <c r="K133" s="205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119</v>
      </c>
      <c r="AU133" s="213" t="s">
        <v>80</v>
      </c>
      <c r="AV133" s="14" t="s">
        <v>80</v>
      </c>
      <c r="AW133" s="14" t="s">
        <v>27</v>
      </c>
      <c r="AX133" s="14" t="s">
        <v>70</v>
      </c>
      <c r="AY133" s="213" t="s">
        <v>110</v>
      </c>
    </row>
    <row r="134" spans="1:65" s="15" customFormat="1" ht="11.25">
      <c r="B134" s="214"/>
      <c r="C134" s="215"/>
      <c r="D134" s="196" t="s">
        <v>119</v>
      </c>
      <c r="E134" s="216" t="s">
        <v>1</v>
      </c>
      <c r="F134" s="217" t="s">
        <v>124</v>
      </c>
      <c r="G134" s="215"/>
      <c r="H134" s="218">
        <v>44</v>
      </c>
      <c r="I134" s="215"/>
      <c r="J134" s="215"/>
      <c r="K134" s="215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119</v>
      </c>
      <c r="AU134" s="223" t="s">
        <v>80</v>
      </c>
      <c r="AV134" s="15" t="s">
        <v>118</v>
      </c>
      <c r="AW134" s="15" t="s">
        <v>27</v>
      </c>
      <c r="AX134" s="15" t="s">
        <v>78</v>
      </c>
      <c r="AY134" s="223" t="s">
        <v>110</v>
      </c>
    </row>
    <row r="135" spans="1:65" s="2" customFormat="1" ht="14.45" customHeight="1">
      <c r="A135" s="31"/>
      <c r="B135" s="32"/>
      <c r="C135" s="182" t="s">
        <v>127</v>
      </c>
      <c r="D135" s="182" t="s">
        <v>113</v>
      </c>
      <c r="E135" s="183" t="s">
        <v>128</v>
      </c>
      <c r="F135" s="184" t="s">
        <v>129</v>
      </c>
      <c r="G135" s="185" t="s">
        <v>116</v>
      </c>
      <c r="H135" s="186">
        <v>475</v>
      </c>
      <c r="I135" s="187">
        <v>99.3</v>
      </c>
      <c r="J135" s="187">
        <f>ROUND(I135*H135,2)</f>
        <v>47167.5</v>
      </c>
      <c r="K135" s="184" t="s">
        <v>117</v>
      </c>
      <c r="L135" s="36"/>
      <c r="M135" s="188" t="s">
        <v>1</v>
      </c>
      <c r="N135" s="189" t="s">
        <v>35</v>
      </c>
      <c r="O135" s="190">
        <v>0</v>
      </c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118</v>
      </c>
      <c r="AT135" s="192" t="s">
        <v>113</v>
      </c>
      <c r="AU135" s="192" t="s">
        <v>80</v>
      </c>
      <c r="AY135" s="17" t="s">
        <v>110</v>
      </c>
      <c r="BE135" s="193">
        <f>IF(N135="základní",J135,0)</f>
        <v>47167.5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7" t="s">
        <v>78</v>
      </c>
      <c r="BK135" s="193">
        <f>ROUND(I135*H135,2)</f>
        <v>47167.5</v>
      </c>
      <c r="BL135" s="17" t="s">
        <v>118</v>
      </c>
      <c r="BM135" s="192" t="s">
        <v>130</v>
      </c>
    </row>
    <row r="136" spans="1:65" s="13" customFormat="1" ht="11.25">
      <c r="B136" s="194"/>
      <c r="C136" s="195"/>
      <c r="D136" s="196" t="s">
        <v>119</v>
      </c>
      <c r="E136" s="197" t="s">
        <v>1</v>
      </c>
      <c r="F136" s="198" t="s">
        <v>131</v>
      </c>
      <c r="G136" s="195"/>
      <c r="H136" s="197" t="s">
        <v>1</v>
      </c>
      <c r="I136" s="195"/>
      <c r="J136" s="195"/>
      <c r="K136" s="195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119</v>
      </c>
      <c r="AU136" s="203" t="s">
        <v>80</v>
      </c>
      <c r="AV136" s="13" t="s">
        <v>78</v>
      </c>
      <c r="AW136" s="13" t="s">
        <v>27</v>
      </c>
      <c r="AX136" s="13" t="s">
        <v>70</v>
      </c>
      <c r="AY136" s="203" t="s">
        <v>110</v>
      </c>
    </row>
    <row r="137" spans="1:65" s="14" customFormat="1" ht="11.25">
      <c r="B137" s="204"/>
      <c r="C137" s="205"/>
      <c r="D137" s="196" t="s">
        <v>119</v>
      </c>
      <c r="E137" s="206" t="s">
        <v>1</v>
      </c>
      <c r="F137" s="207" t="s">
        <v>70</v>
      </c>
      <c r="G137" s="205"/>
      <c r="H137" s="208">
        <v>0</v>
      </c>
      <c r="I137" s="205"/>
      <c r="J137" s="205"/>
      <c r="K137" s="205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119</v>
      </c>
      <c r="AU137" s="213" t="s">
        <v>80</v>
      </c>
      <c r="AV137" s="14" t="s">
        <v>80</v>
      </c>
      <c r="AW137" s="14" t="s">
        <v>27</v>
      </c>
      <c r="AX137" s="14" t="s">
        <v>70</v>
      </c>
      <c r="AY137" s="213" t="s">
        <v>110</v>
      </c>
    </row>
    <row r="138" spans="1:65" s="13" customFormat="1" ht="11.25">
      <c r="B138" s="194"/>
      <c r="C138" s="195"/>
      <c r="D138" s="196" t="s">
        <v>119</v>
      </c>
      <c r="E138" s="197" t="s">
        <v>1</v>
      </c>
      <c r="F138" s="198" t="s">
        <v>132</v>
      </c>
      <c r="G138" s="195"/>
      <c r="H138" s="197" t="s">
        <v>1</v>
      </c>
      <c r="I138" s="195"/>
      <c r="J138" s="195"/>
      <c r="K138" s="195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119</v>
      </c>
      <c r="AU138" s="203" t="s">
        <v>80</v>
      </c>
      <c r="AV138" s="13" t="s">
        <v>78</v>
      </c>
      <c r="AW138" s="13" t="s">
        <v>27</v>
      </c>
      <c r="AX138" s="13" t="s">
        <v>70</v>
      </c>
      <c r="AY138" s="203" t="s">
        <v>110</v>
      </c>
    </row>
    <row r="139" spans="1:65" s="14" customFormat="1" ht="11.25">
      <c r="B139" s="204"/>
      <c r="C139" s="205"/>
      <c r="D139" s="196" t="s">
        <v>119</v>
      </c>
      <c r="E139" s="206" t="s">
        <v>1</v>
      </c>
      <c r="F139" s="207" t="s">
        <v>133</v>
      </c>
      <c r="G139" s="205"/>
      <c r="H139" s="208">
        <v>475</v>
      </c>
      <c r="I139" s="205"/>
      <c r="J139" s="205"/>
      <c r="K139" s="205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119</v>
      </c>
      <c r="AU139" s="213" t="s">
        <v>80</v>
      </c>
      <c r="AV139" s="14" t="s">
        <v>80</v>
      </c>
      <c r="AW139" s="14" t="s">
        <v>27</v>
      </c>
      <c r="AX139" s="14" t="s">
        <v>70</v>
      </c>
      <c r="AY139" s="213" t="s">
        <v>110</v>
      </c>
    </row>
    <row r="140" spans="1:65" s="15" customFormat="1" ht="11.25">
      <c r="B140" s="214"/>
      <c r="C140" s="215"/>
      <c r="D140" s="196" t="s">
        <v>119</v>
      </c>
      <c r="E140" s="216" t="s">
        <v>1</v>
      </c>
      <c r="F140" s="217" t="s">
        <v>124</v>
      </c>
      <c r="G140" s="215"/>
      <c r="H140" s="218">
        <v>475</v>
      </c>
      <c r="I140" s="215"/>
      <c r="J140" s="215"/>
      <c r="K140" s="215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119</v>
      </c>
      <c r="AU140" s="223" t="s">
        <v>80</v>
      </c>
      <c r="AV140" s="15" t="s">
        <v>118</v>
      </c>
      <c r="AW140" s="15" t="s">
        <v>27</v>
      </c>
      <c r="AX140" s="15" t="s">
        <v>78</v>
      </c>
      <c r="AY140" s="223" t="s">
        <v>110</v>
      </c>
    </row>
    <row r="141" spans="1:65" s="2" customFormat="1" ht="24.2" customHeight="1">
      <c r="A141" s="31"/>
      <c r="B141" s="32"/>
      <c r="C141" s="182" t="s">
        <v>118</v>
      </c>
      <c r="D141" s="182" t="s">
        <v>113</v>
      </c>
      <c r="E141" s="183" t="s">
        <v>134</v>
      </c>
      <c r="F141" s="184" t="s">
        <v>135</v>
      </c>
      <c r="G141" s="185" t="s">
        <v>116</v>
      </c>
      <c r="H141" s="186">
        <v>44</v>
      </c>
      <c r="I141" s="187">
        <v>435</v>
      </c>
      <c r="J141" s="187">
        <f>ROUND(I141*H141,2)</f>
        <v>19140</v>
      </c>
      <c r="K141" s="184" t="s">
        <v>117</v>
      </c>
      <c r="L141" s="36"/>
      <c r="M141" s="188" t="s">
        <v>1</v>
      </c>
      <c r="N141" s="189" t="s">
        <v>35</v>
      </c>
      <c r="O141" s="190">
        <v>0</v>
      </c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2" t="s">
        <v>118</v>
      </c>
      <c r="AT141" s="192" t="s">
        <v>113</v>
      </c>
      <c r="AU141" s="192" t="s">
        <v>80</v>
      </c>
      <c r="AY141" s="17" t="s">
        <v>110</v>
      </c>
      <c r="BE141" s="193">
        <f>IF(N141="základní",J141,0)</f>
        <v>19140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7" t="s">
        <v>78</v>
      </c>
      <c r="BK141" s="193">
        <f>ROUND(I141*H141,2)</f>
        <v>19140</v>
      </c>
      <c r="BL141" s="17" t="s">
        <v>118</v>
      </c>
      <c r="BM141" s="192" t="s">
        <v>136</v>
      </c>
    </row>
    <row r="142" spans="1:65" s="13" customFormat="1" ht="11.25">
      <c r="B142" s="194"/>
      <c r="C142" s="195"/>
      <c r="D142" s="196" t="s">
        <v>119</v>
      </c>
      <c r="E142" s="197" t="s">
        <v>1</v>
      </c>
      <c r="F142" s="198" t="s">
        <v>120</v>
      </c>
      <c r="G142" s="195"/>
      <c r="H142" s="197" t="s">
        <v>1</v>
      </c>
      <c r="I142" s="195"/>
      <c r="J142" s="195"/>
      <c r="K142" s="195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119</v>
      </c>
      <c r="AU142" s="203" t="s">
        <v>80</v>
      </c>
      <c r="AV142" s="13" t="s">
        <v>78</v>
      </c>
      <c r="AW142" s="13" t="s">
        <v>27</v>
      </c>
      <c r="AX142" s="13" t="s">
        <v>70</v>
      </c>
      <c r="AY142" s="203" t="s">
        <v>110</v>
      </c>
    </row>
    <row r="143" spans="1:65" s="14" customFormat="1" ht="11.25">
      <c r="B143" s="204"/>
      <c r="C143" s="205"/>
      <c r="D143" s="196" t="s">
        <v>119</v>
      </c>
      <c r="E143" s="206" t="s">
        <v>1</v>
      </c>
      <c r="F143" s="207" t="s">
        <v>137</v>
      </c>
      <c r="G143" s="205"/>
      <c r="H143" s="208">
        <v>-2225</v>
      </c>
      <c r="I143" s="205"/>
      <c r="J143" s="205"/>
      <c r="K143" s="205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119</v>
      </c>
      <c r="AU143" s="213" t="s">
        <v>80</v>
      </c>
      <c r="AV143" s="14" t="s">
        <v>80</v>
      </c>
      <c r="AW143" s="14" t="s">
        <v>27</v>
      </c>
      <c r="AX143" s="14" t="s">
        <v>70</v>
      </c>
      <c r="AY143" s="213" t="s">
        <v>110</v>
      </c>
    </row>
    <row r="144" spans="1:65" s="13" customFormat="1" ht="11.25">
      <c r="B144" s="194"/>
      <c r="C144" s="195"/>
      <c r="D144" s="196" t="s">
        <v>119</v>
      </c>
      <c r="E144" s="197" t="s">
        <v>1</v>
      </c>
      <c r="F144" s="198" t="s">
        <v>122</v>
      </c>
      <c r="G144" s="195"/>
      <c r="H144" s="197" t="s">
        <v>1</v>
      </c>
      <c r="I144" s="195"/>
      <c r="J144" s="195"/>
      <c r="K144" s="195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119</v>
      </c>
      <c r="AU144" s="203" t="s">
        <v>80</v>
      </c>
      <c r="AV144" s="13" t="s">
        <v>78</v>
      </c>
      <c r="AW144" s="13" t="s">
        <v>27</v>
      </c>
      <c r="AX144" s="13" t="s">
        <v>70</v>
      </c>
      <c r="AY144" s="203" t="s">
        <v>110</v>
      </c>
    </row>
    <row r="145" spans="1:65" s="14" customFormat="1" ht="11.25">
      <c r="B145" s="204"/>
      <c r="C145" s="205"/>
      <c r="D145" s="196" t="s">
        <v>119</v>
      </c>
      <c r="E145" s="206" t="s">
        <v>1</v>
      </c>
      <c r="F145" s="207" t="s">
        <v>138</v>
      </c>
      <c r="G145" s="205"/>
      <c r="H145" s="208">
        <v>2269</v>
      </c>
      <c r="I145" s="205"/>
      <c r="J145" s="205"/>
      <c r="K145" s="205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119</v>
      </c>
      <c r="AU145" s="213" t="s">
        <v>80</v>
      </c>
      <c r="AV145" s="14" t="s">
        <v>80</v>
      </c>
      <c r="AW145" s="14" t="s">
        <v>27</v>
      </c>
      <c r="AX145" s="14" t="s">
        <v>70</v>
      </c>
      <c r="AY145" s="213" t="s">
        <v>110</v>
      </c>
    </row>
    <row r="146" spans="1:65" s="15" customFormat="1" ht="11.25">
      <c r="B146" s="214"/>
      <c r="C146" s="215"/>
      <c r="D146" s="196" t="s">
        <v>119</v>
      </c>
      <c r="E146" s="216" t="s">
        <v>1</v>
      </c>
      <c r="F146" s="217" t="s">
        <v>124</v>
      </c>
      <c r="G146" s="215"/>
      <c r="H146" s="218">
        <v>44</v>
      </c>
      <c r="I146" s="215"/>
      <c r="J146" s="215"/>
      <c r="K146" s="215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119</v>
      </c>
      <c r="AU146" s="223" t="s">
        <v>80</v>
      </c>
      <c r="AV146" s="15" t="s">
        <v>118</v>
      </c>
      <c r="AW146" s="15" t="s">
        <v>27</v>
      </c>
      <c r="AX146" s="15" t="s">
        <v>78</v>
      </c>
      <c r="AY146" s="223" t="s">
        <v>110</v>
      </c>
    </row>
    <row r="147" spans="1:65" s="2" customFormat="1" ht="24.2" customHeight="1">
      <c r="A147" s="31"/>
      <c r="B147" s="32"/>
      <c r="C147" s="182" t="s">
        <v>111</v>
      </c>
      <c r="D147" s="182" t="s">
        <v>113</v>
      </c>
      <c r="E147" s="183" t="s">
        <v>139</v>
      </c>
      <c r="F147" s="184" t="s">
        <v>140</v>
      </c>
      <c r="G147" s="185" t="s">
        <v>116</v>
      </c>
      <c r="H147" s="186">
        <v>44</v>
      </c>
      <c r="I147" s="187">
        <v>19.8</v>
      </c>
      <c r="J147" s="187">
        <f>ROUND(I147*H147,2)</f>
        <v>871.2</v>
      </c>
      <c r="K147" s="184" t="s">
        <v>117</v>
      </c>
      <c r="L147" s="36"/>
      <c r="M147" s="188" t="s">
        <v>1</v>
      </c>
      <c r="N147" s="189" t="s">
        <v>35</v>
      </c>
      <c r="O147" s="190">
        <v>0</v>
      </c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2" t="s">
        <v>118</v>
      </c>
      <c r="AT147" s="192" t="s">
        <v>113</v>
      </c>
      <c r="AU147" s="192" t="s">
        <v>80</v>
      </c>
      <c r="AY147" s="17" t="s">
        <v>110</v>
      </c>
      <c r="BE147" s="193">
        <f>IF(N147="základní",J147,0)</f>
        <v>871.2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7" t="s">
        <v>78</v>
      </c>
      <c r="BK147" s="193">
        <f>ROUND(I147*H147,2)</f>
        <v>871.2</v>
      </c>
      <c r="BL147" s="17" t="s">
        <v>118</v>
      </c>
      <c r="BM147" s="192" t="s">
        <v>141</v>
      </c>
    </row>
    <row r="148" spans="1:65" s="13" customFormat="1" ht="11.25">
      <c r="B148" s="194"/>
      <c r="C148" s="195"/>
      <c r="D148" s="196" t="s">
        <v>119</v>
      </c>
      <c r="E148" s="197" t="s">
        <v>1</v>
      </c>
      <c r="F148" s="198" t="s">
        <v>120</v>
      </c>
      <c r="G148" s="195"/>
      <c r="H148" s="197" t="s">
        <v>1</v>
      </c>
      <c r="I148" s="195"/>
      <c r="J148" s="195"/>
      <c r="K148" s="195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119</v>
      </c>
      <c r="AU148" s="203" t="s">
        <v>80</v>
      </c>
      <c r="AV148" s="13" t="s">
        <v>78</v>
      </c>
      <c r="AW148" s="13" t="s">
        <v>27</v>
      </c>
      <c r="AX148" s="13" t="s">
        <v>70</v>
      </c>
      <c r="AY148" s="203" t="s">
        <v>110</v>
      </c>
    </row>
    <row r="149" spans="1:65" s="14" customFormat="1" ht="11.25">
      <c r="B149" s="204"/>
      <c r="C149" s="205"/>
      <c r="D149" s="196" t="s">
        <v>119</v>
      </c>
      <c r="E149" s="206" t="s">
        <v>1</v>
      </c>
      <c r="F149" s="207" t="s">
        <v>137</v>
      </c>
      <c r="G149" s="205"/>
      <c r="H149" s="208">
        <v>-2225</v>
      </c>
      <c r="I149" s="205"/>
      <c r="J149" s="205"/>
      <c r="K149" s="205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119</v>
      </c>
      <c r="AU149" s="213" t="s">
        <v>80</v>
      </c>
      <c r="AV149" s="14" t="s">
        <v>80</v>
      </c>
      <c r="AW149" s="14" t="s">
        <v>27</v>
      </c>
      <c r="AX149" s="14" t="s">
        <v>70</v>
      </c>
      <c r="AY149" s="213" t="s">
        <v>110</v>
      </c>
    </row>
    <row r="150" spans="1:65" s="13" customFormat="1" ht="11.25">
      <c r="B150" s="194"/>
      <c r="C150" s="195"/>
      <c r="D150" s="196" t="s">
        <v>119</v>
      </c>
      <c r="E150" s="197" t="s">
        <v>1</v>
      </c>
      <c r="F150" s="198" t="s">
        <v>122</v>
      </c>
      <c r="G150" s="195"/>
      <c r="H150" s="197" t="s">
        <v>1</v>
      </c>
      <c r="I150" s="195"/>
      <c r="J150" s="195"/>
      <c r="K150" s="195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119</v>
      </c>
      <c r="AU150" s="203" t="s">
        <v>80</v>
      </c>
      <c r="AV150" s="13" t="s">
        <v>78</v>
      </c>
      <c r="AW150" s="13" t="s">
        <v>27</v>
      </c>
      <c r="AX150" s="13" t="s">
        <v>70</v>
      </c>
      <c r="AY150" s="203" t="s">
        <v>110</v>
      </c>
    </row>
    <row r="151" spans="1:65" s="14" customFormat="1" ht="11.25">
      <c r="B151" s="204"/>
      <c r="C151" s="205"/>
      <c r="D151" s="196" t="s">
        <v>119</v>
      </c>
      <c r="E151" s="206" t="s">
        <v>1</v>
      </c>
      <c r="F151" s="207" t="s">
        <v>138</v>
      </c>
      <c r="G151" s="205"/>
      <c r="H151" s="208">
        <v>2269</v>
      </c>
      <c r="I151" s="205"/>
      <c r="J151" s="205"/>
      <c r="K151" s="205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119</v>
      </c>
      <c r="AU151" s="213" t="s">
        <v>80</v>
      </c>
      <c r="AV151" s="14" t="s">
        <v>80</v>
      </c>
      <c r="AW151" s="14" t="s">
        <v>27</v>
      </c>
      <c r="AX151" s="14" t="s">
        <v>70</v>
      </c>
      <c r="AY151" s="213" t="s">
        <v>110</v>
      </c>
    </row>
    <row r="152" spans="1:65" s="15" customFormat="1" ht="11.25">
      <c r="B152" s="214"/>
      <c r="C152" s="215"/>
      <c r="D152" s="196" t="s">
        <v>119</v>
      </c>
      <c r="E152" s="216" t="s">
        <v>1</v>
      </c>
      <c r="F152" s="217" t="s">
        <v>124</v>
      </c>
      <c r="G152" s="215"/>
      <c r="H152" s="218">
        <v>44</v>
      </c>
      <c r="I152" s="215"/>
      <c r="J152" s="215"/>
      <c r="K152" s="215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119</v>
      </c>
      <c r="AU152" s="223" t="s">
        <v>80</v>
      </c>
      <c r="AV152" s="15" t="s">
        <v>118</v>
      </c>
      <c r="AW152" s="15" t="s">
        <v>27</v>
      </c>
      <c r="AX152" s="15" t="s">
        <v>78</v>
      </c>
      <c r="AY152" s="223" t="s">
        <v>110</v>
      </c>
    </row>
    <row r="153" spans="1:65" s="2" customFormat="1" ht="14.45" customHeight="1">
      <c r="A153" s="31"/>
      <c r="B153" s="32"/>
      <c r="C153" s="182" t="s">
        <v>130</v>
      </c>
      <c r="D153" s="182" t="s">
        <v>113</v>
      </c>
      <c r="E153" s="183" t="s">
        <v>142</v>
      </c>
      <c r="F153" s="184" t="s">
        <v>143</v>
      </c>
      <c r="G153" s="185" t="s">
        <v>116</v>
      </c>
      <c r="H153" s="186">
        <v>44</v>
      </c>
      <c r="I153" s="187">
        <v>14.3</v>
      </c>
      <c r="J153" s="187">
        <f>ROUND(I153*H153,2)</f>
        <v>629.20000000000005</v>
      </c>
      <c r="K153" s="184" t="s">
        <v>117</v>
      </c>
      <c r="L153" s="36"/>
      <c r="M153" s="188" t="s">
        <v>1</v>
      </c>
      <c r="N153" s="189" t="s">
        <v>35</v>
      </c>
      <c r="O153" s="190">
        <v>0</v>
      </c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2" t="s">
        <v>118</v>
      </c>
      <c r="AT153" s="192" t="s">
        <v>113</v>
      </c>
      <c r="AU153" s="192" t="s">
        <v>80</v>
      </c>
      <c r="AY153" s="17" t="s">
        <v>110</v>
      </c>
      <c r="BE153" s="193">
        <f>IF(N153="základní",J153,0)</f>
        <v>629.20000000000005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7" t="s">
        <v>78</v>
      </c>
      <c r="BK153" s="193">
        <f>ROUND(I153*H153,2)</f>
        <v>629.20000000000005</v>
      </c>
      <c r="BL153" s="17" t="s">
        <v>118</v>
      </c>
      <c r="BM153" s="192" t="s">
        <v>144</v>
      </c>
    </row>
    <row r="154" spans="1:65" s="13" customFormat="1" ht="11.25">
      <c r="B154" s="194"/>
      <c r="C154" s="195"/>
      <c r="D154" s="196" t="s">
        <v>119</v>
      </c>
      <c r="E154" s="197" t="s">
        <v>1</v>
      </c>
      <c r="F154" s="198" t="s">
        <v>120</v>
      </c>
      <c r="G154" s="195"/>
      <c r="H154" s="197" t="s">
        <v>1</v>
      </c>
      <c r="I154" s="195"/>
      <c r="J154" s="195"/>
      <c r="K154" s="195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119</v>
      </c>
      <c r="AU154" s="203" t="s">
        <v>80</v>
      </c>
      <c r="AV154" s="13" t="s">
        <v>78</v>
      </c>
      <c r="AW154" s="13" t="s">
        <v>27</v>
      </c>
      <c r="AX154" s="13" t="s">
        <v>70</v>
      </c>
      <c r="AY154" s="203" t="s">
        <v>110</v>
      </c>
    </row>
    <row r="155" spans="1:65" s="14" customFormat="1" ht="11.25">
      <c r="B155" s="204"/>
      <c r="C155" s="205"/>
      <c r="D155" s="196" t="s">
        <v>119</v>
      </c>
      <c r="E155" s="206" t="s">
        <v>1</v>
      </c>
      <c r="F155" s="207" t="s">
        <v>137</v>
      </c>
      <c r="G155" s="205"/>
      <c r="H155" s="208">
        <v>-2225</v>
      </c>
      <c r="I155" s="205"/>
      <c r="J155" s="205"/>
      <c r="K155" s="205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119</v>
      </c>
      <c r="AU155" s="213" t="s">
        <v>80</v>
      </c>
      <c r="AV155" s="14" t="s">
        <v>80</v>
      </c>
      <c r="AW155" s="14" t="s">
        <v>27</v>
      </c>
      <c r="AX155" s="14" t="s">
        <v>70</v>
      </c>
      <c r="AY155" s="213" t="s">
        <v>110</v>
      </c>
    </row>
    <row r="156" spans="1:65" s="13" customFormat="1" ht="11.25">
      <c r="B156" s="194"/>
      <c r="C156" s="195"/>
      <c r="D156" s="196" t="s">
        <v>119</v>
      </c>
      <c r="E156" s="197" t="s">
        <v>1</v>
      </c>
      <c r="F156" s="198" t="s">
        <v>122</v>
      </c>
      <c r="G156" s="195"/>
      <c r="H156" s="197" t="s">
        <v>1</v>
      </c>
      <c r="I156" s="195"/>
      <c r="J156" s="195"/>
      <c r="K156" s="195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119</v>
      </c>
      <c r="AU156" s="203" t="s">
        <v>80</v>
      </c>
      <c r="AV156" s="13" t="s">
        <v>78</v>
      </c>
      <c r="AW156" s="13" t="s">
        <v>27</v>
      </c>
      <c r="AX156" s="13" t="s">
        <v>70</v>
      </c>
      <c r="AY156" s="203" t="s">
        <v>110</v>
      </c>
    </row>
    <row r="157" spans="1:65" s="14" customFormat="1" ht="11.25">
      <c r="B157" s="204"/>
      <c r="C157" s="205"/>
      <c r="D157" s="196" t="s">
        <v>119</v>
      </c>
      <c r="E157" s="206" t="s">
        <v>1</v>
      </c>
      <c r="F157" s="207" t="s">
        <v>138</v>
      </c>
      <c r="G157" s="205"/>
      <c r="H157" s="208">
        <v>2269</v>
      </c>
      <c r="I157" s="205"/>
      <c r="J157" s="205"/>
      <c r="K157" s="205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119</v>
      </c>
      <c r="AU157" s="213" t="s">
        <v>80</v>
      </c>
      <c r="AV157" s="14" t="s">
        <v>80</v>
      </c>
      <c r="AW157" s="14" t="s">
        <v>27</v>
      </c>
      <c r="AX157" s="14" t="s">
        <v>70</v>
      </c>
      <c r="AY157" s="213" t="s">
        <v>110</v>
      </c>
    </row>
    <row r="158" spans="1:65" s="15" customFormat="1" ht="11.25">
      <c r="B158" s="214"/>
      <c r="C158" s="215"/>
      <c r="D158" s="196" t="s">
        <v>119</v>
      </c>
      <c r="E158" s="216" t="s">
        <v>1</v>
      </c>
      <c r="F158" s="217" t="s">
        <v>124</v>
      </c>
      <c r="G158" s="215"/>
      <c r="H158" s="218">
        <v>44</v>
      </c>
      <c r="I158" s="215"/>
      <c r="J158" s="215"/>
      <c r="K158" s="215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119</v>
      </c>
      <c r="AU158" s="223" t="s">
        <v>80</v>
      </c>
      <c r="AV158" s="15" t="s">
        <v>118</v>
      </c>
      <c r="AW158" s="15" t="s">
        <v>27</v>
      </c>
      <c r="AX158" s="15" t="s">
        <v>78</v>
      </c>
      <c r="AY158" s="223" t="s">
        <v>110</v>
      </c>
    </row>
    <row r="159" spans="1:65" s="2" customFormat="1" ht="24.2" customHeight="1">
      <c r="A159" s="31"/>
      <c r="B159" s="32"/>
      <c r="C159" s="182" t="s">
        <v>145</v>
      </c>
      <c r="D159" s="182" t="s">
        <v>113</v>
      </c>
      <c r="E159" s="183" t="s">
        <v>146</v>
      </c>
      <c r="F159" s="184" t="s">
        <v>147</v>
      </c>
      <c r="G159" s="185" t="s">
        <v>116</v>
      </c>
      <c r="H159" s="186">
        <v>44</v>
      </c>
      <c r="I159" s="187">
        <v>225</v>
      </c>
      <c r="J159" s="187">
        <f>ROUND(I159*H159,2)</f>
        <v>9900</v>
      </c>
      <c r="K159" s="184" t="s">
        <v>117</v>
      </c>
      <c r="L159" s="36"/>
      <c r="M159" s="188" t="s">
        <v>1</v>
      </c>
      <c r="N159" s="189" t="s">
        <v>35</v>
      </c>
      <c r="O159" s="190">
        <v>0</v>
      </c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2" t="s">
        <v>118</v>
      </c>
      <c r="AT159" s="192" t="s">
        <v>113</v>
      </c>
      <c r="AU159" s="192" t="s">
        <v>80</v>
      </c>
      <c r="AY159" s="17" t="s">
        <v>110</v>
      </c>
      <c r="BE159" s="193">
        <f>IF(N159="základní",J159,0)</f>
        <v>9900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7" t="s">
        <v>78</v>
      </c>
      <c r="BK159" s="193">
        <f>ROUND(I159*H159,2)</f>
        <v>9900</v>
      </c>
      <c r="BL159" s="17" t="s">
        <v>118</v>
      </c>
      <c r="BM159" s="192" t="s">
        <v>148</v>
      </c>
    </row>
    <row r="160" spans="1:65" s="13" customFormat="1" ht="11.25">
      <c r="B160" s="194"/>
      <c r="C160" s="195"/>
      <c r="D160" s="196" t="s">
        <v>119</v>
      </c>
      <c r="E160" s="197" t="s">
        <v>1</v>
      </c>
      <c r="F160" s="198" t="s">
        <v>120</v>
      </c>
      <c r="G160" s="195"/>
      <c r="H160" s="197" t="s">
        <v>1</v>
      </c>
      <c r="I160" s="195"/>
      <c r="J160" s="195"/>
      <c r="K160" s="195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119</v>
      </c>
      <c r="AU160" s="203" t="s">
        <v>80</v>
      </c>
      <c r="AV160" s="13" t="s">
        <v>78</v>
      </c>
      <c r="AW160" s="13" t="s">
        <v>27</v>
      </c>
      <c r="AX160" s="13" t="s">
        <v>70</v>
      </c>
      <c r="AY160" s="203" t="s">
        <v>110</v>
      </c>
    </row>
    <row r="161" spans="1:65" s="14" customFormat="1" ht="11.25">
      <c r="B161" s="204"/>
      <c r="C161" s="205"/>
      <c r="D161" s="196" t="s">
        <v>119</v>
      </c>
      <c r="E161" s="206" t="s">
        <v>1</v>
      </c>
      <c r="F161" s="207" t="s">
        <v>137</v>
      </c>
      <c r="G161" s="205"/>
      <c r="H161" s="208">
        <v>-2225</v>
      </c>
      <c r="I161" s="205"/>
      <c r="J161" s="205"/>
      <c r="K161" s="205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119</v>
      </c>
      <c r="AU161" s="213" t="s">
        <v>80</v>
      </c>
      <c r="AV161" s="14" t="s">
        <v>80</v>
      </c>
      <c r="AW161" s="14" t="s">
        <v>27</v>
      </c>
      <c r="AX161" s="14" t="s">
        <v>70</v>
      </c>
      <c r="AY161" s="213" t="s">
        <v>110</v>
      </c>
    </row>
    <row r="162" spans="1:65" s="13" customFormat="1" ht="11.25">
      <c r="B162" s="194"/>
      <c r="C162" s="195"/>
      <c r="D162" s="196" t="s">
        <v>119</v>
      </c>
      <c r="E162" s="197" t="s">
        <v>1</v>
      </c>
      <c r="F162" s="198" t="s">
        <v>122</v>
      </c>
      <c r="G162" s="195"/>
      <c r="H162" s="197" t="s">
        <v>1</v>
      </c>
      <c r="I162" s="195"/>
      <c r="J162" s="195"/>
      <c r="K162" s="195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119</v>
      </c>
      <c r="AU162" s="203" t="s">
        <v>80</v>
      </c>
      <c r="AV162" s="13" t="s">
        <v>78</v>
      </c>
      <c r="AW162" s="13" t="s">
        <v>27</v>
      </c>
      <c r="AX162" s="13" t="s">
        <v>70</v>
      </c>
      <c r="AY162" s="203" t="s">
        <v>110</v>
      </c>
    </row>
    <row r="163" spans="1:65" s="14" customFormat="1" ht="11.25">
      <c r="B163" s="204"/>
      <c r="C163" s="205"/>
      <c r="D163" s="196" t="s">
        <v>119</v>
      </c>
      <c r="E163" s="206" t="s">
        <v>1</v>
      </c>
      <c r="F163" s="207" t="s">
        <v>138</v>
      </c>
      <c r="G163" s="205"/>
      <c r="H163" s="208">
        <v>2269</v>
      </c>
      <c r="I163" s="205"/>
      <c r="J163" s="205"/>
      <c r="K163" s="205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119</v>
      </c>
      <c r="AU163" s="213" t="s">
        <v>80</v>
      </c>
      <c r="AV163" s="14" t="s">
        <v>80</v>
      </c>
      <c r="AW163" s="14" t="s">
        <v>27</v>
      </c>
      <c r="AX163" s="14" t="s">
        <v>70</v>
      </c>
      <c r="AY163" s="213" t="s">
        <v>110</v>
      </c>
    </row>
    <row r="164" spans="1:65" s="15" customFormat="1" ht="11.25">
      <c r="B164" s="214"/>
      <c r="C164" s="215"/>
      <c r="D164" s="196" t="s">
        <v>119</v>
      </c>
      <c r="E164" s="216" t="s">
        <v>1</v>
      </c>
      <c r="F164" s="217" t="s">
        <v>124</v>
      </c>
      <c r="G164" s="215"/>
      <c r="H164" s="218">
        <v>44</v>
      </c>
      <c r="I164" s="215"/>
      <c r="J164" s="215"/>
      <c r="K164" s="215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119</v>
      </c>
      <c r="AU164" s="223" t="s">
        <v>80</v>
      </c>
      <c r="AV164" s="15" t="s">
        <v>118</v>
      </c>
      <c r="AW164" s="15" t="s">
        <v>27</v>
      </c>
      <c r="AX164" s="15" t="s">
        <v>78</v>
      </c>
      <c r="AY164" s="223" t="s">
        <v>110</v>
      </c>
    </row>
    <row r="165" spans="1:65" s="2" customFormat="1" ht="24.2" customHeight="1">
      <c r="A165" s="31"/>
      <c r="B165" s="32"/>
      <c r="C165" s="182" t="s">
        <v>136</v>
      </c>
      <c r="D165" s="182" t="s">
        <v>113</v>
      </c>
      <c r="E165" s="183" t="s">
        <v>149</v>
      </c>
      <c r="F165" s="184" t="s">
        <v>150</v>
      </c>
      <c r="G165" s="185" t="s">
        <v>116</v>
      </c>
      <c r="H165" s="186">
        <v>44</v>
      </c>
      <c r="I165" s="187">
        <v>298</v>
      </c>
      <c r="J165" s="187">
        <f>ROUND(I165*H165,2)</f>
        <v>13112</v>
      </c>
      <c r="K165" s="184" t="s">
        <v>117</v>
      </c>
      <c r="L165" s="36"/>
      <c r="M165" s="188" t="s">
        <v>1</v>
      </c>
      <c r="N165" s="189" t="s">
        <v>35</v>
      </c>
      <c r="O165" s="190">
        <v>0</v>
      </c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2" t="s">
        <v>118</v>
      </c>
      <c r="AT165" s="192" t="s">
        <v>113</v>
      </c>
      <c r="AU165" s="192" t="s">
        <v>80</v>
      </c>
      <c r="AY165" s="17" t="s">
        <v>110</v>
      </c>
      <c r="BE165" s="193">
        <f>IF(N165="základní",J165,0)</f>
        <v>13112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7" t="s">
        <v>78</v>
      </c>
      <c r="BK165" s="193">
        <f>ROUND(I165*H165,2)</f>
        <v>13112</v>
      </c>
      <c r="BL165" s="17" t="s">
        <v>118</v>
      </c>
      <c r="BM165" s="192" t="s">
        <v>151</v>
      </c>
    </row>
    <row r="166" spans="1:65" s="13" customFormat="1" ht="11.25">
      <c r="B166" s="194"/>
      <c r="C166" s="195"/>
      <c r="D166" s="196" t="s">
        <v>119</v>
      </c>
      <c r="E166" s="197" t="s">
        <v>1</v>
      </c>
      <c r="F166" s="198" t="s">
        <v>120</v>
      </c>
      <c r="G166" s="195"/>
      <c r="H166" s="197" t="s">
        <v>1</v>
      </c>
      <c r="I166" s="195"/>
      <c r="J166" s="195"/>
      <c r="K166" s="195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119</v>
      </c>
      <c r="AU166" s="203" t="s">
        <v>80</v>
      </c>
      <c r="AV166" s="13" t="s">
        <v>78</v>
      </c>
      <c r="AW166" s="13" t="s">
        <v>27</v>
      </c>
      <c r="AX166" s="13" t="s">
        <v>70</v>
      </c>
      <c r="AY166" s="203" t="s">
        <v>110</v>
      </c>
    </row>
    <row r="167" spans="1:65" s="14" customFormat="1" ht="11.25">
      <c r="B167" s="204"/>
      <c r="C167" s="205"/>
      <c r="D167" s="196" t="s">
        <v>119</v>
      </c>
      <c r="E167" s="206" t="s">
        <v>1</v>
      </c>
      <c r="F167" s="207" t="s">
        <v>137</v>
      </c>
      <c r="G167" s="205"/>
      <c r="H167" s="208">
        <v>-2225</v>
      </c>
      <c r="I167" s="205"/>
      <c r="J167" s="205"/>
      <c r="K167" s="205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119</v>
      </c>
      <c r="AU167" s="213" t="s">
        <v>80</v>
      </c>
      <c r="AV167" s="14" t="s">
        <v>80</v>
      </c>
      <c r="AW167" s="14" t="s">
        <v>27</v>
      </c>
      <c r="AX167" s="14" t="s">
        <v>70</v>
      </c>
      <c r="AY167" s="213" t="s">
        <v>110</v>
      </c>
    </row>
    <row r="168" spans="1:65" s="13" customFormat="1" ht="11.25">
      <c r="B168" s="194"/>
      <c r="C168" s="195"/>
      <c r="D168" s="196" t="s">
        <v>119</v>
      </c>
      <c r="E168" s="197" t="s">
        <v>1</v>
      </c>
      <c r="F168" s="198" t="s">
        <v>122</v>
      </c>
      <c r="G168" s="195"/>
      <c r="H168" s="197" t="s">
        <v>1</v>
      </c>
      <c r="I168" s="195"/>
      <c r="J168" s="195"/>
      <c r="K168" s="195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119</v>
      </c>
      <c r="AU168" s="203" t="s">
        <v>80</v>
      </c>
      <c r="AV168" s="13" t="s">
        <v>78</v>
      </c>
      <c r="AW168" s="13" t="s">
        <v>27</v>
      </c>
      <c r="AX168" s="13" t="s">
        <v>70</v>
      </c>
      <c r="AY168" s="203" t="s">
        <v>110</v>
      </c>
    </row>
    <row r="169" spans="1:65" s="14" customFormat="1" ht="11.25">
      <c r="B169" s="204"/>
      <c r="C169" s="205"/>
      <c r="D169" s="196" t="s">
        <v>119</v>
      </c>
      <c r="E169" s="206" t="s">
        <v>1</v>
      </c>
      <c r="F169" s="207" t="s">
        <v>138</v>
      </c>
      <c r="G169" s="205"/>
      <c r="H169" s="208">
        <v>2269</v>
      </c>
      <c r="I169" s="205"/>
      <c r="J169" s="205"/>
      <c r="K169" s="205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119</v>
      </c>
      <c r="AU169" s="213" t="s">
        <v>80</v>
      </c>
      <c r="AV169" s="14" t="s">
        <v>80</v>
      </c>
      <c r="AW169" s="14" t="s">
        <v>27</v>
      </c>
      <c r="AX169" s="14" t="s">
        <v>70</v>
      </c>
      <c r="AY169" s="213" t="s">
        <v>110</v>
      </c>
    </row>
    <row r="170" spans="1:65" s="15" customFormat="1" ht="11.25">
      <c r="B170" s="214"/>
      <c r="C170" s="215"/>
      <c r="D170" s="196" t="s">
        <v>119</v>
      </c>
      <c r="E170" s="216" t="s">
        <v>1</v>
      </c>
      <c r="F170" s="217" t="s">
        <v>124</v>
      </c>
      <c r="G170" s="215"/>
      <c r="H170" s="218">
        <v>44</v>
      </c>
      <c r="I170" s="215"/>
      <c r="J170" s="215"/>
      <c r="K170" s="215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119</v>
      </c>
      <c r="AU170" s="223" t="s">
        <v>80</v>
      </c>
      <c r="AV170" s="15" t="s">
        <v>118</v>
      </c>
      <c r="AW170" s="15" t="s">
        <v>27</v>
      </c>
      <c r="AX170" s="15" t="s">
        <v>78</v>
      </c>
      <c r="AY170" s="223" t="s">
        <v>110</v>
      </c>
    </row>
    <row r="171" spans="1:65" s="2" customFormat="1" ht="24.2" customHeight="1">
      <c r="A171" s="31"/>
      <c r="B171" s="32"/>
      <c r="C171" s="182" t="s">
        <v>152</v>
      </c>
      <c r="D171" s="182" t="s">
        <v>113</v>
      </c>
      <c r="E171" s="183" t="s">
        <v>153</v>
      </c>
      <c r="F171" s="184" t="s">
        <v>154</v>
      </c>
      <c r="G171" s="185" t="s">
        <v>116</v>
      </c>
      <c r="H171" s="186">
        <v>16</v>
      </c>
      <c r="I171" s="187">
        <v>244</v>
      </c>
      <c r="J171" s="187">
        <f>ROUND(I171*H171,2)</f>
        <v>3904</v>
      </c>
      <c r="K171" s="184" t="s">
        <v>117</v>
      </c>
      <c r="L171" s="36"/>
      <c r="M171" s="188" t="s">
        <v>1</v>
      </c>
      <c r="N171" s="189" t="s">
        <v>35</v>
      </c>
      <c r="O171" s="190">
        <v>0</v>
      </c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2" t="s">
        <v>118</v>
      </c>
      <c r="AT171" s="192" t="s">
        <v>113</v>
      </c>
      <c r="AU171" s="192" t="s">
        <v>80</v>
      </c>
      <c r="AY171" s="17" t="s">
        <v>110</v>
      </c>
      <c r="BE171" s="193">
        <f>IF(N171="základní",J171,0)</f>
        <v>3904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7" t="s">
        <v>78</v>
      </c>
      <c r="BK171" s="193">
        <f>ROUND(I171*H171,2)</f>
        <v>3904</v>
      </c>
      <c r="BL171" s="17" t="s">
        <v>118</v>
      </c>
      <c r="BM171" s="192" t="s">
        <v>155</v>
      </c>
    </row>
    <row r="172" spans="1:65" s="13" customFormat="1" ht="11.25">
      <c r="B172" s="194"/>
      <c r="C172" s="195"/>
      <c r="D172" s="196" t="s">
        <v>119</v>
      </c>
      <c r="E172" s="197" t="s">
        <v>1</v>
      </c>
      <c r="F172" s="198" t="s">
        <v>131</v>
      </c>
      <c r="G172" s="195"/>
      <c r="H172" s="197" t="s">
        <v>1</v>
      </c>
      <c r="I172" s="195"/>
      <c r="J172" s="195"/>
      <c r="K172" s="195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119</v>
      </c>
      <c r="AU172" s="203" t="s">
        <v>80</v>
      </c>
      <c r="AV172" s="13" t="s">
        <v>78</v>
      </c>
      <c r="AW172" s="13" t="s">
        <v>27</v>
      </c>
      <c r="AX172" s="13" t="s">
        <v>70</v>
      </c>
      <c r="AY172" s="203" t="s">
        <v>110</v>
      </c>
    </row>
    <row r="173" spans="1:65" s="14" customFormat="1" ht="11.25">
      <c r="B173" s="204"/>
      <c r="C173" s="205"/>
      <c r="D173" s="196" t="s">
        <v>119</v>
      </c>
      <c r="E173" s="206" t="s">
        <v>1</v>
      </c>
      <c r="F173" s="207" t="s">
        <v>156</v>
      </c>
      <c r="G173" s="205"/>
      <c r="H173" s="208">
        <v>-459</v>
      </c>
      <c r="I173" s="205"/>
      <c r="J173" s="205"/>
      <c r="K173" s="205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119</v>
      </c>
      <c r="AU173" s="213" t="s">
        <v>80</v>
      </c>
      <c r="AV173" s="14" t="s">
        <v>80</v>
      </c>
      <c r="AW173" s="14" t="s">
        <v>27</v>
      </c>
      <c r="AX173" s="14" t="s">
        <v>70</v>
      </c>
      <c r="AY173" s="213" t="s">
        <v>110</v>
      </c>
    </row>
    <row r="174" spans="1:65" s="13" customFormat="1" ht="11.25">
      <c r="B174" s="194"/>
      <c r="C174" s="195"/>
      <c r="D174" s="196" t="s">
        <v>119</v>
      </c>
      <c r="E174" s="197" t="s">
        <v>1</v>
      </c>
      <c r="F174" s="198" t="s">
        <v>132</v>
      </c>
      <c r="G174" s="195"/>
      <c r="H174" s="197" t="s">
        <v>1</v>
      </c>
      <c r="I174" s="195"/>
      <c r="J174" s="195"/>
      <c r="K174" s="195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119</v>
      </c>
      <c r="AU174" s="203" t="s">
        <v>80</v>
      </c>
      <c r="AV174" s="13" t="s">
        <v>78</v>
      </c>
      <c r="AW174" s="13" t="s">
        <v>27</v>
      </c>
      <c r="AX174" s="13" t="s">
        <v>70</v>
      </c>
      <c r="AY174" s="203" t="s">
        <v>110</v>
      </c>
    </row>
    <row r="175" spans="1:65" s="14" customFormat="1" ht="11.25">
      <c r="B175" s="204"/>
      <c r="C175" s="205"/>
      <c r="D175" s="196" t="s">
        <v>119</v>
      </c>
      <c r="E175" s="206" t="s">
        <v>1</v>
      </c>
      <c r="F175" s="207" t="s">
        <v>157</v>
      </c>
      <c r="G175" s="205"/>
      <c r="H175" s="208">
        <v>475</v>
      </c>
      <c r="I175" s="205"/>
      <c r="J175" s="205"/>
      <c r="K175" s="205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119</v>
      </c>
      <c r="AU175" s="213" t="s">
        <v>80</v>
      </c>
      <c r="AV175" s="14" t="s">
        <v>80</v>
      </c>
      <c r="AW175" s="14" t="s">
        <v>27</v>
      </c>
      <c r="AX175" s="14" t="s">
        <v>70</v>
      </c>
      <c r="AY175" s="213" t="s">
        <v>110</v>
      </c>
    </row>
    <row r="176" spans="1:65" s="15" customFormat="1" ht="11.25">
      <c r="B176" s="214"/>
      <c r="C176" s="215"/>
      <c r="D176" s="196" t="s">
        <v>119</v>
      </c>
      <c r="E176" s="216" t="s">
        <v>1</v>
      </c>
      <c r="F176" s="217" t="s">
        <v>124</v>
      </c>
      <c r="G176" s="215"/>
      <c r="H176" s="218">
        <v>16</v>
      </c>
      <c r="I176" s="215"/>
      <c r="J176" s="215"/>
      <c r="K176" s="215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119</v>
      </c>
      <c r="AU176" s="223" t="s">
        <v>80</v>
      </c>
      <c r="AV176" s="15" t="s">
        <v>118</v>
      </c>
      <c r="AW176" s="15" t="s">
        <v>27</v>
      </c>
      <c r="AX176" s="15" t="s">
        <v>78</v>
      </c>
      <c r="AY176" s="223" t="s">
        <v>110</v>
      </c>
    </row>
    <row r="177" spans="1:65" s="2" customFormat="1" ht="14.45" customHeight="1">
      <c r="A177" s="31"/>
      <c r="B177" s="32"/>
      <c r="C177" s="224" t="s">
        <v>141</v>
      </c>
      <c r="D177" s="224" t="s">
        <v>158</v>
      </c>
      <c r="E177" s="225" t="s">
        <v>159</v>
      </c>
      <c r="F177" s="226" t="s">
        <v>160</v>
      </c>
      <c r="G177" s="227" t="s">
        <v>116</v>
      </c>
      <c r="H177" s="228">
        <v>16</v>
      </c>
      <c r="I177" s="229">
        <v>249</v>
      </c>
      <c r="J177" s="229">
        <f>ROUND(I177*H177,2)</f>
        <v>3984</v>
      </c>
      <c r="K177" s="226" t="s">
        <v>117</v>
      </c>
      <c r="L177" s="230"/>
      <c r="M177" s="231" t="s">
        <v>1</v>
      </c>
      <c r="N177" s="232" t="s">
        <v>35</v>
      </c>
      <c r="O177" s="190">
        <v>0</v>
      </c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2" t="s">
        <v>136</v>
      </c>
      <c r="AT177" s="192" t="s">
        <v>158</v>
      </c>
      <c r="AU177" s="192" t="s">
        <v>80</v>
      </c>
      <c r="AY177" s="17" t="s">
        <v>110</v>
      </c>
      <c r="BE177" s="193">
        <f>IF(N177="základní",J177,0)</f>
        <v>3984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7" t="s">
        <v>78</v>
      </c>
      <c r="BK177" s="193">
        <f>ROUND(I177*H177,2)</f>
        <v>3984</v>
      </c>
      <c r="BL177" s="17" t="s">
        <v>118</v>
      </c>
      <c r="BM177" s="192" t="s">
        <v>161</v>
      </c>
    </row>
    <row r="178" spans="1:65" s="13" customFormat="1" ht="11.25">
      <c r="B178" s="194"/>
      <c r="C178" s="195"/>
      <c r="D178" s="196" t="s">
        <v>119</v>
      </c>
      <c r="E178" s="197" t="s">
        <v>1</v>
      </c>
      <c r="F178" s="198" t="s">
        <v>131</v>
      </c>
      <c r="G178" s="195"/>
      <c r="H178" s="197" t="s">
        <v>1</v>
      </c>
      <c r="I178" s="195"/>
      <c r="J178" s="195"/>
      <c r="K178" s="195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119</v>
      </c>
      <c r="AU178" s="203" t="s">
        <v>80</v>
      </c>
      <c r="AV178" s="13" t="s">
        <v>78</v>
      </c>
      <c r="AW178" s="13" t="s">
        <v>27</v>
      </c>
      <c r="AX178" s="13" t="s">
        <v>70</v>
      </c>
      <c r="AY178" s="203" t="s">
        <v>110</v>
      </c>
    </row>
    <row r="179" spans="1:65" s="14" customFormat="1" ht="11.25">
      <c r="B179" s="204"/>
      <c r="C179" s="205"/>
      <c r="D179" s="196" t="s">
        <v>119</v>
      </c>
      <c r="E179" s="206" t="s">
        <v>1</v>
      </c>
      <c r="F179" s="207" t="s">
        <v>156</v>
      </c>
      <c r="G179" s="205"/>
      <c r="H179" s="208">
        <v>-459</v>
      </c>
      <c r="I179" s="205"/>
      <c r="J179" s="205"/>
      <c r="K179" s="205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119</v>
      </c>
      <c r="AU179" s="213" t="s">
        <v>80</v>
      </c>
      <c r="AV179" s="14" t="s">
        <v>80</v>
      </c>
      <c r="AW179" s="14" t="s">
        <v>27</v>
      </c>
      <c r="AX179" s="14" t="s">
        <v>70</v>
      </c>
      <c r="AY179" s="213" t="s">
        <v>110</v>
      </c>
    </row>
    <row r="180" spans="1:65" s="13" customFormat="1" ht="11.25">
      <c r="B180" s="194"/>
      <c r="C180" s="195"/>
      <c r="D180" s="196" t="s">
        <v>119</v>
      </c>
      <c r="E180" s="197" t="s">
        <v>1</v>
      </c>
      <c r="F180" s="198" t="s">
        <v>132</v>
      </c>
      <c r="G180" s="195"/>
      <c r="H180" s="197" t="s">
        <v>1</v>
      </c>
      <c r="I180" s="195"/>
      <c r="J180" s="195"/>
      <c r="K180" s="195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119</v>
      </c>
      <c r="AU180" s="203" t="s">
        <v>80</v>
      </c>
      <c r="AV180" s="13" t="s">
        <v>78</v>
      </c>
      <c r="AW180" s="13" t="s">
        <v>27</v>
      </c>
      <c r="AX180" s="13" t="s">
        <v>70</v>
      </c>
      <c r="AY180" s="203" t="s">
        <v>110</v>
      </c>
    </row>
    <row r="181" spans="1:65" s="14" customFormat="1" ht="11.25">
      <c r="B181" s="204"/>
      <c r="C181" s="205"/>
      <c r="D181" s="196" t="s">
        <v>119</v>
      </c>
      <c r="E181" s="206" t="s">
        <v>1</v>
      </c>
      <c r="F181" s="207" t="s">
        <v>157</v>
      </c>
      <c r="G181" s="205"/>
      <c r="H181" s="208">
        <v>475</v>
      </c>
      <c r="I181" s="205"/>
      <c r="J181" s="205"/>
      <c r="K181" s="205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119</v>
      </c>
      <c r="AU181" s="213" t="s">
        <v>80</v>
      </c>
      <c r="AV181" s="14" t="s">
        <v>80</v>
      </c>
      <c r="AW181" s="14" t="s">
        <v>27</v>
      </c>
      <c r="AX181" s="14" t="s">
        <v>70</v>
      </c>
      <c r="AY181" s="213" t="s">
        <v>110</v>
      </c>
    </row>
    <row r="182" spans="1:65" s="15" customFormat="1" ht="11.25">
      <c r="B182" s="214"/>
      <c r="C182" s="215"/>
      <c r="D182" s="196" t="s">
        <v>119</v>
      </c>
      <c r="E182" s="216" t="s">
        <v>1</v>
      </c>
      <c r="F182" s="217" t="s">
        <v>124</v>
      </c>
      <c r="G182" s="215"/>
      <c r="H182" s="218">
        <v>16</v>
      </c>
      <c r="I182" s="215"/>
      <c r="J182" s="215"/>
      <c r="K182" s="215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119</v>
      </c>
      <c r="AU182" s="223" t="s">
        <v>80</v>
      </c>
      <c r="AV182" s="15" t="s">
        <v>118</v>
      </c>
      <c r="AW182" s="15" t="s">
        <v>27</v>
      </c>
      <c r="AX182" s="15" t="s">
        <v>78</v>
      </c>
      <c r="AY182" s="223" t="s">
        <v>110</v>
      </c>
    </row>
    <row r="183" spans="1:65" s="12" customFormat="1" ht="22.9" customHeight="1">
      <c r="B183" s="167"/>
      <c r="C183" s="168"/>
      <c r="D183" s="169" t="s">
        <v>69</v>
      </c>
      <c r="E183" s="180" t="s">
        <v>152</v>
      </c>
      <c r="F183" s="180" t="s">
        <v>162</v>
      </c>
      <c r="G183" s="168"/>
      <c r="H183" s="168"/>
      <c r="I183" s="168"/>
      <c r="J183" s="181">
        <f>BK183</f>
        <v>2128.08</v>
      </c>
      <c r="K183" s="168"/>
      <c r="L183" s="172"/>
      <c r="M183" s="173"/>
      <c r="N183" s="174"/>
      <c r="O183" s="174"/>
      <c r="P183" s="175">
        <f>SUM(P184:P195)</f>
        <v>0</v>
      </c>
      <c r="Q183" s="174"/>
      <c r="R183" s="175">
        <f>SUM(R184:R195)</f>
        <v>0</v>
      </c>
      <c r="S183" s="174"/>
      <c r="T183" s="176">
        <f>SUM(T184:T195)</f>
        <v>0</v>
      </c>
      <c r="AR183" s="177" t="s">
        <v>78</v>
      </c>
      <c r="AT183" s="178" t="s">
        <v>69</v>
      </c>
      <c r="AU183" s="178" t="s">
        <v>78</v>
      </c>
      <c r="AY183" s="177" t="s">
        <v>110</v>
      </c>
      <c r="BK183" s="179">
        <f>SUM(BK184:BK195)</f>
        <v>2128.08</v>
      </c>
    </row>
    <row r="184" spans="1:65" s="2" customFormat="1" ht="24.2" customHeight="1">
      <c r="A184" s="31"/>
      <c r="B184" s="32"/>
      <c r="C184" s="182" t="s">
        <v>163</v>
      </c>
      <c r="D184" s="182" t="s">
        <v>113</v>
      </c>
      <c r="E184" s="183" t="s">
        <v>164</v>
      </c>
      <c r="F184" s="184" t="s">
        <v>165</v>
      </c>
      <c r="G184" s="185" t="s">
        <v>166</v>
      </c>
      <c r="H184" s="186">
        <v>6</v>
      </c>
      <c r="I184" s="187">
        <v>215.68</v>
      </c>
      <c r="J184" s="187">
        <f>ROUND(I184*H184,2)</f>
        <v>1294.08</v>
      </c>
      <c r="K184" s="184" t="s">
        <v>117</v>
      </c>
      <c r="L184" s="36"/>
      <c r="M184" s="188" t="s">
        <v>1</v>
      </c>
      <c r="N184" s="189" t="s">
        <v>35</v>
      </c>
      <c r="O184" s="190">
        <v>0</v>
      </c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2" t="s">
        <v>118</v>
      </c>
      <c r="AT184" s="192" t="s">
        <v>113</v>
      </c>
      <c r="AU184" s="192" t="s">
        <v>80</v>
      </c>
      <c r="AY184" s="17" t="s">
        <v>110</v>
      </c>
      <c r="BE184" s="193">
        <f>IF(N184="základní",J184,0)</f>
        <v>1294.08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7" t="s">
        <v>78</v>
      </c>
      <c r="BK184" s="193">
        <f>ROUND(I184*H184,2)</f>
        <v>1294.08</v>
      </c>
      <c r="BL184" s="17" t="s">
        <v>118</v>
      </c>
      <c r="BM184" s="192" t="s">
        <v>167</v>
      </c>
    </row>
    <row r="185" spans="1:65" s="13" customFormat="1" ht="11.25">
      <c r="B185" s="194"/>
      <c r="C185" s="195"/>
      <c r="D185" s="196" t="s">
        <v>119</v>
      </c>
      <c r="E185" s="197" t="s">
        <v>1</v>
      </c>
      <c r="F185" s="198" t="s">
        <v>168</v>
      </c>
      <c r="G185" s="195"/>
      <c r="H185" s="197" t="s">
        <v>1</v>
      </c>
      <c r="I185" s="195"/>
      <c r="J185" s="195"/>
      <c r="K185" s="195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119</v>
      </c>
      <c r="AU185" s="203" t="s">
        <v>80</v>
      </c>
      <c r="AV185" s="13" t="s">
        <v>78</v>
      </c>
      <c r="AW185" s="13" t="s">
        <v>27</v>
      </c>
      <c r="AX185" s="13" t="s">
        <v>70</v>
      </c>
      <c r="AY185" s="203" t="s">
        <v>110</v>
      </c>
    </row>
    <row r="186" spans="1:65" s="14" customFormat="1" ht="11.25">
      <c r="B186" s="204"/>
      <c r="C186" s="205"/>
      <c r="D186" s="196" t="s">
        <v>119</v>
      </c>
      <c r="E186" s="206" t="s">
        <v>1</v>
      </c>
      <c r="F186" s="207" t="s">
        <v>169</v>
      </c>
      <c r="G186" s="205"/>
      <c r="H186" s="208">
        <v>-465</v>
      </c>
      <c r="I186" s="205"/>
      <c r="J186" s="205"/>
      <c r="K186" s="205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119</v>
      </c>
      <c r="AU186" s="213" t="s">
        <v>80</v>
      </c>
      <c r="AV186" s="14" t="s">
        <v>80</v>
      </c>
      <c r="AW186" s="14" t="s">
        <v>27</v>
      </c>
      <c r="AX186" s="14" t="s">
        <v>70</v>
      </c>
      <c r="AY186" s="213" t="s">
        <v>110</v>
      </c>
    </row>
    <row r="187" spans="1:65" s="13" customFormat="1" ht="11.25">
      <c r="B187" s="194"/>
      <c r="C187" s="195"/>
      <c r="D187" s="196" t="s">
        <v>119</v>
      </c>
      <c r="E187" s="197" t="s">
        <v>1</v>
      </c>
      <c r="F187" s="198" t="s">
        <v>170</v>
      </c>
      <c r="G187" s="195"/>
      <c r="H187" s="197" t="s">
        <v>1</v>
      </c>
      <c r="I187" s="195"/>
      <c r="J187" s="195"/>
      <c r="K187" s="195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119</v>
      </c>
      <c r="AU187" s="203" t="s">
        <v>80</v>
      </c>
      <c r="AV187" s="13" t="s">
        <v>78</v>
      </c>
      <c r="AW187" s="13" t="s">
        <v>27</v>
      </c>
      <c r="AX187" s="13" t="s">
        <v>70</v>
      </c>
      <c r="AY187" s="203" t="s">
        <v>110</v>
      </c>
    </row>
    <row r="188" spans="1:65" s="14" customFormat="1" ht="11.25">
      <c r="B188" s="204"/>
      <c r="C188" s="205"/>
      <c r="D188" s="196" t="s">
        <v>119</v>
      </c>
      <c r="E188" s="206" t="s">
        <v>1</v>
      </c>
      <c r="F188" s="207" t="s">
        <v>171</v>
      </c>
      <c r="G188" s="205"/>
      <c r="H188" s="208">
        <v>471</v>
      </c>
      <c r="I188" s="205"/>
      <c r="J188" s="205"/>
      <c r="K188" s="205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119</v>
      </c>
      <c r="AU188" s="213" t="s">
        <v>80</v>
      </c>
      <c r="AV188" s="14" t="s">
        <v>80</v>
      </c>
      <c r="AW188" s="14" t="s">
        <v>27</v>
      </c>
      <c r="AX188" s="14" t="s">
        <v>70</v>
      </c>
      <c r="AY188" s="213" t="s">
        <v>110</v>
      </c>
    </row>
    <row r="189" spans="1:65" s="15" customFormat="1" ht="11.25">
      <c r="B189" s="214"/>
      <c r="C189" s="215"/>
      <c r="D189" s="196" t="s">
        <v>119</v>
      </c>
      <c r="E189" s="216" t="s">
        <v>1</v>
      </c>
      <c r="F189" s="217" t="s">
        <v>124</v>
      </c>
      <c r="G189" s="215"/>
      <c r="H189" s="218">
        <v>6</v>
      </c>
      <c r="I189" s="215"/>
      <c r="J189" s="215"/>
      <c r="K189" s="215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119</v>
      </c>
      <c r="AU189" s="223" t="s">
        <v>80</v>
      </c>
      <c r="AV189" s="15" t="s">
        <v>118</v>
      </c>
      <c r="AW189" s="15" t="s">
        <v>27</v>
      </c>
      <c r="AX189" s="15" t="s">
        <v>78</v>
      </c>
      <c r="AY189" s="223" t="s">
        <v>110</v>
      </c>
    </row>
    <row r="190" spans="1:65" s="2" customFormat="1" ht="14.45" customHeight="1">
      <c r="A190" s="31"/>
      <c r="B190" s="32"/>
      <c r="C190" s="224" t="s">
        <v>144</v>
      </c>
      <c r="D190" s="224" t="s">
        <v>158</v>
      </c>
      <c r="E190" s="225" t="s">
        <v>172</v>
      </c>
      <c r="F190" s="226" t="s">
        <v>173</v>
      </c>
      <c r="G190" s="227" t="s">
        <v>166</v>
      </c>
      <c r="H190" s="228">
        <v>6</v>
      </c>
      <c r="I190" s="229">
        <v>139</v>
      </c>
      <c r="J190" s="229">
        <f>ROUND(I190*H190,2)</f>
        <v>834</v>
      </c>
      <c r="K190" s="226" t="s">
        <v>117</v>
      </c>
      <c r="L190" s="230"/>
      <c r="M190" s="231" t="s">
        <v>1</v>
      </c>
      <c r="N190" s="232" t="s">
        <v>35</v>
      </c>
      <c r="O190" s="190">
        <v>0</v>
      </c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2" t="s">
        <v>136</v>
      </c>
      <c r="AT190" s="192" t="s">
        <v>158</v>
      </c>
      <c r="AU190" s="192" t="s">
        <v>80</v>
      </c>
      <c r="AY190" s="17" t="s">
        <v>110</v>
      </c>
      <c r="BE190" s="193">
        <f>IF(N190="základní",J190,0)</f>
        <v>834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7" t="s">
        <v>78</v>
      </c>
      <c r="BK190" s="193">
        <f>ROUND(I190*H190,2)</f>
        <v>834</v>
      </c>
      <c r="BL190" s="17" t="s">
        <v>118</v>
      </c>
      <c r="BM190" s="192" t="s">
        <v>174</v>
      </c>
    </row>
    <row r="191" spans="1:65" s="13" customFormat="1" ht="11.25">
      <c r="B191" s="194"/>
      <c r="C191" s="195"/>
      <c r="D191" s="196" t="s">
        <v>119</v>
      </c>
      <c r="E191" s="197" t="s">
        <v>1</v>
      </c>
      <c r="F191" s="198" t="s">
        <v>168</v>
      </c>
      <c r="G191" s="195"/>
      <c r="H191" s="197" t="s">
        <v>1</v>
      </c>
      <c r="I191" s="195"/>
      <c r="J191" s="195"/>
      <c r="K191" s="195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119</v>
      </c>
      <c r="AU191" s="203" t="s">
        <v>80</v>
      </c>
      <c r="AV191" s="13" t="s">
        <v>78</v>
      </c>
      <c r="AW191" s="13" t="s">
        <v>27</v>
      </c>
      <c r="AX191" s="13" t="s">
        <v>70</v>
      </c>
      <c r="AY191" s="203" t="s">
        <v>110</v>
      </c>
    </row>
    <row r="192" spans="1:65" s="14" customFormat="1" ht="11.25">
      <c r="B192" s="204"/>
      <c r="C192" s="205"/>
      <c r="D192" s="196" t="s">
        <v>119</v>
      </c>
      <c r="E192" s="206" t="s">
        <v>1</v>
      </c>
      <c r="F192" s="207" t="s">
        <v>169</v>
      </c>
      <c r="G192" s="205"/>
      <c r="H192" s="208">
        <v>-465</v>
      </c>
      <c r="I192" s="205"/>
      <c r="J192" s="205"/>
      <c r="K192" s="205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119</v>
      </c>
      <c r="AU192" s="213" t="s">
        <v>80</v>
      </c>
      <c r="AV192" s="14" t="s">
        <v>80</v>
      </c>
      <c r="AW192" s="14" t="s">
        <v>27</v>
      </c>
      <c r="AX192" s="14" t="s">
        <v>70</v>
      </c>
      <c r="AY192" s="213" t="s">
        <v>110</v>
      </c>
    </row>
    <row r="193" spans="1:65" s="13" customFormat="1" ht="11.25">
      <c r="B193" s="194"/>
      <c r="C193" s="195"/>
      <c r="D193" s="196" t="s">
        <v>119</v>
      </c>
      <c r="E193" s="197" t="s">
        <v>1</v>
      </c>
      <c r="F193" s="198" t="s">
        <v>170</v>
      </c>
      <c r="G193" s="195"/>
      <c r="H193" s="197" t="s">
        <v>1</v>
      </c>
      <c r="I193" s="195"/>
      <c r="J193" s="195"/>
      <c r="K193" s="195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119</v>
      </c>
      <c r="AU193" s="203" t="s">
        <v>80</v>
      </c>
      <c r="AV193" s="13" t="s">
        <v>78</v>
      </c>
      <c r="AW193" s="13" t="s">
        <v>27</v>
      </c>
      <c r="AX193" s="13" t="s">
        <v>70</v>
      </c>
      <c r="AY193" s="203" t="s">
        <v>110</v>
      </c>
    </row>
    <row r="194" spans="1:65" s="14" customFormat="1" ht="11.25">
      <c r="B194" s="204"/>
      <c r="C194" s="205"/>
      <c r="D194" s="196" t="s">
        <v>119</v>
      </c>
      <c r="E194" s="206" t="s">
        <v>1</v>
      </c>
      <c r="F194" s="207" t="s">
        <v>171</v>
      </c>
      <c r="G194" s="205"/>
      <c r="H194" s="208">
        <v>471</v>
      </c>
      <c r="I194" s="205"/>
      <c r="J194" s="205"/>
      <c r="K194" s="205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119</v>
      </c>
      <c r="AU194" s="213" t="s">
        <v>80</v>
      </c>
      <c r="AV194" s="14" t="s">
        <v>80</v>
      </c>
      <c r="AW194" s="14" t="s">
        <v>27</v>
      </c>
      <c r="AX194" s="14" t="s">
        <v>70</v>
      </c>
      <c r="AY194" s="213" t="s">
        <v>110</v>
      </c>
    </row>
    <row r="195" spans="1:65" s="15" customFormat="1" ht="11.25">
      <c r="B195" s="214"/>
      <c r="C195" s="215"/>
      <c r="D195" s="196" t="s">
        <v>119</v>
      </c>
      <c r="E195" s="216" t="s">
        <v>1</v>
      </c>
      <c r="F195" s="217" t="s">
        <v>124</v>
      </c>
      <c r="G195" s="215"/>
      <c r="H195" s="218">
        <v>6</v>
      </c>
      <c r="I195" s="215"/>
      <c r="J195" s="215"/>
      <c r="K195" s="215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119</v>
      </c>
      <c r="AU195" s="223" t="s">
        <v>80</v>
      </c>
      <c r="AV195" s="15" t="s">
        <v>118</v>
      </c>
      <c r="AW195" s="15" t="s">
        <v>27</v>
      </c>
      <c r="AX195" s="15" t="s">
        <v>78</v>
      </c>
      <c r="AY195" s="223" t="s">
        <v>110</v>
      </c>
    </row>
    <row r="196" spans="1:65" s="12" customFormat="1" ht="22.9" customHeight="1">
      <c r="B196" s="167"/>
      <c r="C196" s="168"/>
      <c r="D196" s="169" t="s">
        <v>69</v>
      </c>
      <c r="E196" s="180" t="s">
        <v>175</v>
      </c>
      <c r="F196" s="180" t="s">
        <v>176</v>
      </c>
      <c r="G196" s="168"/>
      <c r="H196" s="168"/>
      <c r="I196" s="168"/>
      <c r="J196" s="181">
        <f>BK196</f>
        <v>245.65</v>
      </c>
      <c r="K196" s="168"/>
      <c r="L196" s="172"/>
      <c r="M196" s="173"/>
      <c r="N196" s="174"/>
      <c r="O196" s="174"/>
      <c r="P196" s="175">
        <f>P197</f>
        <v>0</v>
      </c>
      <c r="Q196" s="174"/>
      <c r="R196" s="175">
        <f>R197</f>
        <v>0</v>
      </c>
      <c r="S196" s="174"/>
      <c r="T196" s="176">
        <f>T197</f>
        <v>0</v>
      </c>
      <c r="AR196" s="177" t="s">
        <v>78</v>
      </c>
      <c r="AT196" s="178" t="s">
        <v>69</v>
      </c>
      <c r="AU196" s="178" t="s">
        <v>78</v>
      </c>
      <c r="AY196" s="177" t="s">
        <v>110</v>
      </c>
      <c r="BK196" s="179">
        <f>BK197</f>
        <v>245.65</v>
      </c>
    </row>
    <row r="197" spans="1:65" s="2" customFormat="1" ht="24.2" customHeight="1">
      <c r="A197" s="31"/>
      <c r="B197" s="32"/>
      <c r="C197" s="182" t="s">
        <v>177</v>
      </c>
      <c r="D197" s="182" t="s">
        <v>113</v>
      </c>
      <c r="E197" s="183" t="s">
        <v>178</v>
      </c>
      <c r="F197" s="184" t="s">
        <v>179</v>
      </c>
      <c r="G197" s="185" t="s">
        <v>180</v>
      </c>
      <c r="H197" s="186">
        <v>4.9130000000000003</v>
      </c>
      <c r="I197" s="187">
        <v>50</v>
      </c>
      <c r="J197" s="187">
        <f>ROUND(I197*H197,2)</f>
        <v>245.65</v>
      </c>
      <c r="K197" s="184" t="s">
        <v>117</v>
      </c>
      <c r="L197" s="36"/>
      <c r="M197" s="233" t="s">
        <v>1</v>
      </c>
      <c r="N197" s="234" t="s">
        <v>35</v>
      </c>
      <c r="O197" s="235">
        <v>0</v>
      </c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2" t="s">
        <v>118</v>
      </c>
      <c r="AT197" s="192" t="s">
        <v>113</v>
      </c>
      <c r="AU197" s="192" t="s">
        <v>80</v>
      </c>
      <c r="AY197" s="17" t="s">
        <v>110</v>
      </c>
      <c r="BE197" s="193">
        <f>IF(N197="základní",J197,0)</f>
        <v>245.65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7" t="s">
        <v>78</v>
      </c>
      <c r="BK197" s="193">
        <f>ROUND(I197*H197,2)</f>
        <v>245.65</v>
      </c>
      <c r="BL197" s="17" t="s">
        <v>118</v>
      </c>
      <c r="BM197" s="192" t="s">
        <v>181</v>
      </c>
    </row>
    <row r="198" spans="1:65" s="2" customFormat="1" ht="6.95" customHeight="1">
      <c r="A198" s="31"/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36"/>
      <c r="M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</row>
  </sheetData>
  <sheetProtection algorithmName="SHA-512" hashValue="Rd1W4yHL1CSdMyJ8+3b+YR+N4E5rL/qFUeHm2pTihyGs8oK5M7Nw0VqA2veISQortA5xOL9GxG1lKV/aF88ESQ==" saltValue="JsOKAbvDSzc4oPpavd3teEoHMJqdaxxKt4VMVO2gHh/coXEDaDY3H3kNGGwLsamITmTWiuEHNyJMCkeGtmZOMA==" spinCount="100000" sheet="1" objects="1" scenarios="1" formatColumns="0" formatRows="0" autoFilter="0"/>
  <autoFilter ref="C119:K19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83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0"/>
      <c r="AT3" s="17" t="s">
        <v>80</v>
      </c>
    </row>
    <row r="4" spans="1:46" s="1" customFormat="1" ht="24.95" customHeight="1">
      <c r="B4" s="20"/>
      <c r="D4" s="107" t="s">
        <v>84</v>
      </c>
      <c r="L4" s="20"/>
      <c r="M4" s="108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9" t="s">
        <v>14</v>
      </c>
      <c r="L6" s="20"/>
    </row>
    <row r="7" spans="1:46" s="1" customFormat="1" ht="16.5" customHeight="1">
      <c r="B7" s="20"/>
      <c r="E7" s="276" t="str">
        <f>'Rekapitulace stavby'!K6</f>
        <v>JATEČNÍ V TEPLICÍCH R2 - změny k dodatku</v>
      </c>
      <c r="F7" s="277"/>
      <c r="G7" s="277"/>
      <c r="H7" s="277"/>
      <c r="L7" s="20"/>
    </row>
    <row r="8" spans="1:46" s="2" customFormat="1" ht="12" customHeight="1">
      <c r="A8" s="31"/>
      <c r="B8" s="36"/>
      <c r="C8" s="31"/>
      <c r="D8" s="109" t="s">
        <v>85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78" t="s">
        <v>182</v>
      </c>
      <c r="F9" s="279"/>
      <c r="G9" s="279"/>
      <c r="H9" s="279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 t="str">
        <f>'Rekapitulace stavby'!AN8</f>
        <v>7. 9. 2020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22</v>
      </c>
      <c r="E14" s="31"/>
      <c r="F14" s="31"/>
      <c r="G14" s="31"/>
      <c r="H14" s="31"/>
      <c r="I14" s="109" t="s">
        <v>23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24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23</v>
      </c>
      <c r="J17" s="110" t="str">
        <f>'Rekapitulace stavby'!AN13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0" t="str">
        <f>'Rekapitulace stavby'!E14</f>
        <v xml:space="preserve"> </v>
      </c>
      <c r="F18" s="280"/>
      <c r="G18" s="280"/>
      <c r="H18" s="280"/>
      <c r="I18" s="109" t="s">
        <v>24</v>
      </c>
      <c r="J18" s="110" t="str">
        <f>'Rekapitulace stavby'!AN14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26</v>
      </c>
      <c r="E20" s="31"/>
      <c r="F20" s="31"/>
      <c r="G20" s="31"/>
      <c r="H20" s="31"/>
      <c r="I20" s="109" t="s">
        <v>23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24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28</v>
      </c>
      <c r="E23" s="31"/>
      <c r="F23" s="31"/>
      <c r="G23" s="31"/>
      <c r="H23" s="31"/>
      <c r="I23" s="109" t="s">
        <v>23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24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29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81" t="s">
        <v>1</v>
      </c>
      <c r="F27" s="281"/>
      <c r="G27" s="281"/>
      <c r="H27" s="28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30</v>
      </c>
      <c r="E30" s="31"/>
      <c r="F30" s="31"/>
      <c r="G30" s="31"/>
      <c r="H30" s="31"/>
      <c r="I30" s="31"/>
      <c r="J30" s="117">
        <f>ROUND(J123, 2)</f>
        <v>-96014.05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32</v>
      </c>
      <c r="G32" s="31"/>
      <c r="H32" s="31"/>
      <c r="I32" s="118" t="s">
        <v>31</v>
      </c>
      <c r="J32" s="118" t="s">
        <v>33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34</v>
      </c>
      <c r="E33" s="109" t="s">
        <v>35</v>
      </c>
      <c r="F33" s="120">
        <f>ROUND((SUM(BE123:BE201)),  2)</f>
        <v>-96014.05</v>
      </c>
      <c r="G33" s="31"/>
      <c r="H33" s="31"/>
      <c r="I33" s="121">
        <v>0.21</v>
      </c>
      <c r="J33" s="120">
        <f>ROUND(((SUM(BE123:BE201))*I33),  2)</f>
        <v>-20162.95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36</v>
      </c>
      <c r="F34" s="120">
        <f>ROUND((SUM(BF123:BF201)),  2)</f>
        <v>0</v>
      </c>
      <c r="G34" s="31"/>
      <c r="H34" s="31"/>
      <c r="I34" s="121">
        <v>0.15</v>
      </c>
      <c r="J34" s="120">
        <f>ROUND(((SUM(BF123:BF201))*I34),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37</v>
      </c>
      <c r="F35" s="120">
        <f>ROUND((SUM(BG123:BG201)),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38</v>
      </c>
      <c r="F36" s="120">
        <f>ROUND((SUM(BH123:BH201)),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39</v>
      </c>
      <c r="F37" s="120">
        <f>ROUND((SUM(BI123:BI201)),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40</v>
      </c>
      <c r="E39" s="124"/>
      <c r="F39" s="124"/>
      <c r="G39" s="125" t="s">
        <v>41</v>
      </c>
      <c r="H39" s="126" t="s">
        <v>42</v>
      </c>
      <c r="I39" s="124"/>
      <c r="J39" s="127">
        <f>SUM(J30:J37)</f>
        <v>-116177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8"/>
      <c r="D50" s="129" t="s">
        <v>43</v>
      </c>
      <c r="E50" s="130"/>
      <c r="F50" s="130"/>
      <c r="G50" s="129" t="s">
        <v>44</v>
      </c>
      <c r="H50" s="130"/>
      <c r="I50" s="130"/>
      <c r="J50" s="130"/>
      <c r="K50" s="130"/>
      <c r="L50" s="48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31" t="s">
        <v>45</v>
      </c>
      <c r="E61" s="132"/>
      <c r="F61" s="133" t="s">
        <v>46</v>
      </c>
      <c r="G61" s="131" t="s">
        <v>45</v>
      </c>
      <c r="H61" s="132"/>
      <c r="I61" s="132"/>
      <c r="J61" s="134" t="s">
        <v>46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29" t="s">
        <v>47</v>
      </c>
      <c r="E65" s="135"/>
      <c r="F65" s="135"/>
      <c r="G65" s="129" t="s">
        <v>48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31" t="s">
        <v>45</v>
      </c>
      <c r="E76" s="132"/>
      <c r="F76" s="133" t="s">
        <v>46</v>
      </c>
      <c r="G76" s="131" t="s">
        <v>45</v>
      </c>
      <c r="H76" s="132"/>
      <c r="I76" s="132"/>
      <c r="J76" s="134" t="s">
        <v>46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3" t="s">
        <v>87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82" t="str">
        <f>E7</f>
        <v>JATEČNÍ V TEPLICÍCH R2 - změny k dodatku</v>
      </c>
      <c r="F85" s="283"/>
      <c r="G85" s="283"/>
      <c r="H85" s="28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8" t="s">
        <v>85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4" t="str">
        <f>E9</f>
        <v>ZRN4 - ZMĚNY MÉNĚPRÁCE</v>
      </c>
      <c r="F87" s="284"/>
      <c r="G87" s="284"/>
      <c r="H87" s="28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63" t="str">
        <f>IF(J12="","",J12)</f>
        <v>7. 9. 2020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28" t="s">
        <v>26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8" t="s">
        <v>25</v>
      </c>
      <c r="D92" s="33"/>
      <c r="E92" s="33"/>
      <c r="F92" s="26" t="str">
        <f>IF(E18="","",E18)</f>
        <v xml:space="preserve"> </v>
      </c>
      <c r="G92" s="33"/>
      <c r="H92" s="33"/>
      <c r="I92" s="28" t="s">
        <v>28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0" t="s">
        <v>88</v>
      </c>
      <c r="D94" s="141"/>
      <c r="E94" s="141"/>
      <c r="F94" s="141"/>
      <c r="G94" s="141"/>
      <c r="H94" s="141"/>
      <c r="I94" s="141"/>
      <c r="J94" s="142" t="s">
        <v>89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90</v>
      </c>
      <c r="D96" s="33"/>
      <c r="E96" s="33"/>
      <c r="F96" s="33"/>
      <c r="G96" s="33"/>
      <c r="H96" s="33"/>
      <c r="I96" s="33"/>
      <c r="J96" s="81">
        <f>J123</f>
        <v>-96014.05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91</v>
      </c>
    </row>
    <row r="97" spans="1:31" s="9" customFormat="1" ht="24.95" customHeight="1">
      <c r="B97" s="144"/>
      <c r="C97" s="145"/>
      <c r="D97" s="146" t="s">
        <v>92</v>
      </c>
      <c r="E97" s="147"/>
      <c r="F97" s="147"/>
      <c r="G97" s="147"/>
      <c r="H97" s="147"/>
      <c r="I97" s="147"/>
      <c r="J97" s="148">
        <f>J124</f>
        <v>-80855.05</v>
      </c>
      <c r="K97" s="145"/>
      <c r="L97" s="149"/>
    </row>
    <row r="98" spans="1:31" s="10" customFormat="1" ht="19.899999999999999" customHeight="1">
      <c r="B98" s="150"/>
      <c r="C98" s="151"/>
      <c r="D98" s="152" t="s">
        <v>93</v>
      </c>
      <c r="E98" s="153"/>
      <c r="F98" s="153"/>
      <c r="G98" s="153"/>
      <c r="H98" s="153"/>
      <c r="I98" s="153"/>
      <c r="J98" s="154">
        <f>J125</f>
        <v>-74953.600000000006</v>
      </c>
      <c r="K98" s="151"/>
      <c r="L98" s="155"/>
    </row>
    <row r="99" spans="1:31" s="10" customFormat="1" ht="19.899999999999999" customHeight="1">
      <c r="B99" s="150"/>
      <c r="C99" s="151"/>
      <c r="D99" s="152" t="s">
        <v>183</v>
      </c>
      <c r="E99" s="153"/>
      <c r="F99" s="153"/>
      <c r="G99" s="153"/>
      <c r="H99" s="153"/>
      <c r="I99" s="153"/>
      <c r="J99" s="154">
        <f>J172</f>
        <v>-4525</v>
      </c>
      <c r="K99" s="151"/>
      <c r="L99" s="155"/>
    </row>
    <row r="100" spans="1:31" s="10" customFormat="1" ht="19.899999999999999" customHeight="1">
      <c r="B100" s="150"/>
      <c r="C100" s="151"/>
      <c r="D100" s="152" t="s">
        <v>184</v>
      </c>
      <c r="E100" s="153"/>
      <c r="F100" s="153"/>
      <c r="G100" s="153"/>
      <c r="H100" s="153"/>
      <c r="I100" s="153"/>
      <c r="J100" s="154">
        <f>J185</f>
        <v>-1360</v>
      </c>
      <c r="K100" s="151"/>
      <c r="L100" s="155"/>
    </row>
    <row r="101" spans="1:31" s="10" customFormat="1" ht="19.899999999999999" customHeight="1">
      <c r="B101" s="150"/>
      <c r="C101" s="151"/>
      <c r="D101" s="152" t="s">
        <v>95</v>
      </c>
      <c r="E101" s="153"/>
      <c r="F101" s="153"/>
      <c r="G101" s="153"/>
      <c r="H101" s="153"/>
      <c r="I101" s="153"/>
      <c r="J101" s="154">
        <f>J192</f>
        <v>-16.45</v>
      </c>
      <c r="K101" s="151"/>
      <c r="L101" s="155"/>
    </row>
    <row r="102" spans="1:31" s="9" customFormat="1" ht="24.95" customHeight="1">
      <c r="B102" s="144"/>
      <c r="C102" s="145"/>
      <c r="D102" s="146" t="s">
        <v>185</v>
      </c>
      <c r="E102" s="147"/>
      <c r="F102" s="147"/>
      <c r="G102" s="147"/>
      <c r="H102" s="147"/>
      <c r="I102" s="147"/>
      <c r="J102" s="148">
        <f>J194</f>
        <v>-15159</v>
      </c>
      <c r="K102" s="145"/>
      <c r="L102" s="149"/>
    </row>
    <row r="103" spans="1:31" s="10" customFormat="1" ht="19.899999999999999" customHeight="1">
      <c r="B103" s="150"/>
      <c r="C103" s="151"/>
      <c r="D103" s="152" t="s">
        <v>186</v>
      </c>
      <c r="E103" s="153"/>
      <c r="F103" s="153"/>
      <c r="G103" s="153"/>
      <c r="H103" s="153"/>
      <c r="I103" s="153"/>
      <c r="J103" s="154">
        <f>J195</f>
        <v>-15159</v>
      </c>
      <c r="K103" s="151"/>
      <c r="L103" s="155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3" t="s">
        <v>96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8" t="s">
        <v>14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82" t="str">
        <f>E7</f>
        <v>JATEČNÍ V TEPLICÍCH R2 - změny k dodatku</v>
      </c>
      <c r="F113" s="283"/>
      <c r="G113" s="283"/>
      <c r="H113" s="28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8" t="s">
        <v>85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54" t="str">
        <f>E9</f>
        <v>ZRN4 - ZMĚNY MÉNĚPRÁCE</v>
      </c>
      <c r="F115" s="284"/>
      <c r="G115" s="284"/>
      <c r="H115" s="284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8" t="s">
        <v>18</v>
      </c>
      <c r="D117" s="33"/>
      <c r="E117" s="33"/>
      <c r="F117" s="26" t="str">
        <f>F12</f>
        <v xml:space="preserve"> </v>
      </c>
      <c r="G117" s="33"/>
      <c r="H117" s="33"/>
      <c r="I117" s="28" t="s">
        <v>20</v>
      </c>
      <c r="J117" s="63" t="str">
        <f>IF(J12="","",J12)</f>
        <v>7. 9. 2020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8" t="s">
        <v>22</v>
      </c>
      <c r="D119" s="33"/>
      <c r="E119" s="33"/>
      <c r="F119" s="26" t="str">
        <f>E15</f>
        <v xml:space="preserve"> </v>
      </c>
      <c r="G119" s="33"/>
      <c r="H119" s="33"/>
      <c r="I119" s="28" t="s">
        <v>26</v>
      </c>
      <c r="J119" s="29" t="str">
        <f>E21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8" t="s">
        <v>25</v>
      </c>
      <c r="D120" s="33"/>
      <c r="E120" s="33"/>
      <c r="F120" s="26" t="str">
        <f>IF(E18="","",E18)</f>
        <v xml:space="preserve"> </v>
      </c>
      <c r="G120" s="33"/>
      <c r="H120" s="33"/>
      <c r="I120" s="28" t="s">
        <v>28</v>
      </c>
      <c r="J120" s="29" t="str">
        <f>E24</f>
        <v xml:space="preserve">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56"/>
      <c r="B122" s="157"/>
      <c r="C122" s="158" t="s">
        <v>97</v>
      </c>
      <c r="D122" s="159" t="s">
        <v>55</v>
      </c>
      <c r="E122" s="159" t="s">
        <v>51</v>
      </c>
      <c r="F122" s="159" t="s">
        <v>52</v>
      </c>
      <c r="G122" s="159" t="s">
        <v>98</v>
      </c>
      <c r="H122" s="159" t="s">
        <v>99</v>
      </c>
      <c r="I122" s="159" t="s">
        <v>100</v>
      </c>
      <c r="J122" s="159" t="s">
        <v>89</v>
      </c>
      <c r="K122" s="160" t="s">
        <v>101</v>
      </c>
      <c r="L122" s="161"/>
      <c r="M122" s="72" t="s">
        <v>1</v>
      </c>
      <c r="N122" s="73" t="s">
        <v>34</v>
      </c>
      <c r="O122" s="73" t="s">
        <v>102</v>
      </c>
      <c r="P122" s="73" t="s">
        <v>103</v>
      </c>
      <c r="Q122" s="73" t="s">
        <v>104</v>
      </c>
      <c r="R122" s="73" t="s">
        <v>105</v>
      </c>
      <c r="S122" s="73" t="s">
        <v>106</v>
      </c>
      <c r="T122" s="74" t="s">
        <v>107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5" s="2" customFormat="1" ht="22.9" customHeight="1">
      <c r="A123" s="31"/>
      <c r="B123" s="32"/>
      <c r="C123" s="79" t="s">
        <v>108</v>
      </c>
      <c r="D123" s="33"/>
      <c r="E123" s="33"/>
      <c r="F123" s="33"/>
      <c r="G123" s="33"/>
      <c r="H123" s="33"/>
      <c r="I123" s="33"/>
      <c r="J123" s="162">
        <f>BK123</f>
        <v>-96014.05</v>
      </c>
      <c r="K123" s="33"/>
      <c r="L123" s="36"/>
      <c r="M123" s="75"/>
      <c r="N123" s="163"/>
      <c r="O123" s="76"/>
      <c r="P123" s="164">
        <f>P124+P194</f>
        <v>0</v>
      </c>
      <c r="Q123" s="76"/>
      <c r="R123" s="164">
        <f>R124+R194</f>
        <v>0</v>
      </c>
      <c r="S123" s="76"/>
      <c r="T123" s="165">
        <f>T124+T194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7" t="s">
        <v>69</v>
      </c>
      <c r="AU123" s="17" t="s">
        <v>91</v>
      </c>
      <c r="BK123" s="166">
        <f>BK124+BK194</f>
        <v>-96014.05</v>
      </c>
    </row>
    <row r="124" spans="1:65" s="12" customFormat="1" ht="25.9" customHeight="1">
      <c r="B124" s="167"/>
      <c r="C124" s="168"/>
      <c r="D124" s="169" t="s">
        <v>69</v>
      </c>
      <c r="E124" s="170" t="s">
        <v>109</v>
      </c>
      <c r="F124" s="170" t="s">
        <v>109</v>
      </c>
      <c r="G124" s="168"/>
      <c r="H124" s="168"/>
      <c r="I124" s="168"/>
      <c r="J124" s="171">
        <f>BK124</f>
        <v>-80855.05</v>
      </c>
      <c r="K124" s="168"/>
      <c r="L124" s="172"/>
      <c r="M124" s="173"/>
      <c r="N124" s="174"/>
      <c r="O124" s="174"/>
      <c r="P124" s="175">
        <f>P125+P172+P185+P192</f>
        <v>0</v>
      </c>
      <c r="Q124" s="174"/>
      <c r="R124" s="175">
        <f>R125+R172+R185+R192</f>
        <v>0</v>
      </c>
      <c r="S124" s="174"/>
      <c r="T124" s="176">
        <f>T125+T172+T185+T192</f>
        <v>0</v>
      </c>
      <c r="AR124" s="177" t="s">
        <v>78</v>
      </c>
      <c r="AT124" s="178" t="s">
        <v>69</v>
      </c>
      <c r="AU124" s="178" t="s">
        <v>70</v>
      </c>
      <c r="AY124" s="177" t="s">
        <v>110</v>
      </c>
      <c r="BK124" s="179">
        <f>BK125+BK172+BK185+BK192</f>
        <v>-80855.05</v>
      </c>
    </row>
    <row r="125" spans="1:65" s="12" customFormat="1" ht="22.9" customHeight="1">
      <c r="B125" s="167"/>
      <c r="C125" s="168"/>
      <c r="D125" s="169" t="s">
        <v>69</v>
      </c>
      <c r="E125" s="180" t="s">
        <v>111</v>
      </c>
      <c r="F125" s="180" t="s">
        <v>112</v>
      </c>
      <c r="G125" s="168"/>
      <c r="H125" s="168"/>
      <c r="I125" s="168"/>
      <c r="J125" s="181">
        <f>BK125</f>
        <v>-74953.600000000006</v>
      </c>
      <c r="K125" s="168"/>
      <c r="L125" s="172"/>
      <c r="M125" s="173"/>
      <c r="N125" s="174"/>
      <c r="O125" s="174"/>
      <c r="P125" s="175">
        <f>SUM(P126:P171)</f>
        <v>0</v>
      </c>
      <c r="Q125" s="174"/>
      <c r="R125" s="175">
        <f>SUM(R126:R171)</f>
        <v>0</v>
      </c>
      <c r="S125" s="174"/>
      <c r="T125" s="176">
        <f>SUM(T126:T171)</f>
        <v>0</v>
      </c>
      <c r="AR125" s="177" t="s">
        <v>78</v>
      </c>
      <c r="AT125" s="178" t="s">
        <v>69</v>
      </c>
      <c r="AU125" s="178" t="s">
        <v>78</v>
      </c>
      <c r="AY125" s="177" t="s">
        <v>110</v>
      </c>
      <c r="BK125" s="179">
        <f>SUM(BK126:BK171)</f>
        <v>-74953.600000000006</v>
      </c>
    </row>
    <row r="126" spans="1:65" s="2" customFormat="1" ht="14.45" customHeight="1">
      <c r="A126" s="31"/>
      <c r="B126" s="32"/>
      <c r="C126" s="182" t="s">
        <v>78</v>
      </c>
      <c r="D126" s="182" t="s">
        <v>113</v>
      </c>
      <c r="E126" s="183" t="s">
        <v>114</v>
      </c>
      <c r="F126" s="184" t="s">
        <v>115</v>
      </c>
      <c r="G126" s="185" t="s">
        <v>116</v>
      </c>
      <c r="H126" s="186">
        <v>-475</v>
      </c>
      <c r="I126" s="187">
        <v>120</v>
      </c>
      <c r="J126" s="187">
        <f>ROUND(I126*H126,2)</f>
        <v>-57000</v>
      </c>
      <c r="K126" s="184" t="s">
        <v>117</v>
      </c>
      <c r="L126" s="36"/>
      <c r="M126" s="188" t="s">
        <v>1</v>
      </c>
      <c r="N126" s="189" t="s">
        <v>35</v>
      </c>
      <c r="O126" s="190">
        <v>0</v>
      </c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2" t="s">
        <v>118</v>
      </c>
      <c r="AT126" s="192" t="s">
        <v>113</v>
      </c>
      <c r="AU126" s="192" t="s">
        <v>80</v>
      </c>
      <c r="AY126" s="17" t="s">
        <v>110</v>
      </c>
      <c r="BE126" s="193">
        <f>IF(N126="základní",J126,0)</f>
        <v>-57000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7" t="s">
        <v>78</v>
      </c>
      <c r="BK126" s="193">
        <f>ROUND(I126*H126,2)</f>
        <v>-57000</v>
      </c>
      <c r="BL126" s="17" t="s">
        <v>118</v>
      </c>
      <c r="BM126" s="192" t="s">
        <v>80</v>
      </c>
    </row>
    <row r="127" spans="1:65" s="13" customFormat="1" ht="11.25">
      <c r="B127" s="194"/>
      <c r="C127" s="195"/>
      <c r="D127" s="196" t="s">
        <v>119</v>
      </c>
      <c r="E127" s="197" t="s">
        <v>1</v>
      </c>
      <c r="F127" s="198" t="s">
        <v>120</v>
      </c>
      <c r="G127" s="195"/>
      <c r="H127" s="197" t="s">
        <v>1</v>
      </c>
      <c r="I127" s="195"/>
      <c r="J127" s="195"/>
      <c r="K127" s="195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119</v>
      </c>
      <c r="AU127" s="203" t="s">
        <v>80</v>
      </c>
      <c r="AV127" s="13" t="s">
        <v>78</v>
      </c>
      <c r="AW127" s="13" t="s">
        <v>27</v>
      </c>
      <c r="AX127" s="13" t="s">
        <v>70</v>
      </c>
      <c r="AY127" s="203" t="s">
        <v>110</v>
      </c>
    </row>
    <row r="128" spans="1:65" s="14" customFormat="1" ht="11.25">
      <c r="B128" s="204"/>
      <c r="C128" s="205"/>
      <c r="D128" s="196" t="s">
        <v>119</v>
      </c>
      <c r="E128" s="206" t="s">
        <v>1</v>
      </c>
      <c r="F128" s="207" t="s">
        <v>187</v>
      </c>
      <c r="G128" s="205"/>
      <c r="H128" s="208">
        <v>-2677</v>
      </c>
      <c r="I128" s="205"/>
      <c r="J128" s="205"/>
      <c r="K128" s="205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119</v>
      </c>
      <c r="AU128" s="213" t="s">
        <v>80</v>
      </c>
      <c r="AV128" s="14" t="s">
        <v>80</v>
      </c>
      <c r="AW128" s="14" t="s">
        <v>27</v>
      </c>
      <c r="AX128" s="14" t="s">
        <v>70</v>
      </c>
      <c r="AY128" s="213" t="s">
        <v>110</v>
      </c>
    </row>
    <row r="129" spans="1:65" s="13" customFormat="1" ht="11.25">
      <c r="B129" s="194"/>
      <c r="C129" s="195"/>
      <c r="D129" s="196" t="s">
        <v>119</v>
      </c>
      <c r="E129" s="197" t="s">
        <v>1</v>
      </c>
      <c r="F129" s="198" t="s">
        <v>122</v>
      </c>
      <c r="G129" s="195"/>
      <c r="H129" s="197" t="s">
        <v>1</v>
      </c>
      <c r="I129" s="195"/>
      <c r="J129" s="195"/>
      <c r="K129" s="195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119</v>
      </c>
      <c r="AU129" s="203" t="s">
        <v>80</v>
      </c>
      <c r="AV129" s="13" t="s">
        <v>78</v>
      </c>
      <c r="AW129" s="13" t="s">
        <v>27</v>
      </c>
      <c r="AX129" s="13" t="s">
        <v>70</v>
      </c>
      <c r="AY129" s="203" t="s">
        <v>110</v>
      </c>
    </row>
    <row r="130" spans="1:65" s="14" customFormat="1" ht="11.25">
      <c r="B130" s="204"/>
      <c r="C130" s="205"/>
      <c r="D130" s="196" t="s">
        <v>119</v>
      </c>
      <c r="E130" s="206" t="s">
        <v>1</v>
      </c>
      <c r="F130" s="207" t="s">
        <v>188</v>
      </c>
      <c r="G130" s="205"/>
      <c r="H130" s="208">
        <v>2661</v>
      </c>
      <c r="I130" s="205"/>
      <c r="J130" s="205"/>
      <c r="K130" s="205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119</v>
      </c>
      <c r="AU130" s="213" t="s">
        <v>80</v>
      </c>
      <c r="AV130" s="14" t="s">
        <v>80</v>
      </c>
      <c r="AW130" s="14" t="s">
        <v>27</v>
      </c>
      <c r="AX130" s="14" t="s">
        <v>70</v>
      </c>
      <c r="AY130" s="213" t="s">
        <v>110</v>
      </c>
    </row>
    <row r="131" spans="1:65" s="13" customFormat="1" ht="11.25">
      <c r="B131" s="194"/>
      <c r="C131" s="195"/>
      <c r="D131" s="196" t="s">
        <v>119</v>
      </c>
      <c r="E131" s="197" t="s">
        <v>1</v>
      </c>
      <c r="F131" s="198" t="s">
        <v>131</v>
      </c>
      <c r="G131" s="195"/>
      <c r="H131" s="197" t="s">
        <v>1</v>
      </c>
      <c r="I131" s="195"/>
      <c r="J131" s="195"/>
      <c r="K131" s="195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119</v>
      </c>
      <c r="AU131" s="203" t="s">
        <v>80</v>
      </c>
      <c r="AV131" s="13" t="s">
        <v>78</v>
      </c>
      <c r="AW131" s="13" t="s">
        <v>27</v>
      </c>
      <c r="AX131" s="13" t="s">
        <v>70</v>
      </c>
      <c r="AY131" s="203" t="s">
        <v>110</v>
      </c>
    </row>
    <row r="132" spans="1:65" s="14" customFormat="1" ht="11.25">
      <c r="B132" s="204"/>
      <c r="C132" s="205"/>
      <c r="D132" s="196" t="s">
        <v>119</v>
      </c>
      <c r="E132" s="206" t="s">
        <v>1</v>
      </c>
      <c r="F132" s="207" t="s">
        <v>156</v>
      </c>
      <c r="G132" s="205"/>
      <c r="H132" s="208">
        <v>-459</v>
      </c>
      <c r="I132" s="205"/>
      <c r="J132" s="205"/>
      <c r="K132" s="205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119</v>
      </c>
      <c r="AU132" s="213" t="s">
        <v>80</v>
      </c>
      <c r="AV132" s="14" t="s">
        <v>80</v>
      </c>
      <c r="AW132" s="14" t="s">
        <v>27</v>
      </c>
      <c r="AX132" s="14" t="s">
        <v>70</v>
      </c>
      <c r="AY132" s="213" t="s">
        <v>110</v>
      </c>
    </row>
    <row r="133" spans="1:65" s="13" customFormat="1" ht="11.25">
      <c r="B133" s="194"/>
      <c r="C133" s="195"/>
      <c r="D133" s="196" t="s">
        <v>119</v>
      </c>
      <c r="E133" s="197" t="s">
        <v>1</v>
      </c>
      <c r="F133" s="198" t="s">
        <v>132</v>
      </c>
      <c r="G133" s="195"/>
      <c r="H133" s="197" t="s">
        <v>1</v>
      </c>
      <c r="I133" s="195"/>
      <c r="J133" s="195"/>
      <c r="K133" s="195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119</v>
      </c>
      <c r="AU133" s="203" t="s">
        <v>80</v>
      </c>
      <c r="AV133" s="13" t="s">
        <v>78</v>
      </c>
      <c r="AW133" s="13" t="s">
        <v>27</v>
      </c>
      <c r="AX133" s="13" t="s">
        <v>70</v>
      </c>
      <c r="AY133" s="203" t="s">
        <v>110</v>
      </c>
    </row>
    <row r="134" spans="1:65" s="14" customFormat="1" ht="11.25">
      <c r="B134" s="204"/>
      <c r="C134" s="205"/>
      <c r="D134" s="196" t="s">
        <v>119</v>
      </c>
      <c r="E134" s="206" t="s">
        <v>1</v>
      </c>
      <c r="F134" s="207" t="s">
        <v>70</v>
      </c>
      <c r="G134" s="205"/>
      <c r="H134" s="208">
        <v>0</v>
      </c>
      <c r="I134" s="205"/>
      <c r="J134" s="205"/>
      <c r="K134" s="205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119</v>
      </c>
      <c r="AU134" s="213" t="s">
        <v>80</v>
      </c>
      <c r="AV134" s="14" t="s">
        <v>80</v>
      </c>
      <c r="AW134" s="14" t="s">
        <v>27</v>
      </c>
      <c r="AX134" s="14" t="s">
        <v>70</v>
      </c>
      <c r="AY134" s="213" t="s">
        <v>110</v>
      </c>
    </row>
    <row r="135" spans="1:65" s="15" customFormat="1" ht="11.25">
      <c r="B135" s="214"/>
      <c r="C135" s="215"/>
      <c r="D135" s="196" t="s">
        <v>119</v>
      </c>
      <c r="E135" s="216" t="s">
        <v>1</v>
      </c>
      <c r="F135" s="217" t="s">
        <v>124</v>
      </c>
      <c r="G135" s="215"/>
      <c r="H135" s="218">
        <v>-475</v>
      </c>
      <c r="I135" s="215"/>
      <c r="J135" s="215"/>
      <c r="K135" s="215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119</v>
      </c>
      <c r="AU135" s="223" t="s">
        <v>80</v>
      </c>
      <c r="AV135" s="15" t="s">
        <v>118</v>
      </c>
      <c r="AW135" s="15" t="s">
        <v>27</v>
      </c>
      <c r="AX135" s="15" t="s">
        <v>78</v>
      </c>
      <c r="AY135" s="223" t="s">
        <v>110</v>
      </c>
    </row>
    <row r="136" spans="1:65" s="2" customFormat="1" ht="14.45" customHeight="1">
      <c r="A136" s="31"/>
      <c r="B136" s="32"/>
      <c r="C136" s="182" t="s">
        <v>80</v>
      </c>
      <c r="D136" s="182" t="s">
        <v>113</v>
      </c>
      <c r="E136" s="183" t="s">
        <v>125</v>
      </c>
      <c r="F136" s="184" t="s">
        <v>126</v>
      </c>
      <c r="G136" s="185" t="s">
        <v>116</v>
      </c>
      <c r="H136" s="186">
        <v>-16</v>
      </c>
      <c r="I136" s="187">
        <v>130</v>
      </c>
      <c r="J136" s="187">
        <f>ROUND(I136*H136,2)</f>
        <v>-2080</v>
      </c>
      <c r="K136" s="184" t="s">
        <v>117</v>
      </c>
      <c r="L136" s="36"/>
      <c r="M136" s="188" t="s">
        <v>1</v>
      </c>
      <c r="N136" s="189" t="s">
        <v>35</v>
      </c>
      <c r="O136" s="190">
        <v>0</v>
      </c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2" t="s">
        <v>118</v>
      </c>
      <c r="AT136" s="192" t="s">
        <v>113</v>
      </c>
      <c r="AU136" s="192" t="s">
        <v>80</v>
      </c>
      <c r="AY136" s="17" t="s">
        <v>110</v>
      </c>
      <c r="BE136" s="193">
        <f>IF(N136="základní",J136,0)</f>
        <v>-2080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7" t="s">
        <v>78</v>
      </c>
      <c r="BK136" s="193">
        <f>ROUND(I136*H136,2)</f>
        <v>-2080</v>
      </c>
      <c r="BL136" s="17" t="s">
        <v>118</v>
      </c>
      <c r="BM136" s="192" t="s">
        <v>118</v>
      </c>
    </row>
    <row r="137" spans="1:65" s="13" customFormat="1" ht="11.25">
      <c r="B137" s="194"/>
      <c r="C137" s="195"/>
      <c r="D137" s="196" t="s">
        <v>119</v>
      </c>
      <c r="E137" s="197" t="s">
        <v>1</v>
      </c>
      <c r="F137" s="198" t="s">
        <v>120</v>
      </c>
      <c r="G137" s="195"/>
      <c r="H137" s="197" t="s">
        <v>1</v>
      </c>
      <c r="I137" s="195"/>
      <c r="J137" s="195"/>
      <c r="K137" s="195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119</v>
      </c>
      <c r="AU137" s="203" t="s">
        <v>80</v>
      </c>
      <c r="AV137" s="13" t="s">
        <v>78</v>
      </c>
      <c r="AW137" s="13" t="s">
        <v>27</v>
      </c>
      <c r="AX137" s="13" t="s">
        <v>70</v>
      </c>
      <c r="AY137" s="203" t="s">
        <v>110</v>
      </c>
    </row>
    <row r="138" spans="1:65" s="14" customFormat="1" ht="11.25">
      <c r="B138" s="204"/>
      <c r="C138" s="205"/>
      <c r="D138" s="196" t="s">
        <v>119</v>
      </c>
      <c r="E138" s="206" t="s">
        <v>1</v>
      </c>
      <c r="F138" s="207" t="s">
        <v>187</v>
      </c>
      <c r="G138" s="205"/>
      <c r="H138" s="208">
        <v>-2677</v>
      </c>
      <c r="I138" s="205"/>
      <c r="J138" s="205"/>
      <c r="K138" s="205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119</v>
      </c>
      <c r="AU138" s="213" t="s">
        <v>80</v>
      </c>
      <c r="AV138" s="14" t="s">
        <v>80</v>
      </c>
      <c r="AW138" s="14" t="s">
        <v>27</v>
      </c>
      <c r="AX138" s="14" t="s">
        <v>70</v>
      </c>
      <c r="AY138" s="213" t="s">
        <v>110</v>
      </c>
    </row>
    <row r="139" spans="1:65" s="13" customFormat="1" ht="11.25">
      <c r="B139" s="194"/>
      <c r="C139" s="195"/>
      <c r="D139" s="196" t="s">
        <v>119</v>
      </c>
      <c r="E139" s="197" t="s">
        <v>1</v>
      </c>
      <c r="F139" s="198" t="s">
        <v>122</v>
      </c>
      <c r="G139" s="195"/>
      <c r="H139" s="197" t="s">
        <v>1</v>
      </c>
      <c r="I139" s="195"/>
      <c r="J139" s="195"/>
      <c r="K139" s="195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119</v>
      </c>
      <c r="AU139" s="203" t="s">
        <v>80</v>
      </c>
      <c r="AV139" s="13" t="s">
        <v>78</v>
      </c>
      <c r="AW139" s="13" t="s">
        <v>27</v>
      </c>
      <c r="AX139" s="13" t="s">
        <v>70</v>
      </c>
      <c r="AY139" s="203" t="s">
        <v>110</v>
      </c>
    </row>
    <row r="140" spans="1:65" s="14" customFormat="1" ht="11.25">
      <c r="B140" s="204"/>
      <c r="C140" s="205"/>
      <c r="D140" s="196" t="s">
        <v>119</v>
      </c>
      <c r="E140" s="206" t="s">
        <v>1</v>
      </c>
      <c r="F140" s="207" t="s">
        <v>188</v>
      </c>
      <c r="G140" s="205"/>
      <c r="H140" s="208">
        <v>2661</v>
      </c>
      <c r="I140" s="205"/>
      <c r="J140" s="205"/>
      <c r="K140" s="205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119</v>
      </c>
      <c r="AU140" s="213" t="s">
        <v>80</v>
      </c>
      <c r="AV140" s="14" t="s">
        <v>80</v>
      </c>
      <c r="AW140" s="14" t="s">
        <v>27</v>
      </c>
      <c r="AX140" s="14" t="s">
        <v>70</v>
      </c>
      <c r="AY140" s="213" t="s">
        <v>110</v>
      </c>
    </row>
    <row r="141" spans="1:65" s="15" customFormat="1" ht="11.25">
      <c r="B141" s="214"/>
      <c r="C141" s="215"/>
      <c r="D141" s="196" t="s">
        <v>119</v>
      </c>
      <c r="E141" s="216" t="s">
        <v>1</v>
      </c>
      <c r="F141" s="217" t="s">
        <v>124</v>
      </c>
      <c r="G141" s="215"/>
      <c r="H141" s="218">
        <v>-16</v>
      </c>
      <c r="I141" s="215"/>
      <c r="J141" s="215"/>
      <c r="K141" s="215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119</v>
      </c>
      <c r="AU141" s="223" t="s">
        <v>80</v>
      </c>
      <c r="AV141" s="15" t="s">
        <v>118</v>
      </c>
      <c r="AW141" s="15" t="s">
        <v>27</v>
      </c>
      <c r="AX141" s="15" t="s">
        <v>78</v>
      </c>
      <c r="AY141" s="223" t="s">
        <v>110</v>
      </c>
    </row>
    <row r="142" spans="1:65" s="2" customFormat="1" ht="24.2" customHeight="1">
      <c r="A142" s="31"/>
      <c r="B142" s="32"/>
      <c r="C142" s="182" t="s">
        <v>127</v>
      </c>
      <c r="D142" s="182" t="s">
        <v>113</v>
      </c>
      <c r="E142" s="183" t="s">
        <v>134</v>
      </c>
      <c r="F142" s="184" t="s">
        <v>135</v>
      </c>
      <c r="G142" s="185" t="s">
        <v>116</v>
      </c>
      <c r="H142" s="186">
        <v>-16</v>
      </c>
      <c r="I142" s="187">
        <v>435</v>
      </c>
      <c r="J142" s="187">
        <f>ROUND(I142*H142,2)</f>
        <v>-6960</v>
      </c>
      <c r="K142" s="184" t="s">
        <v>117</v>
      </c>
      <c r="L142" s="36"/>
      <c r="M142" s="188" t="s">
        <v>1</v>
      </c>
      <c r="N142" s="189" t="s">
        <v>35</v>
      </c>
      <c r="O142" s="190">
        <v>0</v>
      </c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2" t="s">
        <v>118</v>
      </c>
      <c r="AT142" s="192" t="s">
        <v>113</v>
      </c>
      <c r="AU142" s="192" t="s">
        <v>80</v>
      </c>
      <c r="AY142" s="17" t="s">
        <v>110</v>
      </c>
      <c r="BE142" s="193">
        <f>IF(N142="základní",J142,0)</f>
        <v>-6960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7" t="s">
        <v>78</v>
      </c>
      <c r="BK142" s="193">
        <f>ROUND(I142*H142,2)</f>
        <v>-6960</v>
      </c>
      <c r="BL142" s="17" t="s">
        <v>118</v>
      </c>
      <c r="BM142" s="192" t="s">
        <v>130</v>
      </c>
    </row>
    <row r="143" spans="1:65" s="13" customFormat="1" ht="11.25">
      <c r="B143" s="194"/>
      <c r="C143" s="195"/>
      <c r="D143" s="196" t="s">
        <v>119</v>
      </c>
      <c r="E143" s="197" t="s">
        <v>1</v>
      </c>
      <c r="F143" s="198" t="s">
        <v>120</v>
      </c>
      <c r="G143" s="195"/>
      <c r="H143" s="197" t="s">
        <v>1</v>
      </c>
      <c r="I143" s="195"/>
      <c r="J143" s="195"/>
      <c r="K143" s="195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119</v>
      </c>
      <c r="AU143" s="203" t="s">
        <v>80</v>
      </c>
      <c r="AV143" s="13" t="s">
        <v>78</v>
      </c>
      <c r="AW143" s="13" t="s">
        <v>27</v>
      </c>
      <c r="AX143" s="13" t="s">
        <v>70</v>
      </c>
      <c r="AY143" s="203" t="s">
        <v>110</v>
      </c>
    </row>
    <row r="144" spans="1:65" s="14" customFormat="1" ht="11.25">
      <c r="B144" s="204"/>
      <c r="C144" s="205"/>
      <c r="D144" s="196" t="s">
        <v>119</v>
      </c>
      <c r="E144" s="206" t="s">
        <v>1</v>
      </c>
      <c r="F144" s="207" t="s">
        <v>187</v>
      </c>
      <c r="G144" s="205"/>
      <c r="H144" s="208">
        <v>-2677</v>
      </c>
      <c r="I144" s="205"/>
      <c r="J144" s="205"/>
      <c r="K144" s="205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119</v>
      </c>
      <c r="AU144" s="213" t="s">
        <v>80</v>
      </c>
      <c r="AV144" s="14" t="s">
        <v>80</v>
      </c>
      <c r="AW144" s="14" t="s">
        <v>27</v>
      </c>
      <c r="AX144" s="14" t="s">
        <v>70</v>
      </c>
      <c r="AY144" s="213" t="s">
        <v>110</v>
      </c>
    </row>
    <row r="145" spans="1:65" s="13" customFormat="1" ht="11.25">
      <c r="B145" s="194"/>
      <c r="C145" s="195"/>
      <c r="D145" s="196" t="s">
        <v>119</v>
      </c>
      <c r="E145" s="197" t="s">
        <v>1</v>
      </c>
      <c r="F145" s="198" t="s">
        <v>122</v>
      </c>
      <c r="G145" s="195"/>
      <c r="H145" s="197" t="s">
        <v>1</v>
      </c>
      <c r="I145" s="195"/>
      <c r="J145" s="195"/>
      <c r="K145" s="195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119</v>
      </c>
      <c r="AU145" s="203" t="s">
        <v>80</v>
      </c>
      <c r="AV145" s="13" t="s">
        <v>78</v>
      </c>
      <c r="AW145" s="13" t="s">
        <v>27</v>
      </c>
      <c r="AX145" s="13" t="s">
        <v>70</v>
      </c>
      <c r="AY145" s="203" t="s">
        <v>110</v>
      </c>
    </row>
    <row r="146" spans="1:65" s="14" customFormat="1" ht="11.25">
      <c r="B146" s="204"/>
      <c r="C146" s="205"/>
      <c r="D146" s="196" t="s">
        <v>119</v>
      </c>
      <c r="E146" s="206" t="s">
        <v>1</v>
      </c>
      <c r="F146" s="207" t="s">
        <v>188</v>
      </c>
      <c r="G146" s="205"/>
      <c r="H146" s="208">
        <v>2661</v>
      </c>
      <c r="I146" s="205"/>
      <c r="J146" s="205"/>
      <c r="K146" s="205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119</v>
      </c>
      <c r="AU146" s="213" t="s">
        <v>80</v>
      </c>
      <c r="AV146" s="14" t="s">
        <v>80</v>
      </c>
      <c r="AW146" s="14" t="s">
        <v>27</v>
      </c>
      <c r="AX146" s="14" t="s">
        <v>70</v>
      </c>
      <c r="AY146" s="213" t="s">
        <v>110</v>
      </c>
    </row>
    <row r="147" spans="1:65" s="15" customFormat="1" ht="11.25">
      <c r="B147" s="214"/>
      <c r="C147" s="215"/>
      <c r="D147" s="196" t="s">
        <v>119</v>
      </c>
      <c r="E147" s="216" t="s">
        <v>1</v>
      </c>
      <c r="F147" s="217" t="s">
        <v>124</v>
      </c>
      <c r="G147" s="215"/>
      <c r="H147" s="218">
        <v>-16</v>
      </c>
      <c r="I147" s="215"/>
      <c r="J147" s="215"/>
      <c r="K147" s="215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119</v>
      </c>
      <c r="AU147" s="223" t="s">
        <v>80</v>
      </c>
      <c r="AV147" s="15" t="s">
        <v>118</v>
      </c>
      <c r="AW147" s="15" t="s">
        <v>27</v>
      </c>
      <c r="AX147" s="15" t="s">
        <v>78</v>
      </c>
      <c r="AY147" s="223" t="s">
        <v>110</v>
      </c>
    </row>
    <row r="148" spans="1:65" s="2" customFormat="1" ht="24.2" customHeight="1">
      <c r="A148" s="31"/>
      <c r="B148" s="32"/>
      <c r="C148" s="182" t="s">
        <v>118</v>
      </c>
      <c r="D148" s="182" t="s">
        <v>113</v>
      </c>
      <c r="E148" s="183" t="s">
        <v>139</v>
      </c>
      <c r="F148" s="184" t="s">
        <v>140</v>
      </c>
      <c r="G148" s="185" t="s">
        <v>116</v>
      </c>
      <c r="H148" s="186">
        <v>-16</v>
      </c>
      <c r="I148" s="187">
        <v>19.8</v>
      </c>
      <c r="J148" s="187">
        <f>ROUND(I148*H148,2)</f>
        <v>-316.8</v>
      </c>
      <c r="K148" s="184" t="s">
        <v>117</v>
      </c>
      <c r="L148" s="36"/>
      <c r="M148" s="188" t="s">
        <v>1</v>
      </c>
      <c r="N148" s="189" t="s">
        <v>35</v>
      </c>
      <c r="O148" s="190">
        <v>0</v>
      </c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2" t="s">
        <v>118</v>
      </c>
      <c r="AT148" s="192" t="s">
        <v>113</v>
      </c>
      <c r="AU148" s="192" t="s">
        <v>80</v>
      </c>
      <c r="AY148" s="17" t="s">
        <v>110</v>
      </c>
      <c r="BE148" s="193">
        <f>IF(N148="základní",J148,0)</f>
        <v>-316.8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7" t="s">
        <v>78</v>
      </c>
      <c r="BK148" s="193">
        <f>ROUND(I148*H148,2)</f>
        <v>-316.8</v>
      </c>
      <c r="BL148" s="17" t="s">
        <v>118</v>
      </c>
      <c r="BM148" s="192" t="s">
        <v>136</v>
      </c>
    </row>
    <row r="149" spans="1:65" s="13" customFormat="1" ht="11.25">
      <c r="B149" s="194"/>
      <c r="C149" s="195"/>
      <c r="D149" s="196" t="s">
        <v>119</v>
      </c>
      <c r="E149" s="197" t="s">
        <v>1</v>
      </c>
      <c r="F149" s="198" t="s">
        <v>120</v>
      </c>
      <c r="G149" s="195"/>
      <c r="H149" s="197" t="s">
        <v>1</v>
      </c>
      <c r="I149" s="195"/>
      <c r="J149" s="195"/>
      <c r="K149" s="195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119</v>
      </c>
      <c r="AU149" s="203" t="s">
        <v>80</v>
      </c>
      <c r="AV149" s="13" t="s">
        <v>78</v>
      </c>
      <c r="AW149" s="13" t="s">
        <v>27</v>
      </c>
      <c r="AX149" s="13" t="s">
        <v>70</v>
      </c>
      <c r="AY149" s="203" t="s">
        <v>110</v>
      </c>
    </row>
    <row r="150" spans="1:65" s="14" customFormat="1" ht="11.25">
      <c r="B150" s="204"/>
      <c r="C150" s="205"/>
      <c r="D150" s="196" t="s">
        <v>119</v>
      </c>
      <c r="E150" s="206" t="s">
        <v>1</v>
      </c>
      <c r="F150" s="207" t="s">
        <v>187</v>
      </c>
      <c r="G150" s="205"/>
      <c r="H150" s="208">
        <v>-2677</v>
      </c>
      <c r="I150" s="205"/>
      <c r="J150" s="205"/>
      <c r="K150" s="205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119</v>
      </c>
      <c r="AU150" s="213" t="s">
        <v>80</v>
      </c>
      <c r="AV150" s="14" t="s">
        <v>80</v>
      </c>
      <c r="AW150" s="14" t="s">
        <v>27</v>
      </c>
      <c r="AX150" s="14" t="s">
        <v>70</v>
      </c>
      <c r="AY150" s="213" t="s">
        <v>110</v>
      </c>
    </row>
    <row r="151" spans="1:65" s="13" customFormat="1" ht="11.25">
      <c r="B151" s="194"/>
      <c r="C151" s="195"/>
      <c r="D151" s="196" t="s">
        <v>119</v>
      </c>
      <c r="E151" s="197" t="s">
        <v>1</v>
      </c>
      <c r="F151" s="198" t="s">
        <v>122</v>
      </c>
      <c r="G151" s="195"/>
      <c r="H151" s="197" t="s">
        <v>1</v>
      </c>
      <c r="I151" s="195"/>
      <c r="J151" s="195"/>
      <c r="K151" s="195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119</v>
      </c>
      <c r="AU151" s="203" t="s">
        <v>80</v>
      </c>
      <c r="AV151" s="13" t="s">
        <v>78</v>
      </c>
      <c r="AW151" s="13" t="s">
        <v>27</v>
      </c>
      <c r="AX151" s="13" t="s">
        <v>70</v>
      </c>
      <c r="AY151" s="203" t="s">
        <v>110</v>
      </c>
    </row>
    <row r="152" spans="1:65" s="14" customFormat="1" ht="11.25">
      <c r="B152" s="204"/>
      <c r="C152" s="205"/>
      <c r="D152" s="196" t="s">
        <v>119</v>
      </c>
      <c r="E152" s="206" t="s">
        <v>1</v>
      </c>
      <c r="F152" s="207" t="s">
        <v>188</v>
      </c>
      <c r="G152" s="205"/>
      <c r="H152" s="208">
        <v>2661</v>
      </c>
      <c r="I152" s="205"/>
      <c r="J152" s="205"/>
      <c r="K152" s="205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119</v>
      </c>
      <c r="AU152" s="213" t="s">
        <v>80</v>
      </c>
      <c r="AV152" s="14" t="s">
        <v>80</v>
      </c>
      <c r="AW152" s="14" t="s">
        <v>27</v>
      </c>
      <c r="AX152" s="14" t="s">
        <v>70</v>
      </c>
      <c r="AY152" s="213" t="s">
        <v>110</v>
      </c>
    </row>
    <row r="153" spans="1:65" s="15" customFormat="1" ht="11.25">
      <c r="B153" s="214"/>
      <c r="C153" s="215"/>
      <c r="D153" s="196" t="s">
        <v>119</v>
      </c>
      <c r="E153" s="216" t="s">
        <v>1</v>
      </c>
      <c r="F153" s="217" t="s">
        <v>124</v>
      </c>
      <c r="G153" s="215"/>
      <c r="H153" s="218">
        <v>-16</v>
      </c>
      <c r="I153" s="215"/>
      <c r="J153" s="215"/>
      <c r="K153" s="215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119</v>
      </c>
      <c r="AU153" s="223" t="s">
        <v>80</v>
      </c>
      <c r="AV153" s="15" t="s">
        <v>118</v>
      </c>
      <c r="AW153" s="15" t="s">
        <v>27</v>
      </c>
      <c r="AX153" s="15" t="s">
        <v>78</v>
      </c>
      <c r="AY153" s="223" t="s">
        <v>110</v>
      </c>
    </row>
    <row r="154" spans="1:65" s="2" customFormat="1" ht="14.45" customHeight="1">
      <c r="A154" s="31"/>
      <c r="B154" s="32"/>
      <c r="C154" s="182" t="s">
        <v>111</v>
      </c>
      <c r="D154" s="182" t="s">
        <v>113</v>
      </c>
      <c r="E154" s="183" t="s">
        <v>142</v>
      </c>
      <c r="F154" s="184" t="s">
        <v>143</v>
      </c>
      <c r="G154" s="185" t="s">
        <v>116</v>
      </c>
      <c r="H154" s="186">
        <v>-16</v>
      </c>
      <c r="I154" s="187">
        <v>14.3</v>
      </c>
      <c r="J154" s="187">
        <f>ROUND(I154*H154,2)</f>
        <v>-228.8</v>
      </c>
      <c r="K154" s="184" t="s">
        <v>117</v>
      </c>
      <c r="L154" s="36"/>
      <c r="M154" s="188" t="s">
        <v>1</v>
      </c>
      <c r="N154" s="189" t="s">
        <v>35</v>
      </c>
      <c r="O154" s="190">
        <v>0</v>
      </c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118</v>
      </c>
      <c r="AT154" s="192" t="s">
        <v>113</v>
      </c>
      <c r="AU154" s="192" t="s">
        <v>80</v>
      </c>
      <c r="AY154" s="17" t="s">
        <v>110</v>
      </c>
      <c r="BE154" s="193">
        <f>IF(N154="základní",J154,0)</f>
        <v>-228.8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7" t="s">
        <v>78</v>
      </c>
      <c r="BK154" s="193">
        <f>ROUND(I154*H154,2)</f>
        <v>-228.8</v>
      </c>
      <c r="BL154" s="17" t="s">
        <v>118</v>
      </c>
      <c r="BM154" s="192" t="s">
        <v>141</v>
      </c>
    </row>
    <row r="155" spans="1:65" s="13" customFormat="1" ht="11.25">
      <c r="B155" s="194"/>
      <c r="C155" s="195"/>
      <c r="D155" s="196" t="s">
        <v>119</v>
      </c>
      <c r="E155" s="197" t="s">
        <v>1</v>
      </c>
      <c r="F155" s="198" t="s">
        <v>120</v>
      </c>
      <c r="G155" s="195"/>
      <c r="H155" s="197" t="s">
        <v>1</v>
      </c>
      <c r="I155" s="195"/>
      <c r="J155" s="195"/>
      <c r="K155" s="195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119</v>
      </c>
      <c r="AU155" s="203" t="s">
        <v>80</v>
      </c>
      <c r="AV155" s="13" t="s">
        <v>78</v>
      </c>
      <c r="AW155" s="13" t="s">
        <v>27</v>
      </c>
      <c r="AX155" s="13" t="s">
        <v>70</v>
      </c>
      <c r="AY155" s="203" t="s">
        <v>110</v>
      </c>
    </row>
    <row r="156" spans="1:65" s="14" customFormat="1" ht="11.25">
      <c r="B156" s="204"/>
      <c r="C156" s="205"/>
      <c r="D156" s="196" t="s">
        <v>119</v>
      </c>
      <c r="E156" s="206" t="s">
        <v>1</v>
      </c>
      <c r="F156" s="207" t="s">
        <v>187</v>
      </c>
      <c r="G156" s="205"/>
      <c r="H156" s="208">
        <v>-2677</v>
      </c>
      <c r="I156" s="205"/>
      <c r="J156" s="205"/>
      <c r="K156" s="205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119</v>
      </c>
      <c r="AU156" s="213" t="s">
        <v>80</v>
      </c>
      <c r="AV156" s="14" t="s">
        <v>80</v>
      </c>
      <c r="AW156" s="14" t="s">
        <v>27</v>
      </c>
      <c r="AX156" s="14" t="s">
        <v>70</v>
      </c>
      <c r="AY156" s="213" t="s">
        <v>110</v>
      </c>
    </row>
    <row r="157" spans="1:65" s="13" customFormat="1" ht="11.25">
      <c r="B157" s="194"/>
      <c r="C157" s="195"/>
      <c r="D157" s="196" t="s">
        <v>119</v>
      </c>
      <c r="E157" s="197" t="s">
        <v>1</v>
      </c>
      <c r="F157" s="198" t="s">
        <v>122</v>
      </c>
      <c r="G157" s="195"/>
      <c r="H157" s="197" t="s">
        <v>1</v>
      </c>
      <c r="I157" s="195"/>
      <c r="J157" s="195"/>
      <c r="K157" s="195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119</v>
      </c>
      <c r="AU157" s="203" t="s">
        <v>80</v>
      </c>
      <c r="AV157" s="13" t="s">
        <v>78</v>
      </c>
      <c r="AW157" s="13" t="s">
        <v>27</v>
      </c>
      <c r="AX157" s="13" t="s">
        <v>70</v>
      </c>
      <c r="AY157" s="203" t="s">
        <v>110</v>
      </c>
    </row>
    <row r="158" spans="1:65" s="14" customFormat="1" ht="11.25">
      <c r="B158" s="204"/>
      <c r="C158" s="205"/>
      <c r="D158" s="196" t="s">
        <v>119</v>
      </c>
      <c r="E158" s="206" t="s">
        <v>1</v>
      </c>
      <c r="F158" s="207" t="s">
        <v>188</v>
      </c>
      <c r="G158" s="205"/>
      <c r="H158" s="208">
        <v>2661</v>
      </c>
      <c r="I158" s="205"/>
      <c r="J158" s="205"/>
      <c r="K158" s="205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119</v>
      </c>
      <c r="AU158" s="213" t="s">
        <v>80</v>
      </c>
      <c r="AV158" s="14" t="s">
        <v>80</v>
      </c>
      <c r="AW158" s="14" t="s">
        <v>27</v>
      </c>
      <c r="AX158" s="14" t="s">
        <v>70</v>
      </c>
      <c r="AY158" s="213" t="s">
        <v>110</v>
      </c>
    </row>
    <row r="159" spans="1:65" s="15" customFormat="1" ht="11.25">
      <c r="B159" s="214"/>
      <c r="C159" s="215"/>
      <c r="D159" s="196" t="s">
        <v>119</v>
      </c>
      <c r="E159" s="216" t="s">
        <v>1</v>
      </c>
      <c r="F159" s="217" t="s">
        <v>124</v>
      </c>
      <c r="G159" s="215"/>
      <c r="H159" s="218">
        <v>-16</v>
      </c>
      <c r="I159" s="215"/>
      <c r="J159" s="215"/>
      <c r="K159" s="215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119</v>
      </c>
      <c r="AU159" s="223" t="s">
        <v>80</v>
      </c>
      <c r="AV159" s="15" t="s">
        <v>118</v>
      </c>
      <c r="AW159" s="15" t="s">
        <v>27</v>
      </c>
      <c r="AX159" s="15" t="s">
        <v>78</v>
      </c>
      <c r="AY159" s="223" t="s">
        <v>110</v>
      </c>
    </row>
    <row r="160" spans="1:65" s="2" customFormat="1" ht="24.2" customHeight="1">
      <c r="A160" s="31"/>
      <c r="B160" s="32"/>
      <c r="C160" s="182" t="s">
        <v>130</v>
      </c>
      <c r="D160" s="182" t="s">
        <v>113</v>
      </c>
      <c r="E160" s="183" t="s">
        <v>146</v>
      </c>
      <c r="F160" s="184" t="s">
        <v>147</v>
      </c>
      <c r="G160" s="185" t="s">
        <v>116</v>
      </c>
      <c r="H160" s="186">
        <v>-16</v>
      </c>
      <c r="I160" s="187">
        <v>225</v>
      </c>
      <c r="J160" s="187">
        <f>ROUND(I160*H160,2)</f>
        <v>-3600</v>
      </c>
      <c r="K160" s="184" t="s">
        <v>117</v>
      </c>
      <c r="L160" s="36"/>
      <c r="M160" s="188" t="s">
        <v>1</v>
      </c>
      <c r="N160" s="189" t="s">
        <v>35</v>
      </c>
      <c r="O160" s="190">
        <v>0</v>
      </c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2" t="s">
        <v>118</v>
      </c>
      <c r="AT160" s="192" t="s">
        <v>113</v>
      </c>
      <c r="AU160" s="192" t="s">
        <v>80</v>
      </c>
      <c r="AY160" s="17" t="s">
        <v>110</v>
      </c>
      <c r="BE160" s="193">
        <f>IF(N160="základní",J160,0)</f>
        <v>-3600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7" t="s">
        <v>78</v>
      </c>
      <c r="BK160" s="193">
        <f>ROUND(I160*H160,2)</f>
        <v>-3600</v>
      </c>
      <c r="BL160" s="17" t="s">
        <v>118</v>
      </c>
      <c r="BM160" s="192" t="s">
        <v>144</v>
      </c>
    </row>
    <row r="161" spans="1:65" s="13" customFormat="1" ht="11.25">
      <c r="B161" s="194"/>
      <c r="C161" s="195"/>
      <c r="D161" s="196" t="s">
        <v>119</v>
      </c>
      <c r="E161" s="197" t="s">
        <v>1</v>
      </c>
      <c r="F161" s="198" t="s">
        <v>120</v>
      </c>
      <c r="G161" s="195"/>
      <c r="H161" s="197" t="s">
        <v>1</v>
      </c>
      <c r="I161" s="195"/>
      <c r="J161" s="195"/>
      <c r="K161" s="195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119</v>
      </c>
      <c r="AU161" s="203" t="s">
        <v>80</v>
      </c>
      <c r="AV161" s="13" t="s">
        <v>78</v>
      </c>
      <c r="AW161" s="13" t="s">
        <v>27</v>
      </c>
      <c r="AX161" s="13" t="s">
        <v>70</v>
      </c>
      <c r="AY161" s="203" t="s">
        <v>110</v>
      </c>
    </row>
    <row r="162" spans="1:65" s="14" customFormat="1" ht="11.25">
      <c r="B162" s="204"/>
      <c r="C162" s="205"/>
      <c r="D162" s="196" t="s">
        <v>119</v>
      </c>
      <c r="E162" s="206" t="s">
        <v>1</v>
      </c>
      <c r="F162" s="207" t="s">
        <v>187</v>
      </c>
      <c r="G162" s="205"/>
      <c r="H162" s="208">
        <v>-2677</v>
      </c>
      <c r="I162" s="205"/>
      <c r="J162" s="205"/>
      <c r="K162" s="205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119</v>
      </c>
      <c r="AU162" s="213" t="s">
        <v>80</v>
      </c>
      <c r="AV162" s="14" t="s">
        <v>80</v>
      </c>
      <c r="AW162" s="14" t="s">
        <v>27</v>
      </c>
      <c r="AX162" s="14" t="s">
        <v>70</v>
      </c>
      <c r="AY162" s="213" t="s">
        <v>110</v>
      </c>
    </row>
    <row r="163" spans="1:65" s="13" customFormat="1" ht="11.25">
      <c r="B163" s="194"/>
      <c r="C163" s="195"/>
      <c r="D163" s="196" t="s">
        <v>119</v>
      </c>
      <c r="E163" s="197" t="s">
        <v>1</v>
      </c>
      <c r="F163" s="198" t="s">
        <v>122</v>
      </c>
      <c r="G163" s="195"/>
      <c r="H163" s="197" t="s">
        <v>1</v>
      </c>
      <c r="I163" s="195"/>
      <c r="J163" s="195"/>
      <c r="K163" s="195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119</v>
      </c>
      <c r="AU163" s="203" t="s">
        <v>80</v>
      </c>
      <c r="AV163" s="13" t="s">
        <v>78</v>
      </c>
      <c r="AW163" s="13" t="s">
        <v>27</v>
      </c>
      <c r="AX163" s="13" t="s">
        <v>70</v>
      </c>
      <c r="AY163" s="203" t="s">
        <v>110</v>
      </c>
    </row>
    <row r="164" spans="1:65" s="14" customFormat="1" ht="11.25">
      <c r="B164" s="204"/>
      <c r="C164" s="205"/>
      <c r="D164" s="196" t="s">
        <v>119</v>
      </c>
      <c r="E164" s="206" t="s">
        <v>1</v>
      </c>
      <c r="F164" s="207" t="s">
        <v>188</v>
      </c>
      <c r="G164" s="205"/>
      <c r="H164" s="208">
        <v>2661</v>
      </c>
      <c r="I164" s="205"/>
      <c r="J164" s="205"/>
      <c r="K164" s="205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119</v>
      </c>
      <c r="AU164" s="213" t="s">
        <v>80</v>
      </c>
      <c r="AV164" s="14" t="s">
        <v>80</v>
      </c>
      <c r="AW164" s="14" t="s">
        <v>27</v>
      </c>
      <c r="AX164" s="14" t="s">
        <v>70</v>
      </c>
      <c r="AY164" s="213" t="s">
        <v>110</v>
      </c>
    </row>
    <row r="165" spans="1:65" s="15" customFormat="1" ht="11.25">
      <c r="B165" s="214"/>
      <c r="C165" s="215"/>
      <c r="D165" s="196" t="s">
        <v>119</v>
      </c>
      <c r="E165" s="216" t="s">
        <v>1</v>
      </c>
      <c r="F165" s="217" t="s">
        <v>124</v>
      </c>
      <c r="G165" s="215"/>
      <c r="H165" s="218">
        <v>-16</v>
      </c>
      <c r="I165" s="215"/>
      <c r="J165" s="215"/>
      <c r="K165" s="215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119</v>
      </c>
      <c r="AU165" s="223" t="s">
        <v>80</v>
      </c>
      <c r="AV165" s="15" t="s">
        <v>118</v>
      </c>
      <c r="AW165" s="15" t="s">
        <v>27</v>
      </c>
      <c r="AX165" s="15" t="s">
        <v>78</v>
      </c>
      <c r="AY165" s="223" t="s">
        <v>110</v>
      </c>
    </row>
    <row r="166" spans="1:65" s="2" customFormat="1" ht="24.2" customHeight="1">
      <c r="A166" s="31"/>
      <c r="B166" s="32"/>
      <c r="C166" s="182" t="s">
        <v>145</v>
      </c>
      <c r="D166" s="182" t="s">
        <v>113</v>
      </c>
      <c r="E166" s="183" t="s">
        <v>149</v>
      </c>
      <c r="F166" s="184" t="s">
        <v>150</v>
      </c>
      <c r="G166" s="185" t="s">
        <v>116</v>
      </c>
      <c r="H166" s="186">
        <v>-16</v>
      </c>
      <c r="I166" s="187">
        <v>298</v>
      </c>
      <c r="J166" s="187">
        <f>ROUND(I166*H166,2)</f>
        <v>-4768</v>
      </c>
      <c r="K166" s="184" t="s">
        <v>117</v>
      </c>
      <c r="L166" s="36"/>
      <c r="M166" s="188" t="s">
        <v>1</v>
      </c>
      <c r="N166" s="189" t="s">
        <v>35</v>
      </c>
      <c r="O166" s="190">
        <v>0</v>
      </c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2" t="s">
        <v>118</v>
      </c>
      <c r="AT166" s="192" t="s">
        <v>113</v>
      </c>
      <c r="AU166" s="192" t="s">
        <v>80</v>
      </c>
      <c r="AY166" s="17" t="s">
        <v>110</v>
      </c>
      <c r="BE166" s="193">
        <f>IF(N166="základní",J166,0)</f>
        <v>-4768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7" t="s">
        <v>78</v>
      </c>
      <c r="BK166" s="193">
        <f>ROUND(I166*H166,2)</f>
        <v>-4768</v>
      </c>
      <c r="BL166" s="17" t="s">
        <v>118</v>
      </c>
      <c r="BM166" s="192" t="s">
        <v>148</v>
      </c>
    </row>
    <row r="167" spans="1:65" s="13" customFormat="1" ht="11.25">
      <c r="B167" s="194"/>
      <c r="C167" s="195"/>
      <c r="D167" s="196" t="s">
        <v>119</v>
      </c>
      <c r="E167" s="197" t="s">
        <v>1</v>
      </c>
      <c r="F167" s="198" t="s">
        <v>120</v>
      </c>
      <c r="G167" s="195"/>
      <c r="H167" s="197" t="s">
        <v>1</v>
      </c>
      <c r="I167" s="195"/>
      <c r="J167" s="195"/>
      <c r="K167" s="195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119</v>
      </c>
      <c r="AU167" s="203" t="s">
        <v>80</v>
      </c>
      <c r="AV167" s="13" t="s">
        <v>78</v>
      </c>
      <c r="AW167" s="13" t="s">
        <v>27</v>
      </c>
      <c r="AX167" s="13" t="s">
        <v>70</v>
      </c>
      <c r="AY167" s="203" t="s">
        <v>110</v>
      </c>
    </row>
    <row r="168" spans="1:65" s="14" customFormat="1" ht="11.25">
      <c r="B168" s="204"/>
      <c r="C168" s="205"/>
      <c r="D168" s="196" t="s">
        <v>119</v>
      </c>
      <c r="E168" s="206" t="s">
        <v>1</v>
      </c>
      <c r="F168" s="207" t="s">
        <v>187</v>
      </c>
      <c r="G168" s="205"/>
      <c r="H168" s="208">
        <v>-2677</v>
      </c>
      <c r="I168" s="205"/>
      <c r="J168" s="205"/>
      <c r="K168" s="205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119</v>
      </c>
      <c r="AU168" s="213" t="s">
        <v>80</v>
      </c>
      <c r="AV168" s="14" t="s">
        <v>80</v>
      </c>
      <c r="AW168" s="14" t="s">
        <v>27</v>
      </c>
      <c r="AX168" s="14" t="s">
        <v>70</v>
      </c>
      <c r="AY168" s="213" t="s">
        <v>110</v>
      </c>
    </row>
    <row r="169" spans="1:65" s="13" customFormat="1" ht="11.25">
      <c r="B169" s="194"/>
      <c r="C169" s="195"/>
      <c r="D169" s="196" t="s">
        <v>119</v>
      </c>
      <c r="E169" s="197" t="s">
        <v>1</v>
      </c>
      <c r="F169" s="198" t="s">
        <v>122</v>
      </c>
      <c r="G169" s="195"/>
      <c r="H169" s="197" t="s">
        <v>1</v>
      </c>
      <c r="I169" s="195"/>
      <c r="J169" s="195"/>
      <c r="K169" s="195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119</v>
      </c>
      <c r="AU169" s="203" t="s">
        <v>80</v>
      </c>
      <c r="AV169" s="13" t="s">
        <v>78</v>
      </c>
      <c r="AW169" s="13" t="s">
        <v>27</v>
      </c>
      <c r="AX169" s="13" t="s">
        <v>70</v>
      </c>
      <c r="AY169" s="203" t="s">
        <v>110</v>
      </c>
    </row>
    <row r="170" spans="1:65" s="14" customFormat="1" ht="11.25">
      <c r="B170" s="204"/>
      <c r="C170" s="205"/>
      <c r="D170" s="196" t="s">
        <v>119</v>
      </c>
      <c r="E170" s="206" t="s">
        <v>1</v>
      </c>
      <c r="F170" s="207" t="s">
        <v>188</v>
      </c>
      <c r="G170" s="205"/>
      <c r="H170" s="208">
        <v>2661</v>
      </c>
      <c r="I170" s="205"/>
      <c r="J170" s="205"/>
      <c r="K170" s="205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119</v>
      </c>
      <c r="AU170" s="213" t="s">
        <v>80</v>
      </c>
      <c r="AV170" s="14" t="s">
        <v>80</v>
      </c>
      <c r="AW170" s="14" t="s">
        <v>27</v>
      </c>
      <c r="AX170" s="14" t="s">
        <v>70</v>
      </c>
      <c r="AY170" s="213" t="s">
        <v>110</v>
      </c>
    </row>
    <row r="171" spans="1:65" s="15" customFormat="1" ht="11.25">
      <c r="B171" s="214"/>
      <c r="C171" s="215"/>
      <c r="D171" s="196" t="s">
        <v>119</v>
      </c>
      <c r="E171" s="216" t="s">
        <v>1</v>
      </c>
      <c r="F171" s="217" t="s">
        <v>124</v>
      </c>
      <c r="G171" s="215"/>
      <c r="H171" s="218">
        <v>-16</v>
      </c>
      <c r="I171" s="215"/>
      <c r="J171" s="215"/>
      <c r="K171" s="215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119</v>
      </c>
      <c r="AU171" s="223" t="s">
        <v>80</v>
      </c>
      <c r="AV171" s="15" t="s">
        <v>118</v>
      </c>
      <c r="AW171" s="15" t="s">
        <v>27</v>
      </c>
      <c r="AX171" s="15" t="s">
        <v>78</v>
      </c>
      <c r="AY171" s="223" t="s">
        <v>110</v>
      </c>
    </row>
    <row r="172" spans="1:65" s="12" customFormat="1" ht="22.9" customHeight="1">
      <c r="B172" s="167"/>
      <c r="C172" s="168"/>
      <c r="D172" s="169" t="s">
        <v>69</v>
      </c>
      <c r="E172" s="180" t="s">
        <v>136</v>
      </c>
      <c r="F172" s="180" t="s">
        <v>189</v>
      </c>
      <c r="G172" s="168"/>
      <c r="H172" s="168"/>
      <c r="I172" s="168"/>
      <c r="J172" s="181">
        <f>BK172</f>
        <v>-4525</v>
      </c>
      <c r="K172" s="168"/>
      <c r="L172" s="172"/>
      <c r="M172" s="173"/>
      <c r="N172" s="174"/>
      <c r="O172" s="174"/>
      <c r="P172" s="175">
        <f>SUM(P173:P184)</f>
        <v>0</v>
      </c>
      <c r="Q172" s="174"/>
      <c r="R172" s="175">
        <f>SUM(R173:R184)</f>
        <v>0</v>
      </c>
      <c r="S172" s="174"/>
      <c r="T172" s="176">
        <f>SUM(T173:T184)</f>
        <v>0</v>
      </c>
      <c r="AR172" s="177" t="s">
        <v>78</v>
      </c>
      <c r="AT172" s="178" t="s">
        <v>69</v>
      </c>
      <c r="AU172" s="178" t="s">
        <v>78</v>
      </c>
      <c r="AY172" s="177" t="s">
        <v>110</v>
      </c>
      <c r="BK172" s="179">
        <f>SUM(BK173:BK184)</f>
        <v>-4525</v>
      </c>
    </row>
    <row r="173" spans="1:65" s="2" customFormat="1" ht="24.2" customHeight="1">
      <c r="A173" s="31"/>
      <c r="B173" s="32"/>
      <c r="C173" s="182" t="s">
        <v>136</v>
      </c>
      <c r="D173" s="182" t="s">
        <v>113</v>
      </c>
      <c r="E173" s="183" t="s">
        <v>190</v>
      </c>
      <c r="F173" s="184" t="s">
        <v>191</v>
      </c>
      <c r="G173" s="185" t="s">
        <v>192</v>
      </c>
      <c r="H173" s="186">
        <v>-1</v>
      </c>
      <c r="I173" s="187">
        <v>525</v>
      </c>
      <c r="J173" s="187">
        <f>ROUND(I173*H173,2)</f>
        <v>-525</v>
      </c>
      <c r="K173" s="184" t="s">
        <v>117</v>
      </c>
      <c r="L173" s="36"/>
      <c r="M173" s="188" t="s">
        <v>1</v>
      </c>
      <c r="N173" s="189" t="s">
        <v>35</v>
      </c>
      <c r="O173" s="190">
        <v>0</v>
      </c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2" t="s">
        <v>118</v>
      </c>
      <c r="AT173" s="192" t="s">
        <v>113</v>
      </c>
      <c r="AU173" s="192" t="s">
        <v>80</v>
      </c>
      <c r="AY173" s="17" t="s">
        <v>110</v>
      </c>
      <c r="BE173" s="193">
        <f>IF(N173="základní",J173,0)</f>
        <v>-525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7" t="s">
        <v>78</v>
      </c>
      <c r="BK173" s="193">
        <f>ROUND(I173*H173,2)</f>
        <v>-525</v>
      </c>
      <c r="BL173" s="17" t="s">
        <v>118</v>
      </c>
      <c r="BM173" s="192" t="s">
        <v>151</v>
      </c>
    </row>
    <row r="174" spans="1:65" s="13" customFormat="1" ht="11.25">
      <c r="B174" s="194"/>
      <c r="C174" s="195"/>
      <c r="D174" s="196" t="s">
        <v>119</v>
      </c>
      <c r="E174" s="197" t="s">
        <v>1</v>
      </c>
      <c r="F174" s="198" t="s">
        <v>193</v>
      </c>
      <c r="G174" s="195"/>
      <c r="H174" s="197" t="s">
        <v>1</v>
      </c>
      <c r="I174" s="195"/>
      <c r="J174" s="195"/>
      <c r="K174" s="195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119</v>
      </c>
      <c r="AU174" s="203" t="s">
        <v>80</v>
      </c>
      <c r="AV174" s="13" t="s">
        <v>78</v>
      </c>
      <c r="AW174" s="13" t="s">
        <v>27</v>
      </c>
      <c r="AX174" s="13" t="s">
        <v>70</v>
      </c>
      <c r="AY174" s="203" t="s">
        <v>110</v>
      </c>
    </row>
    <row r="175" spans="1:65" s="14" customFormat="1" ht="11.25">
      <c r="B175" s="204"/>
      <c r="C175" s="205"/>
      <c r="D175" s="196" t="s">
        <v>119</v>
      </c>
      <c r="E175" s="206" t="s">
        <v>1</v>
      </c>
      <c r="F175" s="207" t="s">
        <v>194</v>
      </c>
      <c r="G175" s="205"/>
      <c r="H175" s="208">
        <v>-16</v>
      </c>
      <c r="I175" s="205"/>
      <c r="J175" s="205"/>
      <c r="K175" s="205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119</v>
      </c>
      <c r="AU175" s="213" t="s">
        <v>80</v>
      </c>
      <c r="AV175" s="14" t="s">
        <v>80</v>
      </c>
      <c r="AW175" s="14" t="s">
        <v>27</v>
      </c>
      <c r="AX175" s="14" t="s">
        <v>70</v>
      </c>
      <c r="AY175" s="213" t="s">
        <v>110</v>
      </c>
    </row>
    <row r="176" spans="1:65" s="13" customFormat="1" ht="11.25">
      <c r="B176" s="194"/>
      <c r="C176" s="195"/>
      <c r="D176" s="196" t="s">
        <v>119</v>
      </c>
      <c r="E176" s="197" t="s">
        <v>1</v>
      </c>
      <c r="F176" s="198" t="s">
        <v>195</v>
      </c>
      <c r="G176" s="195"/>
      <c r="H176" s="197" t="s">
        <v>1</v>
      </c>
      <c r="I176" s="195"/>
      <c r="J176" s="195"/>
      <c r="K176" s="195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119</v>
      </c>
      <c r="AU176" s="203" t="s">
        <v>80</v>
      </c>
      <c r="AV176" s="13" t="s">
        <v>78</v>
      </c>
      <c r="AW176" s="13" t="s">
        <v>27</v>
      </c>
      <c r="AX176" s="13" t="s">
        <v>70</v>
      </c>
      <c r="AY176" s="203" t="s">
        <v>110</v>
      </c>
    </row>
    <row r="177" spans="1:65" s="14" customFormat="1" ht="11.25">
      <c r="B177" s="204"/>
      <c r="C177" s="205"/>
      <c r="D177" s="196" t="s">
        <v>119</v>
      </c>
      <c r="E177" s="206" t="s">
        <v>1</v>
      </c>
      <c r="F177" s="207" t="s">
        <v>196</v>
      </c>
      <c r="G177" s="205"/>
      <c r="H177" s="208">
        <v>15</v>
      </c>
      <c r="I177" s="205"/>
      <c r="J177" s="205"/>
      <c r="K177" s="205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119</v>
      </c>
      <c r="AU177" s="213" t="s">
        <v>80</v>
      </c>
      <c r="AV177" s="14" t="s">
        <v>80</v>
      </c>
      <c r="AW177" s="14" t="s">
        <v>27</v>
      </c>
      <c r="AX177" s="14" t="s">
        <v>70</v>
      </c>
      <c r="AY177" s="213" t="s">
        <v>110</v>
      </c>
    </row>
    <row r="178" spans="1:65" s="15" customFormat="1" ht="11.25">
      <c r="B178" s="214"/>
      <c r="C178" s="215"/>
      <c r="D178" s="196" t="s">
        <v>119</v>
      </c>
      <c r="E178" s="216" t="s">
        <v>1</v>
      </c>
      <c r="F178" s="217" t="s">
        <v>124</v>
      </c>
      <c r="G178" s="215"/>
      <c r="H178" s="218">
        <v>-1</v>
      </c>
      <c r="I178" s="215"/>
      <c r="J178" s="215"/>
      <c r="K178" s="215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119</v>
      </c>
      <c r="AU178" s="223" t="s">
        <v>80</v>
      </c>
      <c r="AV178" s="15" t="s">
        <v>118</v>
      </c>
      <c r="AW178" s="15" t="s">
        <v>27</v>
      </c>
      <c r="AX178" s="15" t="s">
        <v>78</v>
      </c>
      <c r="AY178" s="223" t="s">
        <v>110</v>
      </c>
    </row>
    <row r="179" spans="1:65" s="2" customFormat="1" ht="24.2" customHeight="1">
      <c r="A179" s="31"/>
      <c r="B179" s="32"/>
      <c r="C179" s="224" t="s">
        <v>152</v>
      </c>
      <c r="D179" s="224" t="s">
        <v>158</v>
      </c>
      <c r="E179" s="225" t="s">
        <v>197</v>
      </c>
      <c r="F179" s="226" t="s">
        <v>198</v>
      </c>
      <c r="G179" s="227" t="s">
        <v>192</v>
      </c>
      <c r="H179" s="228">
        <v>-1</v>
      </c>
      <c r="I179" s="229">
        <v>4000</v>
      </c>
      <c r="J179" s="229">
        <f>ROUND(I179*H179,2)</f>
        <v>-4000</v>
      </c>
      <c r="K179" s="226" t="s">
        <v>117</v>
      </c>
      <c r="L179" s="230"/>
      <c r="M179" s="231" t="s">
        <v>1</v>
      </c>
      <c r="N179" s="232" t="s">
        <v>35</v>
      </c>
      <c r="O179" s="190">
        <v>0</v>
      </c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2" t="s">
        <v>136</v>
      </c>
      <c r="AT179" s="192" t="s">
        <v>158</v>
      </c>
      <c r="AU179" s="192" t="s">
        <v>80</v>
      </c>
      <c r="AY179" s="17" t="s">
        <v>110</v>
      </c>
      <c r="BE179" s="193">
        <f>IF(N179="základní",J179,0)</f>
        <v>-4000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7" t="s">
        <v>78</v>
      </c>
      <c r="BK179" s="193">
        <f>ROUND(I179*H179,2)</f>
        <v>-4000</v>
      </c>
      <c r="BL179" s="17" t="s">
        <v>118</v>
      </c>
      <c r="BM179" s="192" t="s">
        <v>155</v>
      </c>
    </row>
    <row r="180" spans="1:65" s="13" customFormat="1" ht="11.25">
      <c r="B180" s="194"/>
      <c r="C180" s="195"/>
      <c r="D180" s="196" t="s">
        <v>119</v>
      </c>
      <c r="E180" s="197" t="s">
        <v>1</v>
      </c>
      <c r="F180" s="198" t="s">
        <v>193</v>
      </c>
      <c r="G180" s="195"/>
      <c r="H180" s="197" t="s">
        <v>1</v>
      </c>
      <c r="I180" s="195"/>
      <c r="J180" s="195"/>
      <c r="K180" s="195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119</v>
      </c>
      <c r="AU180" s="203" t="s">
        <v>80</v>
      </c>
      <c r="AV180" s="13" t="s">
        <v>78</v>
      </c>
      <c r="AW180" s="13" t="s">
        <v>27</v>
      </c>
      <c r="AX180" s="13" t="s">
        <v>70</v>
      </c>
      <c r="AY180" s="203" t="s">
        <v>110</v>
      </c>
    </row>
    <row r="181" spans="1:65" s="14" customFormat="1" ht="11.25">
      <c r="B181" s="204"/>
      <c r="C181" s="205"/>
      <c r="D181" s="196" t="s">
        <v>119</v>
      </c>
      <c r="E181" s="206" t="s">
        <v>1</v>
      </c>
      <c r="F181" s="207" t="s">
        <v>194</v>
      </c>
      <c r="G181" s="205"/>
      <c r="H181" s="208">
        <v>-16</v>
      </c>
      <c r="I181" s="205"/>
      <c r="J181" s="205"/>
      <c r="K181" s="205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119</v>
      </c>
      <c r="AU181" s="213" t="s">
        <v>80</v>
      </c>
      <c r="AV181" s="14" t="s">
        <v>80</v>
      </c>
      <c r="AW181" s="14" t="s">
        <v>27</v>
      </c>
      <c r="AX181" s="14" t="s">
        <v>70</v>
      </c>
      <c r="AY181" s="213" t="s">
        <v>110</v>
      </c>
    </row>
    <row r="182" spans="1:65" s="13" customFormat="1" ht="11.25">
      <c r="B182" s="194"/>
      <c r="C182" s="195"/>
      <c r="D182" s="196" t="s">
        <v>119</v>
      </c>
      <c r="E182" s="197" t="s">
        <v>1</v>
      </c>
      <c r="F182" s="198" t="s">
        <v>195</v>
      </c>
      <c r="G182" s="195"/>
      <c r="H182" s="197" t="s">
        <v>1</v>
      </c>
      <c r="I182" s="195"/>
      <c r="J182" s="195"/>
      <c r="K182" s="195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119</v>
      </c>
      <c r="AU182" s="203" t="s">
        <v>80</v>
      </c>
      <c r="AV182" s="13" t="s">
        <v>78</v>
      </c>
      <c r="AW182" s="13" t="s">
        <v>27</v>
      </c>
      <c r="AX182" s="13" t="s">
        <v>70</v>
      </c>
      <c r="AY182" s="203" t="s">
        <v>110</v>
      </c>
    </row>
    <row r="183" spans="1:65" s="14" customFormat="1" ht="11.25">
      <c r="B183" s="204"/>
      <c r="C183" s="205"/>
      <c r="D183" s="196" t="s">
        <v>119</v>
      </c>
      <c r="E183" s="206" t="s">
        <v>1</v>
      </c>
      <c r="F183" s="207" t="s">
        <v>196</v>
      </c>
      <c r="G183" s="205"/>
      <c r="H183" s="208">
        <v>15</v>
      </c>
      <c r="I183" s="205"/>
      <c r="J183" s="205"/>
      <c r="K183" s="205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119</v>
      </c>
      <c r="AU183" s="213" t="s">
        <v>80</v>
      </c>
      <c r="AV183" s="14" t="s">
        <v>80</v>
      </c>
      <c r="AW183" s="14" t="s">
        <v>27</v>
      </c>
      <c r="AX183" s="14" t="s">
        <v>70</v>
      </c>
      <c r="AY183" s="213" t="s">
        <v>110</v>
      </c>
    </row>
    <row r="184" spans="1:65" s="15" customFormat="1" ht="11.25">
      <c r="B184" s="214"/>
      <c r="C184" s="215"/>
      <c r="D184" s="196" t="s">
        <v>119</v>
      </c>
      <c r="E184" s="216" t="s">
        <v>1</v>
      </c>
      <c r="F184" s="217" t="s">
        <v>124</v>
      </c>
      <c r="G184" s="215"/>
      <c r="H184" s="218">
        <v>-1</v>
      </c>
      <c r="I184" s="215"/>
      <c r="J184" s="215"/>
      <c r="K184" s="215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119</v>
      </c>
      <c r="AU184" s="223" t="s">
        <v>80</v>
      </c>
      <c r="AV184" s="15" t="s">
        <v>118</v>
      </c>
      <c r="AW184" s="15" t="s">
        <v>27</v>
      </c>
      <c r="AX184" s="15" t="s">
        <v>78</v>
      </c>
      <c r="AY184" s="223" t="s">
        <v>110</v>
      </c>
    </row>
    <row r="185" spans="1:65" s="12" customFormat="1" ht="22.9" customHeight="1">
      <c r="B185" s="167"/>
      <c r="C185" s="168"/>
      <c r="D185" s="169" t="s">
        <v>69</v>
      </c>
      <c r="E185" s="180" t="s">
        <v>199</v>
      </c>
      <c r="F185" s="180" t="s">
        <v>200</v>
      </c>
      <c r="G185" s="168"/>
      <c r="H185" s="168"/>
      <c r="I185" s="168"/>
      <c r="J185" s="181">
        <f>BK185</f>
        <v>-1360</v>
      </c>
      <c r="K185" s="168"/>
      <c r="L185" s="172"/>
      <c r="M185" s="173"/>
      <c r="N185" s="174"/>
      <c r="O185" s="174"/>
      <c r="P185" s="175">
        <f>SUM(P186:P191)</f>
        <v>0</v>
      </c>
      <c r="Q185" s="174"/>
      <c r="R185" s="175">
        <f>SUM(R186:R191)</f>
        <v>0</v>
      </c>
      <c r="S185" s="174"/>
      <c r="T185" s="176">
        <f>SUM(T186:T191)</f>
        <v>0</v>
      </c>
      <c r="AR185" s="177" t="s">
        <v>78</v>
      </c>
      <c r="AT185" s="178" t="s">
        <v>69</v>
      </c>
      <c r="AU185" s="178" t="s">
        <v>78</v>
      </c>
      <c r="AY185" s="177" t="s">
        <v>110</v>
      </c>
      <c r="BK185" s="179">
        <f>SUM(BK186:BK191)</f>
        <v>-1360</v>
      </c>
    </row>
    <row r="186" spans="1:65" s="2" customFormat="1" ht="37.9" customHeight="1">
      <c r="A186" s="31"/>
      <c r="B186" s="32"/>
      <c r="C186" s="182" t="s">
        <v>141</v>
      </c>
      <c r="D186" s="182" t="s">
        <v>113</v>
      </c>
      <c r="E186" s="183" t="s">
        <v>201</v>
      </c>
      <c r="F186" s="184" t="s">
        <v>202</v>
      </c>
      <c r="G186" s="185" t="s">
        <v>180</v>
      </c>
      <c r="H186" s="186">
        <v>-17</v>
      </c>
      <c r="I186" s="187">
        <v>80</v>
      </c>
      <c r="J186" s="187">
        <f>ROUND(I186*H186,2)</f>
        <v>-1360</v>
      </c>
      <c r="K186" s="184" t="s">
        <v>117</v>
      </c>
      <c r="L186" s="36"/>
      <c r="M186" s="188" t="s">
        <v>1</v>
      </c>
      <c r="N186" s="189" t="s">
        <v>35</v>
      </c>
      <c r="O186" s="190">
        <v>0</v>
      </c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2" t="s">
        <v>118</v>
      </c>
      <c r="AT186" s="192" t="s">
        <v>113</v>
      </c>
      <c r="AU186" s="192" t="s">
        <v>80</v>
      </c>
      <c r="AY186" s="17" t="s">
        <v>110</v>
      </c>
      <c r="BE186" s="193">
        <f>IF(N186="základní",J186,0)</f>
        <v>-1360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7" t="s">
        <v>78</v>
      </c>
      <c r="BK186" s="193">
        <f>ROUND(I186*H186,2)</f>
        <v>-1360</v>
      </c>
      <c r="BL186" s="17" t="s">
        <v>118</v>
      </c>
      <c r="BM186" s="192" t="s">
        <v>161</v>
      </c>
    </row>
    <row r="187" spans="1:65" s="13" customFormat="1" ht="11.25">
      <c r="B187" s="194"/>
      <c r="C187" s="195"/>
      <c r="D187" s="196" t="s">
        <v>119</v>
      </c>
      <c r="E187" s="197" t="s">
        <v>1</v>
      </c>
      <c r="F187" s="198" t="s">
        <v>193</v>
      </c>
      <c r="G187" s="195"/>
      <c r="H187" s="197" t="s">
        <v>1</v>
      </c>
      <c r="I187" s="195"/>
      <c r="J187" s="195"/>
      <c r="K187" s="195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119</v>
      </c>
      <c r="AU187" s="203" t="s">
        <v>80</v>
      </c>
      <c r="AV187" s="13" t="s">
        <v>78</v>
      </c>
      <c r="AW187" s="13" t="s">
        <v>27</v>
      </c>
      <c r="AX187" s="13" t="s">
        <v>70</v>
      </c>
      <c r="AY187" s="203" t="s">
        <v>110</v>
      </c>
    </row>
    <row r="188" spans="1:65" s="14" customFormat="1" ht="11.25">
      <c r="B188" s="204"/>
      <c r="C188" s="205"/>
      <c r="D188" s="196" t="s">
        <v>119</v>
      </c>
      <c r="E188" s="206" t="s">
        <v>1</v>
      </c>
      <c r="F188" s="207" t="s">
        <v>203</v>
      </c>
      <c r="G188" s="205"/>
      <c r="H188" s="208">
        <v>-535.85699999999997</v>
      </c>
      <c r="I188" s="205"/>
      <c r="J188" s="205"/>
      <c r="K188" s="205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119</v>
      </c>
      <c r="AU188" s="213" t="s">
        <v>80</v>
      </c>
      <c r="AV188" s="14" t="s">
        <v>80</v>
      </c>
      <c r="AW188" s="14" t="s">
        <v>27</v>
      </c>
      <c r="AX188" s="14" t="s">
        <v>70</v>
      </c>
      <c r="AY188" s="213" t="s">
        <v>110</v>
      </c>
    </row>
    <row r="189" spans="1:65" s="13" customFormat="1" ht="11.25">
      <c r="B189" s="194"/>
      <c r="C189" s="195"/>
      <c r="D189" s="196" t="s">
        <v>119</v>
      </c>
      <c r="E189" s="197" t="s">
        <v>1</v>
      </c>
      <c r="F189" s="198" t="s">
        <v>195</v>
      </c>
      <c r="G189" s="195"/>
      <c r="H189" s="197" t="s">
        <v>1</v>
      </c>
      <c r="I189" s="195"/>
      <c r="J189" s="195"/>
      <c r="K189" s="195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119</v>
      </c>
      <c r="AU189" s="203" t="s">
        <v>80</v>
      </c>
      <c r="AV189" s="13" t="s">
        <v>78</v>
      </c>
      <c r="AW189" s="13" t="s">
        <v>27</v>
      </c>
      <c r="AX189" s="13" t="s">
        <v>70</v>
      </c>
      <c r="AY189" s="203" t="s">
        <v>110</v>
      </c>
    </row>
    <row r="190" spans="1:65" s="14" customFormat="1" ht="11.25">
      <c r="B190" s="204"/>
      <c r="C190" s="205"/>
      <c r="D190" s="196" t="s">
        <v>119</v>
      </c>
      <c r="E190" s="206" t="s">
        <v>1</v>
      </c>
      <c r="F190" s="207" t="s">
        <v>204</v>
      </c>
      <c r="G190" s="205"/>
      <c r="H190" s="208">
        <v>518.85699999999997</v>
      </c>
      <c r="I190" s="205"/>
      <c r="J190" s="205"/>
      <c r="K190" s="205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119</v>
      </c>
      <c r="AU190" s="213" t="s">
        <v>80</v>
      </c>
      <c r="AV190" s="14" t="s">
        <v>80</v>
      </c>
      <c r="AW190" s="14" t="s">
        <v>27</v>
      </c>
      <c r="AX190" s="14" t="s">
        <v>70</v>
      </c>
      <c r="AY190" s="213" t="s">
        <v>110</v>
      </c>
    </row>
    <row r="191" spans="1:65" s="15" customFormat="1" ht="11.25">
      <c r="B191" s="214"/>
      <c r="C191" s="215"/>
      <c r="D191" s="196" t="s">
        <v>119</v>
      </c>
      <c r="E191" s="216" t="s">
        <v>1</v>
      </c>
      <c r="F191" s="217" t="s">
        <v>124</v>
      </c>
      <c r="G191" s="215"/>
      <c r="H191" s="218">
        <v>-17</v>
      </c>
      <c r="I191" s="215"/>
      <c r="J191" s="215"/>
      <c r="K191" s="215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119</v>
      </c>
      <c r="AU191" s="223" t="s">
        <v>80</v>
      </c>
      <c r="AV191" s="15" t="s">
        <v>118</v>
      </c>
      <c r="AW191" s="15" t="s">
        <v>27</v>
      </c>
      <c r="AX191" s="15" t="s">
        <v>78</v>
      </c>
      <c r="AY191" s="223" t="s">
        <v>110</v>
      </c>
    </row>
    <row r="192" spans="1:65" s="12" customFormat="1" ht="22.9" customHeight="1">
      <c r="B192" s="167"/>
      <c r="C192" s="168"/>
      <c r="D192" s="169" t="s">
        <v>69</v>
      </c>
      <c r="E192" s="180" t="s">
        <v>175</v>
      </c>
      <c r="F192" s="180" t="s">
        <v>176</v>
      </c>
      <c r="G192" s="168"/>
      <c r="H192" s="168"/>
      <c r="I192" s="168"/>
      <c r="J192" s="181">
        <f>BK192</f>
        <v>-16.45</v>
      </c>
      <c r="K192" s="168"/>
      <c r="L192" s="172"/>
      <c r="M192" s="173"/>
      <c r="N192" s="174"/>
      <c r="O192" s="174"/>
      <c r="P192" s="175">
        <f>P193</f>
        <v>0</v>
      </c>
      <c r="Q192" s="174"/>
      <c r="R192" s="175">
        <f>R193</f>
        <v>0</v>
      </c>
      <c r="S192" s="174"/>
      <c r="T192" s="176">
        <f>T193</f>
        <v>0</v>
      </c>
      <c r="AR192" s="177" t="s">
        <v>78</v>
      </c>
      <c r="AT192" s="178" t="s">
        <v>69</v>
      </c>
      <c r="AU192" s="178" t="s">
        <v>78</v>
      </c>
      <c r="AY192" s="177" t="s">
        <v>110</v>
      </c>
      <c r="BK192" s="179">
        <f>BK193</f>
        <v>-16.45</v>
      </c>
    </row>
    <row r="193" spans="1:65" s="2" customFormat="1" ht="24.2" customHeight="1">
      <c r="A193" s="31"/>
      <c r="B193" s="32"/>
      <c r="C193" s="182" t="s">
        <v>163</v>
      </c>
      <c r="D193" s="182" t="s">
        <v>113</v>
      </c>
      <c r="E193" s="183" t="s">
        <v>178</v>
      </c>
      <c r="F193" s="184" t="s">
        <v>179</v>
      </c>
      <c r="G193" s="185" t="s">
        <v>180</v>
      </c>
      <c r="H193" s="186">
        <v>-0.32900000000000001</v>
      </c>
      <c r="I193" s="187">
        <v>50</v>
      </c>
      <c r="J193" s="187">
        <f>ROUND(I193*H193,2)</f>
        <v>-16.45</v>
      </c>
      <c r="K193" s="184" t="s">
        <v>117</v>
      </c>
      <c r="L193" s="36"/>
      <c r="M193" s="188" t="s">
        <v>1</v>
      </c>
      <c r="N193" s="189" t="s">
        <v>35</v>
      </c>
      <c r="O193" s="190">
        <v>0</v>
      </c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2" t="s">
        <v>118</v>
      </c>
      <c r="AT193" s="192" t="s">
        <v>113</v>
      </c>
      <c r="AU193" s="192" t="s">
        <v>80</v>
      </c>
      <c r="AY193" s="17" t="s">
        <v>110</v>
      </c>
      <c r="BE193" s="193">
        <f>IF(N193="základní",J193,0)</f>
        <v>-16.45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7" t="s">
        <v>78</v>
      </c>
      <c r="BK193" s="193">
        <f>ROUND(I193*H193,2)</f>
        <v>-16.45</v>
      </c>
      <c r="BL193" s="17" t="s">
        <v>118</v>
      </c>
      <c r="BM193" s="192" t="s">
        <v>167</v>
      </c>
    </row>
    <row r="194" spans="1:65" s="12" customFormat="1" ht="25.9" customHeight="1">
      <c r="B194" s="167"/>
      <c r="C194" s="168"/>
      <c r="D194" s="169" t="s">
        <v>69</v>
      </c>
      <c r="E194" s="170" t="s">
        <v>205</v>
      </c>
      <c r="F194" s="170" t="s">
        <v>206</v>
      </c>
      <c r="G194" s="168"/>
      <c r="H194" s="168"/>
      <c r="I194" s="168"/>
      <c r="J194" s="171">
        <f>BK194</f>
        <v>-15159</v>
      </c>
      <c r="K194" s="168"/>
      <c r="L194" s="172"/>
      <c r="M194" s="173"/>
      <c r="N194" s="174"/>
      <c r="O194" s="174"/>
      <c r="P194" s="175">
        <f>P195</f>
        <v>0</v>
      </c>
      <c r="Q194" s="174"/>
      <c r="R194" s="175">
        <f>R195</f>
        <v>0</v>
      </c>
      <c r="S194" s="174"/>
      <c r="T194" s="176">
        <f>T195</f>
        <v>0</v>
      </c>
      <c r="AR194" s="177" t="s">
        <v>80</v>
      </c>
      <c r="AT194" s="178" t="s">
        <v>69</v>
      </c>
      <c r="AU194" s="178" t="s">
        <v>70</v>
      </c>
      <c r="AY194" s="177" t="s">
        <v>110</v>
      </c>
      <c r="BK194" s="179">
        <f>BK195</f>
        <v>-15159</v>
      </c>
    </row>
    <row r="195" spans="1:65" s="12" customFormat="1" ht="22.9" customHeight="1">
      <c r="B195" s="167"/>
      <c r="C195" s="168"/>
      <c r="D195" s="169" t="s">
        <v>69</v>
      </c>
      <c r="E195" s="180" t="s">
        <v>207</v>
      </c>
      <c r="F195" s="180" t="s">
        <v>208</v>
      </c>
      <c r="G195" s="168"/>
      <c r="H195" s="168"/>
      <c r="I195" s="168"/>
      <c r="J195" s="181">
        <f>BK195</f>
        <v>-15159</v>
      </c>
      <c r="K195" s="168"/>
      <c r="L195" s="172"/>
      <c r="M195" s="173"/>
      <c r="N195" s="174"/>
      <c r="O195" s="174"/>
      <c r="P195" s="175">
        <f>SUM(P196:P201)</f>
        <v>0</v>
      </c>
      <c r="Q195" s="174"/>
      <c r="R195" s="175">
        <f>SUM(R196:R201)</f>
        <v>0</v>
      </c>
      <c r="S195" s="174"/>
      <c r="T195" s="176">
        <f>SUM(T196:T201)</f>
        <v>0</v>
      </c>
      <c r="AR195" s="177" t="s">
        <v>80</v>
      </c>
      <c r="AT195" s="178" t="s">
        <v>69</v>
      </c>
      <c r="AU195" s="178" t="s">
        <v>78</v>
      </c>
      <c r="AY195" s="177" t="s">
        <v>110</v>
      </c>
      <c r="BK195" s="179">
        <f>SUM(BK196:BK201)</f>
        <v>-15159</v>
      </c>
    </row>
    <row r="196" spans="1:65" s="2" customFormat="1" ht="24.2" customHeight="1">
      <c r="A196" s="31"/>
      <c r="B196" s="32"/>
      <c r="C196" s="182" t="s">
        <v>144</v>
      </c>
      <c r="D196" s="182" t="s">
        <v>113</v>
      </c>
      <c r="E196" s="183" t="s">
        <v>209</v>
      </c>
      <c r="F196" s="184" t="s">
        <v>210</v>
      </c>
      <c r="G196" s="185" t="s">
        <v>116</v>
      </c>
      <c r="H196" s="186">
        <v>-100</v>
      </c>
      <c r="I196" s="187">
        <v>151.59</v>
      </c>
      <c r="J196" s="187">
        <f>ROUND(I196*H196,2)</f>
        <v>-15159</v>
      </c>
      <c r="K196" s="184" t="s">
        <v>1</v>
      </c>
      <c r="L196" s="36"/>
      <c r="M196" s="188" t="s">
        <v>1</v>
      </c>
      <c r="N196" s="189" t="s">
        <v>35</v>
      </c>
      <c r="O196" s="190">
        <v>0</v>
      </c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2" t="s">
        <v>151</v>
      </c>
      <c r="AT196" s="192" t="s">
        <v>113</v>
      </c>
      <c r="AU196" s="192" t="s">
        <v>80</v>
      </c>
      <c r="AY196" s="17" t="s">
        <v>110</v>
      </c>
      <c r="BE196" s="193">
        <f>IF(N196="základní",J196,0)</f>
        <v>-15159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7" t="s">
        <v>78</v>
      </c>
      <c r="BK196" s="193">
        <f>ROUND(I196*H196,2)</f>
        <v>-15159</v>
      </c>
      <c r="BL196" s="17" t="s">
        <v>151</v>
      </c>
      <c r="BM196" s="192" t="s">
        <v>174</v>
      </c>
    </row>
    <row r="197" spans="1:65" s="13" customFormat="1" ht="11.25">
      <c r="B197" s="194"/>
      <c r="C197" s="195"/>
      <c r="D197" s="196" t="s">
        <v>119</v>
      </c>
      <c r="E197" s="197" t="s">
        <v>1</v>
      </c>
      <c r="F197" s="198" t="s">
        <v>193</v>
      </c>
      <c r="G197" s="195"/>
      <c r="H197" s="197" t="s">
        <v>1</v>
      </c>
      <c r="I197" s="195"/>
      <c r="J197" s="195"/>
      <c r="K197" s="195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119</v>
      </c>
      <c r="AU197" s="203" t="s">
        <v>80</v>
      </c>
      <c r="AV197" s="13" t="s">
        <v>78</v>
      </c>
      <c r="AW197" s="13" t="s">
        <v>27</v>
      </c>
      <c r="AX197" s="13" t="s">
        <v>70</v>
      </c>
      <c r="AY197" s="203" t="s">
        <v>110</v>
      </c>
    </row>
    <row r="198" spans="1:65" s="14" customFormat="1" ht="11.25">
      <c r="B198" s="204"/>
      <c r="C198" s="205"/>
      <c r="D198" s="196" t="s">
        <v>119</v>
      </c>
      <c r="E198" s="206" t="s">
        <v>1</v>
      </c>
      <c r="F198" s="207" t="s">
        <v>211</v>
      </c>
      <c r="G198" s="205"/>
      <c r="H198" s="208">
        <v>-100</v>
      </c>
      <c r="I198" s="205"/>
      <c r="J198" s="205"/>
      <c r="K198" s="205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119</v>
      </c>
      <c r="AU198" s="213" t="s">
        <v>80</v>
      </c>
      <c r="AV198" s="14" t="s">
        <v>80</v>
      </c>
      <c r="AW198" s="14" t="s">
        <v>27</v>
      </c>
      <c r="AX198" s="14" t="s">
        <v>70</v>
      </c>
      <c r="AY198" s="213" t="s">
        <v>110</v>
      </c>
    </row>
    <row r="199" spans="1:65" s="13" customFormat="1" ht="11.25">
      <c r="B199" s="194"/>
      <c r="C199" s="195"/>
      <c r="D199" s="196" t="s">
        <v>119</v>
      </c>
      <c r="E199" s="197" t="s">
        <v>1</v>
      </c>
      <c r="F199" s="198" t="s">
        <v>195</v>
      </c>
      <c r="G199" s="195"/>
      <c r="H199" s="197" t="s">
        <v>1</v>
      </c>
      <c r="I199" s="195"/>
      <c r="J199" s="195"/>
      <c r="K199" s="195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119</v>
      </c>
      <c r="AU199" s="203" t="s">
        <v>80</v>
      </c>
      <c r="AV199" s="13" t="s">
        <v>78</v>
      </c>
      <c r="AW199" s="13" t="s">
        <v>27</v>
      </c>
      <c r="AX199" s="13" t="s">
        <v>70</v>
      </c>
      <c r="AY199" s="203" t="s">
        <v>110</v>
      </c>
    </row>
    <row r="200" spans="1:65" s="14" customFormat="1" ht="11.25">
      <c r="B200" s="204"/>
      <c r="C200" s="205"/>
      <c r="D200" s="196" t="s">
        <v>119</v>
      </c>
      <c r="E200" s="206" t="s">
        <v>1</v>
      </c>
      <c r="F200" s="207" t="s">
        <v>70</v>
      </c>
      <c r="G200" s="205"/>
      <c r="H200" s="208">
        <v>0</v>
      </c>
      <c r="I200" s="205"/>
      <c r="J200" s="205"/>
      <c r="K200" s="205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119</v>
      </c>
      <c r="AU200" s="213" t="s">
        <v>80</v>
      </c>
      <c r="AV200" s="14" t="s">
        <v>80</v>
      </c>
      <c r="AW200" s="14" t="s">
        <v>27</v>
      </c>
      <c r="AX200" s="14" t="s">
        <v>70</v>
      </c>
      <c r="AY200" s="213" t="s">
        <v>110</v>
      </c>
    </row>
    <row r="201" spans="1:65" s="15" customFormat="1" ht="11.25">
      <c r="B201" s="214"/>
      <c r="C201" s="215"/>
      <c r="D201" s="196" t="s">
        <v>119</v>
      </c>
      <c r="E201" s="216" t="s">
        <v>1</v>
      </c>
      <c r="F201" s="217" t="s">
        <v>124</v>
      </c>
      <c r="G201" s="215"/>
      <c r="H201" s="218">
        <v>-100</v>
      </c>
      <c r="I201" s="215"/>
      <c r="J201" s="215"/>
      <c r="K201" s="215"/>
      <c r="L201" s="219"/>
      <c r="M201" s="237"/>
      <c r="N201" s="238"/>
      <c r="O201" s="238"/>
      <c r="P201" s="238"/>
      <c r="Q201" s="238"/>
      <c r="R201" s="238"/>
      <c r="S201" s="238"/>
      <c r="T201" s="239"/>
      <c r="AT201" s="223" t="s">
        <v>119</v>
      </c>
      <c r="AU201" s="223" t="s">
        <v>80</v>
      </c>
      <c r="AV201" s="15" t="s">
        <v>118</v>
      </c>
      <c r="AW201" s="15" t="s">
        <v>27</v>
      </c>
      <c r="AX201" s="15" t="s">
        <v>78</v>
      </c>
      <c r="AY201" s="223" t="s">
        <v>110</v>
      </c>
    </row>
    <row r="202" spans="1:65" s="2" customFormat="1" ht="6.95" customHeight="1">
      <c r="A202" s="31"/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36"/>
      <c r="M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</row>
  </sheetData>
  <sheetProtection algorithmName="SHA-512" hashValue="85xC7wT+GUx6fxAGIPYGMyzHs963+kF/04dzneQBj0yQNYNWSE+OyFGIUhD+M5L7lIN4uAFprtD/udqaUDySKA==" saltValue="D7HcKFxX4plEYPrk+uYXhaD+qcy2+IpUF32j5l5sORIZzb7c+Ag/TRPVPa4HWOdGmmQfDYR6B3wxn4AfSS8mZQ==" spinCount="100000" sheet="1" objects="1" scenarios="1" formatColumns="0" formatRows="0" autoFilter="0"/>
  <autoFilter ref="C122:K20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ZRN3 - ZMĚNY VÍCEPRÁCE</vt:lpstr>
      <vt:lpstr>ZRN4 - ZMĚNY MÉNĚPRÁCE</vt:lpstr>
      <vt:lpstr>'Rekapitulace stavby'!Názvy_tisku</vt:lpstr>
      <vt:lpstr>'ZRN3 - ZMĚNY VÍCEPRÁCE'!Názvy_tisku</vt:lpstr>
      <vt:lpstr>'ZRN4 - ZMĚNY MÉNĚPRÁCE'!Názvy_tisku</vt:lpstr>
      <vt:lpstr>'Rekapitulace stavby'!Oblast_tisku</vt:lpstr>
      <vt:lpstr>'ZRN3 - ZMĚNY VÍCEPRÁCE'!Oblast_tisku</vt:lpstr>
      <vt:lpstr>'ZRN4 - ZMĚNY MÉNĚPRÁCE'!Oblast_tisku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VLADIMÍR\Plhak</dc:creator>
  <cp:lastModifiedBy>Svobodová Blanka Ing.</cp:lastModifiedBy>
  <dcterms:created xsi:type="dcterms:W3CDTF">2020-09-07T14:59:50Z</dcterms:created>
  <dcterms:modified xsi:type="dcterms:W3CDTF">2020-09-08T06:35:51Z</dcterms:modified>
</cp:coreProperties>
</file>