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65431" yWindow="65431" windowWidth="20715" windowHeight="13275" firstSheet="2" activeTab="2"/>
  </bookViews>
  <sheets>
    <sheet name="Rekapitulace stavby" sheetId="1" r:id="rId1"/>
    <sheet name="Objekt3 - 1 0 Pol" sheetId="2" state="hidden" r:id="rId2"/>
    <sheet name="HMG IZOWEN" sheetId="3" r:id="rId3"/>
    <sheet name="Objekt5 - 1 2 Pol" sheetId="4" state="hidden" r:id="rId4"/>
    <sheet name="Objekt6 - 1 3 Pol" sheetId="5" state="hidden" r:id="rId5"/>
    <sheet name="Objekt7 - 2 1 Pol" sheetId="6" state="hidden" r:id="rId6"/>
  </sheets>
  <definedNames>
    <definedName name="_xlnm._FilterDatabase" localSheetId="2" hidden="1">'HMG IZOWEN'!$C$147:$K$273</definedName>
    <definedName name="_xlnm._FilterDatabase" localSheetId="1" hidden="1">'Objekt3 - 1 0 Pol'!$C$118:$K$129</definedName>
    <definedName name="_xlnm._FilterDatabase" localSheetId="3" hidden="1">'Objekt5 - 1 2 Pol'!$C$122:$K$162</definedName>
    <definedName name="_xlnm._FilterDatabase" localSheetId="4" hidden="1">'Objekt6 - 1 3 Pol'!$C$117:$K$142</definedName>
    <definedName name="_xlnm._FilterDatabase" localSheetId="5" hidden="1">'Objekt7 - 2 1 Pol'!$C$125:$K$161</definedName>
    <definedName name="_xlnm.Print_Area" localSheetId="2">'HMG IZOWEN'!$B$95:$AI$337</definedName>
    <definedName name="_xlnm.Print_Area" localSheetId="1">'Objekt3 - 1 0 Pol'!$C$4:$J$39,'Objekt3 - 1 0 Pol'!$C$50:$J$76,'Objekt3 - 1 0 Pol'!$C$82:$J$100,'Objekt3 - 1 0 Pol'!$C$106:$K$129</definedName>
    <definedName name="_xlnm.Print_Area" localSheetId="3">'Objekt5 - 1 2 Pol'!$C$4:$J$39,'Objekt5 - 1 2 Pol'!$C$50:$J$76,'Objekt5 - 1 2 Pol'!$C$82:$J$104,'Objekt5 - 1 2 Pol'!$C$110:$K$162</definedName>
    <definedName name="_xlnm.Print_Area" localSheetId="4">'Objekt6 - 1 3 Pol'!$C$4:$J$39,'Objekt6 - 1 3 Pol'!$C$50:$J$76,'Objekt6 - 1 3 Pol'!$C$82:$J$99,'Objekt6 - 1 3 Pol'!$C$105:$K$142</definedName>
    <definedName name="_xlnm.Print_Area" localSheetId="5">'Objekt7 - 2 1 Pol'!$C$4:$J$39,'Objekt7 - 2 1 Pol'!$C$50:$J$76,'Objekt7 - 2 1 Pol'!$C$82:$J$107,'Objekt7 - 2 1 Pol'!$C$113:$K$161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'Objekt3 - 1 0 Pol'!$118:$118</definedName>
    <definedName name="_xlnm.Print_Titles" localSheetId="2">'HMG IZOWEN'!$147:$147</definedName>
    <definedName name="_xlnm.Print_Titles" localSheetId="3">'Objekt5 - 1 2 Pol'!$122:$122</definedName>
    <definedName name="_xlnm.Print_Titles" localSheetId="4">'Objekt6 - 1 3 Pol'!$117:$117</definedName>
    <definedName name="_xlnm.Print_Titles" localSheetId="5">'Objekt7 - 2 1 Pol'!$125:$125</definedName>
  </definedNames>
  <calcPr calcId="191029"/>
  <extLst/>
</workbook>
</file>

<file path=xl/sharedStrings.xml><?xml version="1.0" encoding="utf-8"?>
<sst xmlns="http://schemas.openxmlformats.org/spreadsheetml/2006/main" count="3689" uniqueCount="734">
  <si>
    <t>Export Komplet</t>
  </si>
  <si>
    <t/>
  </si>
  <si>
    <t>2.0</t>
  </si>
  <si>
    <t>False</t>
  </si>
  <si>
    <t>{0ff75695-c550-4247-839b-db8ba622a4f3}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</si>
  <si>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</si>
  <si>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</si>
  <si>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</si>
  <si>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</si>
  <si>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</si>
  <si>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</si>
  <si>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</si>
  <si>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</si>
  <si>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20200610</t>
  </si>
  <si>
    <t>Stavba:</t>
  </si>
  <si>
    <t>Energetické úspory ZŠ Krušnohorská 1576/1 Trnovany, Teplice</t>
  </si>
  <si>
    <t>KSO:</t>
  </si>
  <si>
    <t>CC-CZ:</t>
  </si>
  <si>
    <t>Místo:</t>
  </si>
  <si>
    <t>Trnovany</t>
  </si>
  <si>
    <t>Datum:</t>
  </si>
  <si>
    <t>10. 6. 2020</t>
  </si>
  <si>
    <t>Zadavatel:</t>
  </si>
  <si>
    <t>IČ:</t>
  </si>
  <si>
    <t xml:space="preserve"> </t>
  </si>
  <si>
    <t>DIČ:</t>
  </si>
  <si>
    <t>Zhotovitel:</t>
  </si>
  <si>
    <t>14891115</t>
  </si>
  <si>
    <t>IZOWEN a.s.</t>
  </si>
  <si>
    <t>CZ14891115</t>
  </si>
  <si>
    <t>Projektant:</t>
  </si>
  <si>
    <t>True</t>
  </si>
  <si>
    <t>Zpracovatel:</t>
  </si>
  <si>
    <t>Vít Janouškovec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</si>
  <si>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</si>
  <si>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</si>
  <si>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</si>
  <si>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</si>
  <si>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</si>
  <si>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</si>
  <si>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</si>
  <si>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</si>
  <si>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</si>
  <si>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</si>
  <si>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</si>
  <si>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</si>
  <si>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</si>
  <si>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</si>
  <si>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</si>
  <si>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</si>
  <si>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</si>
  <si>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</si>
  <si>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</si>
  <si>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</si>
  <si>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</si>
  <si>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</si>
  <si>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</si>
  <si>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</si>
  <si>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</si>
  <si>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</si>
  <si>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</si>
  <si>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</si>
  <si>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</si>
  <si>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</si>
  <si>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</si>
  <si>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</si>
  <si>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</si>
  <si>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</si>
  <si>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</si>
  <si>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</si>
  <si>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</si>
  <si>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</si>
  <si>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</si>
  <si>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</si>
  <si>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</si>
  <si>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</si>
  <si>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</si>
  <si>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</si>
  <si>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</si>
  <si>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</si>
  <si>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Objekt3</t>
  </si>
  <si>
    <t>1 0 Pol</t>
  </si>
  <si>
    <t>STA</t>
  </si>
  <si>
    <t>1</t>
  </si>
  <si>
    <t>{4fe5ef25-b579-4685-b4e9-912ffb32fb9d}</t>
  </si>
  <si>
    <t>2</t>
  </si>
  <si>
    <t>Objekt4</t>
  </si>
  <si>
    <t>1 1 Pol</t>
  </si>
  <si>
    <t>{52736d99-d2d7-4302-bb72-adb420d909cb}</t>
  </si>
  <si>
    <t>Objekt5</t>
  </si>
  <si>
    <t>1 2 Pol</t>
  </si>
  <si>
    <t>{b082cae1-fcdc-437b-b365-a54ae655a829}</t>
  </si>
  <si>
    <t>Objekt6</t>
  </si>
  <si>
    <t>1 3 Pol</t>
  </si>
  <si>
    <t>{5e529346-f955-42ec-a4a2-a70e114af634}</t>
  </si>
  <si>
    <t>Objekt7</t>
  </si>
  <si>
    <t>2 1 Pol</t>
  </si>
  <si>
    <t>{473b8c5a-0957-4b21-b7f0-559005eecbbf}</t>
  </si>
  <si>
    <t>KRYCÍ LIST SOUPISU PRACÍ</t>
  </si>
  <si>
    <t>Objekt:</t>
  </si>
  <si>
    <t>Objekt3 - 1 0 Pol</t>
  </si>
  <si>
    <t>REKAPITULACE ČLENĚNÍ SOUPISU PRACÍ</t>
  </si>
  <si>
    <t>Kód dílu - Popis</t>
  </si>
  <si>
    <t>Cena celkem [CZK]</t>
  </si>
  <si>
    <t>Náklady ze soupisu prací</t>
  </si>
  <si>
    <t>-1</t>
  </si>
  <si>
    <t>VN - Vedlejší náklady</t>
  </si>
  <si>
    <t>ON - Ostatní náklady</t>
  </si>
  <si>
    <t>Celkem - Celkem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</si>
  <si>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</si>
  <si>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</si>
  <si>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</si>
  <si>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</si>
  <si>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</si>
  <si>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</si>
  <si>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</si>
  <si>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</si>
  <si>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</si>
  <si>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</si>
  <si>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</si>
  <si>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</si>
  <si>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</si>
  <si>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</si>
  <si>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</si>
  <si>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</si>
  <si>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</si>
  <si>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005121 R</t>
  </si>
  <si>
    <t>Zařízení staveniště</t>
  </si>
  <si>
    <t>Soubor</t>
  </si>
  <si>
    <t>4</t>
  </si>
  <si>
    <t>005122 R</t>
  </si>
  <si>
    <t>Provozní vlivy</t>
  </si>
  <si>
    <t>3</t>
  </si>
  <si>
    <t>005124010R</t>
  </si>
  <si>
    <t>Koordinační činnost</t>
  </si>
  <si>
    <t>6</t>
  </si>
  <si>
    <t>ON</t>
  </si>
  <si>
    <t>Ostatní náklady</t>
  </si>
  <si>
    <t>005211030R</t>
  </si>
  <si>
    <t>Dočasná dopravní opatření</t>
  </si>
  <si>
    <t>8</t>
  </si>
  <si>
    <t>5</t>
  </si>
  <si>
    <t>005211080R</t>
  </si>
  <si>
    <t>Bezpečnostní a hygienická opatření na staveništi</t>
  </si>
  <si>
    <t>10</t>
  </si>
  <si>
    <t>00523  R</t>
  </si>
  <si>
    <t>Zkoušky a revize</t>
  </si>
  <si>
    <t>12</t>
  </si>
  <si>
    <t>7</t>
  </si>
  <si>
    <t>005241010R</t>
  </si>
  <si>
    <t>Dokumentace skutečného provedení</t>
  </si>
  <si>
    <t>14</t>
  </si>
  <si>
    <t>Celkem</t>
  </si>
  <si>
    <t>Objekt4 - 1 1 Pol</t>
  </si>
  <si>
    <t>1 - Zemní práce</t>
  </si>
  <si>
    <t>2 - Základy a zvláštní zakládání</t>
  </si>
  <si>
    <t>3 - Svislé a kompletní konstrukce</t>
  </si>
  <si>
    <t>4 - Vodorovné konstrukce</t>
  </si>
  <si>
    <t>5 - Komunikace</t>
  </si>
  <si>
    <t>61 - Úpravy povrchů vnitřní</t>
  </si>
  <si>
    <t>62 - Úpravy povrchů vnější</t>
  </si>
  <si>
    <t>64 - Výplně otvorů</t>
  </si>
  <si>
    <t>94 - Lešení a stavební výtahy</t>
  </si>
  <si>
    <t>95 - Dokončovací konstrukce na pozemních stavbách</t>
  </si>
  <si>
    <t>96 - Bourání konstrukcí</t>
  </si>
  <si>
    <t>99 - Staveništní přesun hmot</t>
  </si>
  <si>
    <t>711 - Izolace proti vodě</t>
  </si>
  <si>
    <t>712 - Povlakové krytiny</t>
  </si>
  <si>
    <t>713 - Izolace tepelné</t>
  </si>
  <si>
    <t>762 - Konstrukce tesařské</t>
  </si>
  <si>
    <t>764 - Konstrukce klempířské</t>
  </si>
  <si>
    <t>767 - Konstrukce zámečnické</t>
  </si>
  <si>
    <t>771 - Podlahy z dlaždic a obklady</t>
  </si>
  <si>
    <t>784 - Malby</t>
  </si>
  <si>
    <t>D96 - Přesuny suti a vybouraných hmot</t>
  </si>
  <si>
    <t>Zemní práce</t>
  </si>
  <si>
    <t>113109310</t>
  </si>
  <si>
    <t>Odstranění podkladu pl.50 m2, bet.prostý tl.10 cm</t>
  </si>
  <si>
    <t>m2</t>
  </si>
  <si>
    <t>139601103</t>
  </si>
  <si>
    <t>Ruční výkop jam, rýh a šachet v hornině tř. 4</t>
  </si>
  <si>
    <t>m3</t>
  </si>
  <si>
    <t>174101102</t>
  </si>
  <si>
    <t>Zásyp ruční se zhutněním</t>
  </si>
  <si>
    <t>111200001</t>
  </si>
  <si>
    <t>Odstranění křovin a stromů do 100 mm</t>
  </si>
  <si>
    <t>Základy a zvláštní zakládání</t>
  </si>
  <si>
    <t>274310030</t>
  </si>
  <si>
    <t>Základový pas z betonu C 16/20, vč. bednění</t>
  </si>
  <si>
    <t>Svislé a kompletní konstrukce</t>
  </si>
  <si>
    <t>310238211</t>
  </si>
  <si>
    <t>Zazdívka otvorů plochy do 1 m2 cihlami na MVC s použitím suché maltové směsi</t>
  </si>
  <si>
    <t>310271630</t>
  </si>
  <si>
    <t>Zazdívka otvorů, plynosilikátové tvárnice</t>
  </si>
  <si>
    <t>311112315</t>
  </si>
  <si>
    <t>Stěna z tvárnic ztraceného bednění, tl. 10 cm zalití tvárnic betonem C 20/25</t>
  </si>
  <si>
    <t>16</t>
  </si>
  <si>
    <t>9</t>
  </si>
  <si>
    <t>311112320</t>
  </si>
  <si>
    <t>Stěna z tvárnic ztraceného bednění, tl. 20 cm zalití tvárnic betonem C 20/25</t>
  </si>
  <si>
    <t>18</t>
  </si>
  <si>
    <t>311361821</t>
  </si>
  <si>
    <t>Výztuž nadzáklad. zdí z betonářské oceli 10505 (R)</t>
  </si>
  <si>
    <t>t</t>
  </si>
  <si>
    <t>20</t>
  </si>
  <si>
    <t>11</t>
  </si>
  <si>
    <t>348924031</t>
  </si>
  <si>
    <t>Stříška plot.zeď tl.150mm z tvar.hlad.přír</t>
  </si>
  <si>
    <t>m</t>
  </si>
  <si>
    <t>22</t>
  </si>
  <si>
    <t>342267111</t>
  </si>
  <si>
    <t>Obklad trámů sádrokartonem dvoustranný do 0,5/0,5m desky protipožární tl. 12,5 mm</t>
  </si>
  <si>
    <t>24</t>
  </si>
  <si>
    <t>Vodorovné konstrukce</t>
  </si>
  <si>
    <t>13</t>
  </si>
  <si>
    <t>411320132</t>
  </si>
  <si>
    <t>Strop ŽB z betonu C16/20, tl. 15 cm, ztrac.bednění</t>
  </si>
  <si>
    <t>26</t>
  </si>
  <si>
    <t>430320040</t>
  </si>
  <si>
    <t>Schodišťová konstrukce ŽB beton C 25/30</t>
  </si>
  <si>
    <t>28</t>
  </si>
  <si>
    <t>Komunikace</t>
  </si>
  <si>
    <t>596100030</t>
  </si>
  <si>
    <t>Chodník z dlažby betonové, podklad štěrkodrť</t>
  </si>
  <si>
    <t>30</t>
  </si>
  <si>
    <t>61</t>
  </si>
  <si>
    <t>Úpravy povrchů vnitřní</t>
  </si>
  <si>
    <t>612474510</t>
  </si>
  <si>
    <t>Omítka stěn vnitřní jednovrstvá vápenocementová</t>
  </si>
  <si>
    <t>32</t>
  </si>
  <si>
    <t>17</t>
  </si>
  <si>
    <t>612481211</t>
  </si>
  <si>
    <t>Montáž výztužné sítě(perlinky)do stěrky-vnit.stěny včetně výztužné sítě a stěrkového tmelu</t>
  </si>
  <si>
    <t>34</t>
  </si>
  <si>
    <t>62</t>
  </si>
  <si>
    <t>Úpravy povrchů vnější</t>
  </si>
  <si>
    <t>602016195</t>
  </si>
  <si>
    <t>Penetrace hloubková stěn</t>
  </si>
  <si>
    <t>36</t>
  </si>
  <si>
    <t>19</t>
  </si>
  <si>
    <t>620991121</t>
  </si>
  <si>
    <t>Zakrývání výplní vnějších otvorů z lešení</t>
  </si>
  <si>
    <t>38</t>
  </si>
  <si>
    <t>622321514</t>
  </si>
  <si>
    <t>Izolace suterénu ETICS XPS tl. 140 mm, bez PÚ</t>
  </si>
  <si>
    <t>40</t>
  </si>
  <si>
    <t>622321524</t>
  </si>
  <si>
    <t>Zateplovací systém ETICS, sokl, XPS tl. 140 mm s omítkou mozaikovou 4,5 kg/m2</t>
  </si>
  <si>
    <t>42</t>
  </si>
  <si>
    <t>622321135</t>
  </si>
  <si>
    <t>Zateplovací systém ETICS, fasáda, EPS F tl. 160 mm zakončený stěrkou s výztužnou tkaninou</t>
  </si>
  <si>
    <t>44</t>
  </si>
  <si>
    <t>23</t>
  </si>
  <si>
    <t>46</t>
  </si>
  <si>
    <t>622321154</t>
  </si>
  <si>
    <t>Zateplovací systém ETICS, ostění, EPS F tl. 40 mm s omítkou silikonovou, zrno 2 mm</t>
  </si>
  <si>
    <t>48</t>
  </si>
  <si>
    <t>25</t>
  </si>
  <si>
    <t>622321564</t>
  </si>
  <si>
    <t>Zateplovací systém ETICS, parapet, XPS tl. 40 mm</t>
  </si>
  <si>
    <t>50</t>
  </si>
  <si>
    <t>622391112</t>
  </si>
  <si>
    <t>Příplatek za počet hmoždinek 8 ks/m2</t>
  </si>
  <si>
    <t>52</t>
  </si>
  <si>
    <t>27</t>
  </si>
  <si>
    <t>622422511</t>
  </si>
  <si>
    <t>Oprava vnějších omítek vápen. hladk. II, do 50 %</t>
  </si>
  <si>
    <t>54</t>
  </si>
  <si>
    <t>622474313</t>
  </si>
  <si>
    <t>Omítka vnější silikonová, 3.vrst., slož.1-2 postřik,jádr.omítka,stěrka,penetr.,silikon.omítka</t>
  </si>
  <si>
    <t>56</t>
  </si>
  <si>
    <t>29</t>
  </si>
  <si>
    <t>622904112</t>
  </si>
  <si>
    <t>Očištění fasád tlakovou vodou složitost 1 - 2</t>
  </si>
  <si>
    <t>58</t>
  </si>
  <si>
    <t>64</t>
  </si>
  <si>
    <t>Výplně otvorů</t>
  </si>
  <si>
    <t>648991113</t>
  </si>
  <si>
    <t>Osazení parapet.desek plast. a lamin. š.nad 20cm včetně dodávky lamin. parapetní desky š. 250 mm</t>
  </si>
  <si>
    <t>60</t>
  </si>
  <si>
    <t>31</t>
  </si>
  <si>
    <t>O/1</t>
  </si>
  <si>
    <t>Plastové okno O/V s mikroventilací, Uw=0,9 (W/m2K), 1200x1800 mm - D+M</t>
  </si>
  <si>
    <t>kus</t>
  </si>
  <si>
    <t>O/2</t>
  </si>
  <si>
    <t>Plastové okno O/V s mikroventilací, Uw=0,9 (W/m2K), 2400x1800 mm - D+M</t>
  </si>
  <si>
    <t>33</t>
  </si>
  <si>
    <t>O/3</t>
  </si>
  <si>
    <t>Plastové okno O/V s mikroventilací, Uw=0,9 (W/m2K), 3600x1800 mm - D+M</t>
  </si>
  <si>
    <t>66</t>
  </si>
  <si>
    <t>O/4A</t>
  </si>
  <si>
    <t>Plastové balk. dveře s nadsvětlíkem 1kř., Uw=0,9 (W/m2K), 900x2850 mm - D+M</t>
  </si>
  <si>
    <t>68</t>
  </si>
  <si>
    <t>35</t>
  </si>
  <si>
    <t>O/4B</t>
  </si>
  <si>
    <t>Plastové balk.  dveře s nadsvětlíkem 1kř., Uw=0,9 (W/m2K), 950x2850 mm - D+M</t>
  </si>
  <si>
    <t>70</t>
  </si>
  <si>
    <t>O/4C</t>
  </si>
  <si>
    <t>Plastové balk. dveře s nadsvětlíkem 1kř., Uw=0,9 (W/m2K), 1000x2850 mm - D+M</t>
  </si>
  <si>
    <t>72</t>
  </si>
  <si>
    <t>94</t>
  </si>
  <si>
    <t>Lešení a stavební výtahy</t>
  </si>
  <si>
    <t>37</t>
  </si>
  <si>
    <t>941941042</t>
  </si>
  <si>
    <t>Montáž lešení leh.řad.s podlahami,š.1,2 m, H 30 m</t>
  </si>
  <si>
    <t>74</t>
  </si>
  <si>
    <t>941941292</t>
  </si>
  <si>
    <t>Příplatek za každý měsíc použití lešení k pol.1042</t>
  </si>
  <si>
    <t>76</t>
  </si>
  <si>
    <t>39</t>
  </si>
  <si>
    <t>941941842</t>
  </si>
  <si>
    <t>Demontáž lešení leh.řad.s podlahami,š.1,2 m,H 30 m</t>
  </si>
  <si>
    <t>78</t>
  </si>
  <si>
    <t>944944011</t>
  </si>
  <si>
    <t>Montáž ochranné sítě z umělých vláken</t>
  </si>
  <si>
    <t>80</t>
  </si>
  <si>
    <t>41</t>
  </si>
  <si>
    <t>944944031</t>
  </si>
  <si>
    <t>Příplatek za každý měsíc použití sítí k pol. 4011</t>
  </si>
  <si>
    <t>82</t>
  </si>
  <si>
    <t>944944081</t>
  </si>
  <si>
    <t>Demontáž ochranné sítě z umělých vláken</t>
  </si>
  <si>
    <t>84</t>
  </si>
  <si>
    <t>43</t>
  </si>
  <si>
    <t>94991</t>
  </si>
  <si>
    <t>Pomocná konstrukce pro stavbu lešení na střešní konstrukci</t>
  </si>
  <si>
    <t>soubor</t>
  </si>
  <si>
    <t>86</t>
  </si>
  <si>
    <t>95</t>
  </si>
  <si>
    <t>Dokončovací konstrukce na pozemních stavbách</t>
  </si>
  <si>
    <t>95001</t>
  </si>
  <si>
    <t>Demontáž a případná opětovná montáž prvků na fasádě a na střeše</t>
  </si>
  <si>
    <t>88</t>
  </si>
  <si>
    <t>45</t>
  </si>
  <si>
    <t>95002</t>
  </si>
  <si>
    <t>Zednické výpomoci pro řemesla (drážky, průrazy, pomocné kce, zapravení)</t>
  </si>
  <si>
    <t>90</t>
  </si>
  <si>
    <t>95003</t>
  </si>
  <si>
    <t>Zaslepení větracích otvorů dvouplášťové střechy</t>
  </si>
  <si>
    <t>92</t>
  </si>
  <si>
    <t>47</t>
  </si>
  <si>
    <t>95004</t>
  </si>
  <si>
    <t>Zaslepení otvorů a prostupů střechy</t>
  </si>
  <si>
    <t>95005</t>
  </si>
  <si>
    <t>Záchytný a zádržný systém proti pádu za výšky - D+M</t>
  </si>
  <si>
    <t>96</t>
  </si>
  <si>
    <t>49</t>
  </si>
  <si>
    <t>95006</t>
  </si>
  <si>
    <t>Vpusť a odvod dešťové vody</t>
  </si>
  <si>
    <t>98</t>
  </si>
  <si>
    <t>95008</t>
  </si>
  <si>
    <t>Vyklizení vybavení objektu a zpětná instalace včetně revizí a potřebných zkoušek</t>
  </si>
  <si>
    <t>100</t>
  </si>
  <si>
    <t>Bourání konstrukcí</t>
  </si>
  <si>
    <t>51</t>
  </si>
  <si>
    <t>962036412</t>
  </si>
  <si>
    <t>DMTZ SDK předstěny, 1x kov.kce, 1x oplášť.12,5 mm</t>
  </si>
  <si>
    <t>102</t>
  </si>
  <si>
    <t>963042819</t>
  </si>
  <si>
    <t>Bourání schodišťových stupňů betonových</t>
  </si>
  <si>
    <t>104</t>
  </si>
  <si>
    <t>53</t>
  </si>
  <si>
    <t>963053936</t>
  </si>
  <si>
    <t>Bourání ŽB schodišťových ramen samonosných</t>
  </si>
  <si>
    <t>106</t>
  </si>
  <si>
    <t>968062354</t>
  </si>
  <si>
    <t>Vybourání dřevěných rámů oken a dveří</t>
  </si>
  <si>
    <t>108</t>
  </si>
  <si>
    <t>55</t>
  </si>
  <si>
    <t>968095002</t>
  </si>
  <si>
    <t>Bourání parapetů dřevěných š. do 50 cm</t>
  </si>
  <si>
    <t>110</t>
  </si>
  <si>
    <t>978015261</t>
  </si>
  <si>
    <t>Otlučení omítek vnějších MVC v složit.1-4 do 50 %</t>
  </si>
  <si>
    <t>112</t>
  </si>
  <si>
    <t>57</t>
  </si>
  <si>
    <t>96003</t>
  </si>
  <si>
    <t>Odstranění stávajícího výlezu na střechu</t>
  </si>
  <si>
    <t>114</t>
  </si>
  <si>
    <t>96209521</t>
  </si>
  <si>
    <t>Demontáž dílců meziokenních (azbestocementové desky) vč. odborné a bezpečné likvidace</t>
  </si>
  <si>
    <t>116</t>
  </si>
  <si>
    <t>99</t>
  </si>
  <si>
    <t>Staveništní přesun hmot</t>
  </si>
  <si>
    <t>59</t>
  </si>
  <si>
    <t>999281111</t>
  </si>
  <si>
    <t>Přesun hmot pro opravy a údržbu do výšky 25 m</t>
  </si>
  <si>
    <t>118</t>
  </si>
  <si>
    <t>711</t>
  </si>
  <si>
    <t>Izolace proti vodě</t>
  </si>
  <si>
    <t>711210020</t>
  </si>
  <si>
    <t>Stěrka hydroizolační těsnicí hmotou</t>
  </si>
  <si>
    <t>120</t>
  </si>
  <si>
    <t>712</t>
  </si>
  <si>
    <t>Povlakové krytiny</t>
  </si>
  <si>
    <t>712320932</t>
  </si>
  <si>
    <t>Údržba krytiny do 10°, za horka nátěrem asfalt. 2 x nátěr - včetně dodávky AOSI 85</t>
  </si>
  <si>
    <t>122</t>
  </si>
  <si>
    <t>712341559</t>
  </si>
  <si>
    <t>Povlaková krytina střech do 10°, NAIP přitavením 2 vrstvy - materiál ve specifikaci</t>
  </si>
  <si>
    <t>124</t>
  </si>
  <si>
    <t>63</t>
  </si>
  <si>
    <t>712372111</t>
  </si>
  <si>
    <t>Krytina střech do 10° fólie, 4 kotvy/m2, na beton tl. izolace do 300 mm, fólie tl. 1,5 mm s PES výztuží</t>
  </si>
  <si>
    <t>126</t>
  </si>
  <si>
    <t>712378003</t>
  </si>
  <si>
    <t>Atiková okapnice VIPLANYL RŠ 250 mm</t>
  </si>
  <si>
    <t>128</t>
  </si>
  <si>
    <t>65</t>
  </si>
  <si>
    <t>712378006</t>
  </si>
  <si>
    <t>Rohová lišta vnější VIPLANYL RŠ 100 mm</t>
  </si>
  <si>
    <t>130</t>
  </si>
  <si>
    <t>712378007</t>
  </si>
  <si>
    <t>Rohová lišta vnitřní VIPLANYL RŠ 100 mm</t>
  </si>
  <si>
    <t>132</t>
  </si>
  <si>
    <t>67</t>
  </si>
  <si>
    <t>712391172</t>
  </si>
  <si>
    <t>Povlaková krytina střech do 10°, ochran. textilie 1 vrstva - včetně dodávky textilie</t>
  </si>
  <si>
    <t>134</t>
  </si>
  <si>
    <t>62852251</t>
  </si>
  <si>
    <t>Pás modifikovaný asfalt s impregnavanou PE rohoží</t>
  </si>
  <si>
    <t>136</t>
  </si>
  <si>
    <t>69</t>
  </si>
  <si>
    <t>62852265</t>
  </si>
  <si>
    <t>Pás modifikovaný asfalt s posypem</t>
  </si>
  <si>
    <t>138</t>
  </si>
  <si>
    <t>998712202</t>
  </si>
  <si>
    <t>Přesun hmot pro povlakové krytiny, výšky do 12 m</t>
  </si>
  <si>
    <t>%</t>
  </si>
  <si>
    <t>140</t>
  </si>
  <si>
    <t>713</t>
  </si>
  <si>
    <t>Izolace tepelné</t>
  </si>
  <si>
    <t>71</t>
  </si>
  <si>
    <t>713141327</t>
  </si>
  <si>
    <t>Izolace tepelná střech do tl.300 mm,2vrstvy,kotvy</t>
  </si>
  <si>
    <t>142</t>
  </si>
  <si>
    <t>713001</t>
  </si>
  <si>
    <t>Protipožární ucpávky D+M</t>
  </si>
  <si>
    <t>144</t>
  </si>
  <si>
    <t>73</t>
  </si>
  <si>
    <t>28375705</t>
  </si>
  <si>
    <t>Deska izolační stabilizov. EPS 150  1000 x 500 mm</t>
  </si>
  <si>
    <t>146</t>
  </si>
  <si>
    <t>998713202</t>
  </si>
  <si>
    <t>Přesun hmot pro izolace tepelné, výšky do 12 m</t>
  </si>
  <si>
    <t>148</t>
  </si>
  <si>
    <t>762</t>
  </si>
  <si>
    <t>Konstrukce tesařské</t>
  </si>
  <si>
    <t>75</t>
  </si>
  <si>
    <t>762441112</t>
  </si>
  <si>
    <t>Montáž obložení atiky,OSB desky,1vrst.,šroubováním včetně dodávky desky OSB ECO 3 N tl. 18 mm</t>
  </si>
  <si>
    <t>150</t>
  </si>
  <si>
    <t>998762202</t>
  </si>
  <si>
    <t>Přesun hmot pro tesařské konstrukce, výšky do 12 m</t>
  </si>
  <si>
    <t>152</t>
  </si>
  <si>
    <t>764</t>
  </si>
  <si>
    <t>Konstrukce klempířské</t>
  </si>
  <si>
    <t>77</t>
  </si>
  <si>
    <t>764817175</t>
  </si>
  <si>
    <t>Oplechování zdí (atik) z lak.Pz plechu, rš 810 mm</t>
  </si>
  <si>
    <t>154</t>
  </si>
  <si>
    <t>764816131</t>
  </si>
  <si>
    <t>Oplechování parapetů, lakovaný Pz plech, rš 280 mm</t>
  </si>
  <si>
    <t>156</t>
  </si>
  <si>
    <t>79</t>
  </si>
  <si>
    <t>764816160</t>
  </si>
  <si>
    <t>Oplechování parapetů, lakovaný Pz plech, rš 555 mm</t>
  </si>
  <si>
    <t>158</t>
  </si>
  <si>
    <t>764410850</t>
  </si>
  <si>
    <t>Demontáž oplechování parapetů,rš od 100 do 330 mm</t>
  </si>
  <si>
    <t>160</t>
  </si>
  <si>
    <t>81</t>
  </si>
  <si>
    <t>764430840</t>
  </si>
  <si>
    <t>Demontáž oplechování zdí,rš od 330 do 500 mm</t>
  </si>
  <si>
    <t>162</t>
  </si>
  <si>
    <t>72841511</t>
  </si>
  <si>
    <t>Montáž mřížky větrací nebo ventilační do 0,15 m2 vč. dodávky</t>
  </si>
  <si>
    <t>164</t>
  </si>
  <si>
    <t>83</t>
  </si>
  <si>
    <t>998764203</t>
  </si>
  <si>
    <t>Přesun hmot pro klempířské konstr., výšky do 24 m</t>
  </si>
  <si>
    <t>166</t>
  </si>
  <si>
    <t>767</t>
  </si>
  <si>
    <t>Konstrukce zámečnické</t>
  </si>
  <si>
    <t>712378101</t>
  </si>
  <si>
    <t>Komínek odvětrání kanalizace s manžetou z PVC</t>
  </si>
  <si>
    <t>168</t>
  </si>
  <si>
    <t>85</t>
  </si>
  <si>
    <t>95007</t>
  </si>
  <si>
    <t>Budka do zateplení pro netopýry, 400x100x400 mm - D+M</t>
  </si>
  <si>
    <t>170</t>
  </si>
  <si>
    <t>Z/02A,C,D</t>
  </si>
  <si>
    <t>Nové madlo zábradlí vstupního schodiště, PÚ:nátěr, dl. 1090+1080 mm - D+M</t>
  </si>
  <si>
    <t>172</t>
  </si>
  <si>
    <t>87</t>
  </si>
  <si>
    <t>Z/02B</t>
  </si>
  <si>
    <t>Nové madlo zábradlí vstupního schodiště, PÚ:nátěr, dl. 1040+1080 mm - D+M</t>
  </si>
  <si>
    <t>174</t>
  </si>
  <si>
    <t>Z/03</t>
  </si>
  <si>
    <t>Nový žebřík na střechu dl. 3835 mm, pozink. ocel - D+M</t>
  </si>
  <si>
    <t>176</t>
  </si>
  <si>
    <t>89</t>
  </si>
  <si>
    <t>Z/04</t>
  </si>
  <si>
    <t>Úprava a repasování ocelového schodiště do 2.NP</t>
  </si>
  <si>
    <t>178</t>
  </si>
  <si>
    <t>Z/05</t>
  </si>
  <si>
    <t>Vchodová stříška nad vchodové dveře 1500x820 mm - D+M</t>
  </si>
  <si>
    <t>180</t>
  </si>
  <si>
    <t>91</t>
  </si>
  <si>
    <t>Z/06</t>
  </si>
  <si>
    <t>Ocelový rám na zavěšení šplhací tyče a provazu pro tělesnou výchovu - D+M</t>
  </si>
  <si>
    <t>182</t>
  </si>
  <si>
    <t>Z/09</t>
  </si>
  <si>
    <t>Ventilační turbo hlavice na vývody potrubí na střechu - D+M</t>
  </si>
  <si>
    <t>184</t>
  </si>
  <si>
    <t>93</t>
  </si>
  <si>
    <t>998767203</t>
  </si>
  <si>
    <t>Přesun hmot pro zámečnické konstr., výšky do 24 m</t>
  </si>
  <si>
    <t>186</t>
  </si>
  <si>
    <t>771</t>
  </si>
  <si>
    <t>Podlahy z dlaždic a obklady</t>
  </si>
  <si>
    <t>771270011</t>
  </si>
  <si>
    <t>Obklad schodišťových stupňů včetně soklíku, protiskluz. dlažba do tmele</t>
  </si>
  <si>
    <t>188</t>
  </si>
  <si>
    <t>771570012</t>
  </si>
  <si>
    <t>Dlažba z dlaždic keramických 20 x 20 cm vč. soklu, protiskluz. dlažba do tmele</t>
  </si>
  <si>
    <t>190</t>
  </si>
  <si>
    <t>784</t>
  </si>
  <si>
    <t>Malby</t>
  </si>
  <si>
    <t>784450075</t>
  </si>
  <si>
    <t>Malba disperzní, penetrace 1x, malba bílá 2x</t>
  </si>
  <si>
    <t>192</t>
  </si>
  <si>
    <t>D96</t>
  </si>
  <si>
    <t>Přesuny suti a vybouraných hmot</t>
  </si>
  <si>
    <t>97</t>
  </si>
  <si>
    <t>979011111</t>
  </si>
  <si>
    <t>Svislá doprava suti a vybour. hmot za 2.NP a 1.PP</t>
  </si>
  <si>
    <t>194</t>
  </si>
  <si>
    <t>979011121</t>
  </si>
  <si>
    <t>Příplatek za každé další podlaží</t>
  </si>
  <si>
    <t>196</t>
  </si>
  <si>
    <t>979081111</t>
  </si>
  <si>
    <t>Odvoz suti a vybour. hmot na skládku do 1 km</t>
  </si>
  <si>
    <t>198</t>
  </si>
  <si>
    <t>979081121</t>
  </si>
  <si>
    <t>Příplatek k odvozu za každý další 1 km</t>
  </si>
  <si>
    <t>200</t>
  </si>
  <si>
    <t>101</t>
  </si>
  <si>
    <t>979082111</t>
  </si>
  <si>
    <t>Vnitrostaveništní doprava suti do 10 m</t>
  </si>
  <si>
    <t>202</t>
  </si>
  <si>
    <t>979082121</t>
  </si>
  <si>
    <t>Příplatek k vnitrost. dopravě suti za dalších 5 m</t>
  </si>
  <si>
    <t>204</t>
  </si>
  <si>
    <t>103</t>
  </si>
  <si>
    <t>979999999</t>
  </si>
  <si>
    <t>Poplatek za skládku 10 % příměsí</t>
  </si>
  <si>
    <t>206</t>
  </si>
  <si>
    <t>Objekt5 - 1 2 Pol</t>
  </si>
  <si>
    <t>_1 - Kabeláž</t>
  </si>
  <si>
    <t>_2 - KRABICE, CHRÁNIČKY, INSTALAČNÍ MATERIÁL</t>
  </si>
  <si>
    <t>_3 - Montáž, demontáž</t>
  </si>
  <si>
    <t>_4 - Ostatní</t>
  </si>
  <si>
    <t>_5 - Rozvaděče</t>
  </si>
  <si>
    <t>_6 - Bleskosvod a uzemnění</t>
  </si>
  <si>
    <t>_1</t>
  </si>
  <si>
    <t>Kabeláž</t>
  </si>
  <si>
    <t>Pol__0001</t>
  </si>
  <si>
    <t>Kabel CYKY-J 3x2,5</t>
  </si>
  <si>
    <t>Pol__0002</t>
  </si>
  <si>
    <t>Kabel CYA 6</t>
  </si>
  <si>
    <t>_2</t>
  </si>
  <si>
    <t>KRABICE, CHRÁNIČKY, INSTALAČNÍ MATERIÁL</t>
  </si>
  <si>
    <t>Pol__0003</t>
  </si>
  <si>
    <t>Lišta zaklápěcí 40x40</t>
  </si>
  <si>
    <t>_3</t>
  </si>
  <si>
    <t>Montáž, demontáž</t>
  </si>
  <si>
    <t>Pol__0004</t>
  </si>
  <si>
    <t>Montáž elektroinstalace</t>
  </si>
  <si>
    <t>Pol__0005</t>
  </si>
  <si>
    <t>Demontáž stávající jímací soustavy</t>
  </si>
  <si>
    <t>_4</t>
  </si>
  <si>
    <t>Ostatní</t>
  </si>
  <si>
    <t>Pol__0006</t>
  </si>
  <si>
    <t>Přípomocné pomocné práce</t>
  </si>
  <si>
    <t>Pol__0007</t>
  </si>
  <si>
    <t>Vyhotovení  výchozí revizní zprávy</t>
  </si>
  <si>
    <t>hod</t>
  </si>
  <si>
    <t>Pol__0008</t>
  </si>
  <si>
    <t>Svítidlo S1 - typ dle výkresové části nebo knihy svítidel</t>
  </si>
  <si>
    <t>ks</t>
  </si>
  <si>
    <t>Pol__0009</t>
  </si>
  <si>
    <t>Svítidlo S2 - typ dle výkresové části nebo knihy svítidel</t>
  </si>
  <si>
    <t>Pol__0010</t>
  </si>
  <si>
    <t>Svítidlo S3 - typ dle výkresové části nebo knihy svítidel</t>
  </si>
  <si>
    <t>Pol__0011</t>
  </si>
  <si>
    <t>Svítidlo S4 - typ dle výkresové části nebo knihy svítidel</t>
  </si>
  <si>
    <t>Pol__0012</t>
  </si>
  <si>
    <t>Projekt skutečného provedení</t>
  </si>
  <si>
    <t>Pol__0013</t>
  </si>
  <si>
    <t>Koordinace s ost.profesemi</t>
  </si>
  <si>
    <t>Pol__0014</t>
  </si>
  <si>
    <t>Koordinace s provozovatelem</t>
  </si>
  <si>
    <t>Pol__0015</t>
  </si>
  <si>
    <t>Předání díla investorovi</t>
  </si>
  <si>
    <t>_5</t>
  </si>
  <si>
    <t>Rozvaděče</t>
  </si>
  <si>
    <t>Pol__0016</t>
  </si>
  <si>
    <t>Jistič 16A/1/B</t>
  </si>
  <si>
    <t>_6</t>
  </si>
  <si>
    <t>Bleskosvod a uzemnění</t>
  </si>
  <si>
    <t>Pol__0017</t>
  </si>
  <si>
    <t>Vodič AlMgSi d=8mm</t>
  </si>
  <si>
    <t>Pol__0018</t>
  </si>
  <si>
    <t>Izolovaný vysokonapěťový vodič s ekvivalentem dostatečné vzdálenosti 45cm pro vzduch</t>
  </si>
  <si>
    <t>Pol__0019</t>
  </si>
  <si>
    <t>JT1-Jímací HROT l=1,5m , 1x betonový podstavec, 1x PVC podložka</t>
  </si>
  <si>
    <t>Pol__0020</t>
  </si>
  <si>
    <t>JT2-Jímací HROT l=2,0m , 2x distanční vzpěra 490mm</t>
  </si>
  <si>
    <t>Pol__0021</t>
  </si>
  <si>
    <t>Svorka univerzální</t>
  </si>
  <si>
    <t>Pol__0022</t>
  </si>
  <si>
    <t>Podpěra vedení (sestava betonové základny a izolační tyče 300mm)</t>
  </si>
  <si>
    <t>Pol__0023</t>
  </si>
  <si>
    <t>Podpěra izolovaného vysokonapěťového vodiče do stěny</t>
  </si>
  <si>
    <t>Pol__0024</t>
  </si>
  <si>
    <t>Svod bleskosvodu (montáž, pomocný materiál)</t>
  </si>
  <si>
    <t>Pol__0025</t>
  </si>
  <si>
    <t>Číslo svodu</t>
  </si>
  <si>
    <t>Pol__0026</t>
  </si>
  <si>
    <t>Zkušební svorka SZ v litinové pochozí krabici</t>
  </si>
  <si>
    <t>Pol__0027</t>
  </si>
  <si>
    <t>Ochrana svodu</t>
  </si>
  <si>
    <t>Pol__0028</t>
  </si>
  <si>
    <t>Uzemňovací pásek FeZn 30x4</t>
  </si>
  <si>
    <t>Pol__0029</t>
  </si>
  <si>
    <t>Uzemňovací drát FeZn 10</t>
  </si>
  <si>
    <t>Pol__0030</t>
  </si>
  <si>
    <t>Svorka pásek/drát</t>
  </si>
  <si>
    <t>Pol__0031</t>
  </si>
  <si>
    <t>Antikorózní nátěr pásku, svorek, drátu</t>
  </si>
  <si>
    <t>Pol__0032</t>
  </si>
  <si>
    <t>Vyhotovení výchozí revizní zprávy</t>
  </si>
  <si>
    <t>Objekt6 - 1 3 Pol</t>
  </si>
  <si>
    <t>730 - Ústřední vytápění</t>
  </si>
  <si>
    <t>730</t>
  </si>
  <si>
    <t>Ústřední vytápění</t>
  </si>
  <si>
    <t>Potrubí z ocelových trubek černých, vč.kolen, ohybů,závěsů a pomocného materiálu  DN  15</t>
  </si>
  <si>
    <t>Potrubí z ocelových trubek černých, vč.kolen, ohybů,závěsů a pomocného materiálu  DN  25</t>
  </si>
  <si>
    <t>Potrubí z ocelových trubek černých, vč.kolen, ohybů,závěsů a pomocného materiálu  DN  40</t>
  </si>
  <si>
    <t>Ocelové profily pro doplňkové konstrukce</t>
  </si>
  <si>
    <t>kg</t>
  </si>
  <si>
    <t>Nátěr potrubí pod izolaci - základní a dvojnásobně prostý  DN 15 - 40</t>
  </si>
  <si>
    <t>Sejmutí a demontáž litinových těles</t>
  </si>
  <si>
    <t>kpl</t>
  </si>
  <si>
    <t>Tlakové propláchnutí a vyčištění litinových těles</t>
  </si>
  <si>
    <t>Odstranění nátěrů litinových těles</t>
  </si>
  <si>
    <t>Opatření základním a dvojnásobně prostým nátěrem litinových těles</t>
  </si>
  <si>
    <t>Radiátový rohový ventil  DN  15</t>
  </si>
  <si>
    <t>Radiátové rohové šroubení  DN  15</t>
  </si>
  <si>
    <t>Zpětná montáž litinových článkových těles</t>
  </si>
  <si>
    <t>Stavební přípomoce</t>
  </si>
  <si>
    <t>hod.</t>
  </si>
  <si>
    <t>Vyregulování ručních ventilů</t>
  </si>
  <si>
    <t>Tlaková zkouška potrubí              DN 15 - 40</t>
  </si>
  <si>
    <t>Topná zkouška</t>
  </si>
  <si>
    <t>Trojcestný směšovač se servopohonem  DN  32,- kv = 16,-</t>
  </si>
  <si>
    <t>Oběhové čerpadlo WILO - YONOS - MAXO 25 / 0,5 - 7,- Q = 3,5 m3 . Hod-1,- H = 6,3 m. v. sl.</t>
  </si>
  <si>
    <t>Kohout kulový  DN  40,- PN  6</t>
  </si>
  <si>
    <t>Zpětná klapka  DN  40,- PN  6</t>
  </si>
  <si>
    <t>Ventil vypouštěcí DN  15,- PN  6</t>
  </si>
  <si>
    <t>Očištění a nátěr háku pro radiátory</t>
  </si>
  <si>
    <t>Objekt7 - 2 1 Pol</t>
  </si>
  <si>
    <t>63 - Podlahy a podlahové konstrukce</t>
  </si>
  <si>
    <t>766 - Konstrukce truhlářské</t>
  </si>
  <si>
    <t>Podlahy a podlahové konstrukce</t>
  </si>
  <si>
    <t>632411150R00</t>
  </si>
  <si>
    <t>Potěr, ruční zpracování, tl. 50 mm</t>
  </si>
  <si>
    <t>786622211RT2</t>
  </si>
  <si>
    <t>Žaluzie horizontální vnitřní AL lamely bílé včetně dodávky žaluzie</t>
  </si>
  <si>
    <t>965042141R00</t>
  </si>
  <si>
    <t>Bourání mazanin betonových tl. 10 cm, nad 4 m2</t>
  </si>
  <si>
    <t>965100032RA0</t>
  </si>
  <si>
    <t>Bourání dlažeb keramických</t>
  </si>
  <si>
    <t>766411811R00</t>
  </si>
  <si>
    <t>Demontáž obložení stěn panely velikosti do 1,5 m2</t>
  </si>
  <si>
    <t>999281111R00</t>
  </si>
  <si>
    <t>711401101R00</t>
  </si>
  <si>
    <t>Kontaktní stěrka pro izolace rohožemi</t>
  </si>
  <si>
    <t>711401111R00</t>
  </si>
  <si>
    <t>Izolace a dilatace rohoží</t>
  </si>
  <si>
    <t>711401112R00</t>
  </si>
  <si>
    <t>Páska izolační</t>
  </si>
  <si>
    <t>998711201R00</t>
  </si>
  <si>
    <t>Přesun hmot pro izolace proti vodě, výšky do 6 m</t>
  </si>
  <si>
    <t>766</t>
  </si>
  <si>
    <t>Konstrukce truhlářské</t>
  </si>
  <si>
    <t>T/1</t>
  </si>
  <si>
    <t>Dřevěné obložení radiátoru na stáv. ocel. kci, dřevovláknité desky MDF, 1200x700x400mm - D+M</t>
  </si>
  <si>
    <t>T/2</t>
  </si>
  <si>
    <t>Dřevěné obložení radiátoru na stáv. ocel. kci, dřevovláknité desky MDF, 1800x1000x400mm - D+M</t>
  </si>
  <si>
    <t>T/3</t>
  </si>
  <si>
    <t>Dřevěné obložení radiátoru na stáv. ocel. kci, dřevovláknité desky MDF, 3750x1000x200mm - D+M</t>
  </si>
  <si>
    <t>T/4</t>
  </si>
  <si>
    <t>Dřevěné obložení radiátoru na stáv. ocel. kci, dřevovláknité desky MDF, 5600x1000x400mm - D+M</t>
  </si>
  <si>
    <t>T/5</t>
  </si>
  <si>
    <t>Dřevěné obložení radiátoru na stáv. ocel. kci, dřevovláknité desky MDF, 5700x1000x400mm - D+M</t>
  </si>
  <si>
    <t>T/6</t>
  </si>
  <si>
    <t>Dřevěné obložení radiátoru na stáv. ocel. kci, dřevovláknité desky MDF, 3900x1000x400mm - D+M</t>
  </si>
  <si>
    <t>T/7</t>
  </si>
  <si>
    <t>Dřevěné obložení radiátoru na stáv. ocel. kci, dřevovláknité desky MDF, 1650x1000x400mm - D+M</t>
  </si>
  <si>
    <t>T/8</t>
  </si>
  <si>
    <t>Dřevěné obložení radiátoru na stáv. ocel. kci, dřevovláknité desky MDF, 3750x1000x500mm - D+M</t>
  </si>
  <si>
    <t>Z/01</t>
  </si>
  <si>
    <t>Repasování ocelového zábradlí terasy</t>
  </si>
  <si>
    <t>771575030RA0</t>
  </si>
  <si>
    <t>Dlažba teras, balk. s izolací, do 20 x 20 cm</t>
  </si>
  <si>
    <t>979081111R00</t>
  </si>
  <si>
    <t>979081121R00</t>
  </si>
  <si>
    <t>979082111R00</t>
  </si>
  <si>
    <t>979082121R00</t>
  </si>
  <si>
    <t>979999999R00</t>
  </si>
  <si>
    <t>červen</t>
  </si>
  <si>
    <t>červenec</t>
  </si>
  <si>
    <t>srpen</t>
  </si>
  <si>
    <t>září</t>
  </si>
  <si>
    <t>říjen</t>
  </si>
  <si>
    <t>2021 (realizace 21 týdnů)</t>
  </si>
  <si>
    <t>Objekt 4</t>
  </si>
  <si>
    <t>Objekt 5</t>
  </si>
  <si>
    <t>Objekt 7</t>
  </si>
  <si>
    <t>Objekt 6</t>
  </si>
  <si>
    <t>HMG IZOWEN a.s. - ZŠ Krušnohorská</t>
  </si>
  <si>
    <t>Tento HMG je platný v případě vhodných klimatických podmínek. V případě vyhlášení omezeného či nouzového stavu např. z důvodu Covidového omezení bude neplatný.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</si>
</sst>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8" fillId="0" borderId="2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4" borderId="35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7" fillId="4" borderId="28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7" fillId="4" borderId="39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/>
    </xf>
    <xf numFmtId="0" fontId="7" fillId="4" borderId="41" xfId="0" applyFont="1" applyFill="1" applyBorder="1" applyAlignment="1">
      <alignment vertical="center"/>
    </xf>
    <xf numFmtId="0" fontId="7" fillId="4" borderId="42" xfId="0" applyFont="1" applyFill="1" applyBorder="1" applyAlignment="1">
      <alignment vertical="center"/>
    </xf>
    <xf numFmtId="0" fontId="7" fillId="4" borderId="44" xfId="0" applyFont="1" applyFill="1" applyBorder="1" applyAlignment="1">
      <alignment vertical="center"/>
    </xf>
    <xf numFmtId="0" fontId="7" fillId="4" borderId="47" xfId="0" applyFont="1" applyFill="1" applyBorder="1" applyAlignment="1">
      <alignment vertical="center"/>
    </xf>
    <xf numFmtId="0" fontId="7" fillId="4" borderId="43" xfId="0" applyFont="1" applyFill="1" applyBorder="1" applyAlignment="1">
      <alignment vertical="center"/>
    </xf>
    <xf numFmtId="0" fontId="7" fillId="4" borderId="45" xfId="0" applyFont="1" applyFill="1" applyBorder="1" applyAlignment="1">
      <alignment vertical="center"/>
    </xf>
    <xf numFmtId="0" fontId="7" fillId="4" borderId="46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11" fillId="6" borderId="54" xfId="0" applyFont="1" applyFill="1" applyBorder="1" applyAlignment="1" applyProtection="1">
      <alignment horizontal="center" vertical="center"/>
      <protection locked="0"/>
    </xf>
    <xf numFmtId="0" fontId="11" fillId="6" borderId="55" xfId="0" applyFont="1" applyFill="1" applyBorder="1" applyAlignment="1" applyProtection="1">
      <alignment horizontal="center" vertical="center"/>
      <protection locked="0"/>
    </xf>
    <xf numFmtId="0" fontId="11" fillId="6" borderId="56" xfId="0" applyFont="1" applyFill="1" applyBorder="1" applyAlignment="1" applyProtection="1">
      <alignment horizontal="center" vertical="center"/>
      <protection locked="0"/>
    </xf>
    <xf numFmtId="0" fontId="11" fillId="6" borderId="57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6" borderId="58" xfId="0" applyFont="1" applyFill="1" applyBorder="1" applyAlignment="1" applyProtection="1">
      <alignment horizontal="center" vertical="center"/>
      <protection locked="0"/>
    </xf>
    <xf numFmtId="0" fontId="11" fillId="6" borderId="59" xfId="0" applyFont="1" applyFill="1" applyBorder="1" applyAlignment="1" applyProtection="1">
      <alignment horizontal="center" vertical="center"/>
      <protection locked="0"/>
    </xf>
    <xf numFmtId="0" fontId="11" fillId="6" borderId="60" xfId="0" applyFont="1" applyFill="1" applyBorder="1" applyAlignment="1" applyProtection="1">
      <alignment horizontal="center" vertical="center"/>
      <protection locked="0"/>
    </xf>
    <xf numFmtId="0" fontId="11" fillId="6" borderId="61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8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201" t="s">
        <v>5</v>
      </c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s="1" customFormat="1" ht="12" customHeight="1">
      <c r="B5" s="16"/>
      <c r="D5" s="19" t="s">
        <v>12</v>
      </c>
      <c r="K5" s="210" t="s">
        <v>13</v>
      </c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R5" s="16"/>
      <c r="BS5" s="13" t="s">
        <v>6</v>
      </c>
    </row>
    <row r="6" spans="2:71" s="1" customFormat="1" ht="36.95" customHeight="1">
      <c r="B6" s="16"/>
      <c r="D6" s="21" t="s">
        <v>14</v>
      </c>
      <c r="K6" s="211" t="s">
        <v>15</v>
      </c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R6" s="16"/>
      <c r="BS6" s="13" t="s">
        <v>6</v>
      </c>
    </row>
    <row r="7" spans="2:71" s="1" customFormat="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s="1" customFormat="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s="1" customFormat="1" ht="14.45" customHeight="1">
      <c r="B9" s="16"/>
      <c r="AR9" s="16"/>
      <c r="BS9" s="13" t="s">
        <v>6</v>
      </c>
    </row>
    <row r="10" spans="2:71" s="1" customFormat="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s="1" customFormat="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s="1" customFormat="1" ht="6.95" customHeight="1">
      <c r="B12" s="16"/>
      <c r="AR12" s="16"/>
      <c r="BS12" s="13" t="s">
        <v>6</v>
      </c>
    </row>
    <row r="13" spans="2:71" s="1" customFormat="1" ht="12" customHeight="1">
      <c r="B13" s="16"/>
      <c r="D13" s="22" t="s">
        <v>26</v>
      </c>
      <c r="AK13" s="22" t="s">
        <v>23</v>
      </c>
      <c r="AN13" s="20" t="s">
        <v>27</v>
      </c>
      <c r="AR13" s="16"/>
      <c r="BS13" s="13" t="s">
        <v>6</v>
      </c>
    </row>
    <row r="14" spans="2:71" ht="12.75">
      <c r="B14" s="16"/>
      <c r="E14" s="20" t="s">
        <v>28</v>
      </c>
      <c r="AK14" s="22" t="s">
        <v>25</v>
      </c>
      <c r="AN14" s="20" t="s">
        <v>29</v>
      </c>
      <c r="AR14" s="16"/>
      <c r="BS14" s="13" t="s">
        <v>6</v>
      </c>
    </row>
    <row r="15" spans="2:71" s="1" customFormat="1" ht="6.95" customHeight="1">
      <c r="B15" s="16"/>
      <c r="AR15" s="16"/>
      <c r="BS15" s="13" t="s">
        <v>3</v>
      </c>
    </row>
    <row r="16" spans="2:71" s="1" customFormat="1" ht="12" customHeight="1">
      <c r="B16" s="16"/>
      <c r="D16" s="22" t="s">
        <v>30</v>
      </c>
      <c r="AK16" s="22" t="s">
        <v>23</v>
      </c>
      <c r="AN16" s="20" t="s">
        <v>1</v>
      </c>
      <c r="AR16" s="16"/>
      <c r="BS16" s="13" t="s">
        <v>3</v>
      </c>
    </row>
    <row r="17" spans="2:71" s="1" customFormat="1" ht="18.4" customHeight="1">
      <c r="B17" s="16"/>
      <c r="E17" s="20" t="s">
        <v>24</v>
      </c>
      <c r="AK17" s="22" t="s">
        <v>25</v>
      </c>
      <c r="AN17" s="20" t="s">
        <v>1</v>
      </c>
      <c r="AR17" s="16"/>
      <c r="BS17" s="13" t="s">
        <v>31</v>
      </c>
    </row>
    <row r="18" spans="2:71" s="1" customFormat="1" ht="6.95" customHeight="1">
      <c r="B18" s="16"/>
      <c r="AR18" s="16"/>
      <c r="BS18" s="13" t="s">
        <v>6</v>
      </c>
    </row>
    <row r="19" spans="2:71" s="1" customFormat="1" ht="12" customHeight="1">
      <c r="B19" s="16"/>
      <c r="D19" s="22" t="s">
        <v>32</v>
      </c>
      <c r="AK19" s="22" t="s">
        <v>23</v>
      </c>
      <c r="AN19" s="20" t="s">
        <v>1</v>
      </c>
      <c r="AR19" s="16"/>
      <c r="BS19" s="13" t="s">
        <v>6</v>
      </c>
    </row>
    <row r="20" spans="2:71" s="1" customFormat="1" ht="18.4" customHeight="1">
      <c r="B20" s="16"/>
      <c r="E20" s="20" t="s">
        <v>33</v>
      </c>
      <c r="AK20" s="22" t="s">
        <v>25</v>
      </c>
      <c r="AN20" s="20" t="s">
        <v>1</v>
      </c>
      <c r="AR20" s="16"/>
      <c r="BS20" s="13" t="s">
        <v>31</v>
      </c>
    </row>
    <row r="21" spans="2:44" s="1" customFormat="1" ht="6.95" customHeight="1">
      <c r="B21" s="16"/>
      <c r="AR21" s="16"/>
    </row>
    <row r="22" spans="2:44" s="1" customFormat="1" ht="12" customHeight="1">
      <c r="B22" s="16"/>
      <c r="D22" s="22" t="s">
        <v>34</v>
      </c>
      <c r="AR22" s="16"/>
    </row>
    <row r="23" spans="2:44" s="1" customFormat="1" ht="16.5" customHeight="1">
      <c r="B23" s="16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6"/>
    </row>
    <row r="24" spans="2:44" s="1" customFormat="1" ht="6.95" customHeight="1">
      <c r="B24" s="16"/>
      <c r="AR24" s="16"/>
    </row>
    <row r="25" spans="2:44" s="1" customFormat="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57" s="2" customFormat="1" ht="25.9" customHeight="1">
      <c r="A26" s="25"/>
      <c r="B26" s="26"/>
      <c r="C26" s="25"/>
      <c r="D26" s="27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3">
        <f>ROUND(AG94,2)</f>
        <v>6212178.77</v>
      </c>
      <c r="AL26" s="214"/>
      <c r="AM26" s="214"/>
      <c r="AN26" s="214"/>
      <c r="AO26" s="214"/>
      <c r="AP26" s="25"/>
      <c r="AQ26" s="25"/>
      <c r="AR26" s="26"/>
      <c r="BE26" s="25"/>
    </row>
    <row r="27" spans="1:57" s="2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57" s="2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215" t="s">
        <v>36</v>
      </c>
      <c r="M28" s="215"/>
      <c r="N28" s="215"/>
      <c r="O28" s="215"/>
      <c r="P28" s="215"/>
      <c r="Q28" s="25"/>
      <c r="R28" s="25"/>
      <c r="S28" s="25"/>
      <c r="T28" s="25"/>
      <c r="U28" s="25"/>
      <c r="V28" s="25"/>
      <c r="W28" s="215" t="s">
        <v>37</v>
      </c>
      <c r="X28" s="215"/>
      <c r="Y28" s="215"/>
      <c r="Z28" s="215"/>
      <c r="AA28" s="215"/>
      <c r="AB28" s="215"/>
      <c r="AC28" s="215"/>
      <c r="AD28" s="215"/>
      <c r="AE28" s="215"/>
      <c r="AF28" s="25"/>
      <c r="AG28" s="25"/>
      <c r="AH28" s="25"/>
      <c r="AI28" s="25"/>
      <c r="AJ28" s="25"/>
      <c r="AK28" s="215" t="s">
        <v>38</v>
      </c>
      <c r="AL28" s="215"/>
      <c r="AM28" s="215"/>
      <c r="AN28" s="215"/>
      <c r="AO28" s="215"/>
      <c r="AP28" s="25"/>
      <c r="AQ28" s="25"/>
      <c r="AR28" s="26"/>
      <c r="BE28" s="25"/>
    </row>
    <row r="29" spans="2:44" s="3" customFormat="1" ht="14.45" customHeight="1">
      <c r="B29" s="30"/>
      <c r="D29" s="22" t="s">
        <v>39</v>
      </c>
      <c r="F29" s="22" t="s">
        <v>40</v>
      </c>
      <c r="L29" s="203">
        <v>0.21</v>
      </c>
      <c r="M29" s="204"/>
      <c r="N29" s="204"/>
      <c r="O29" s="204"/>
      <c r="P29" s="204"/>
      <c r="W29" s="205">
        <f>ROUND(AZ94,2)</f>
        <v>6212178.77</v>
      </c>
      <c r="X29" s="204"/>
      <c r="Y29" s="204"/>
      <c r="Z29" s="204"/>
      <c r="AA29" s="204"/>
      <c r="AB29" s="204"/>
      <c r="AC29" s="204"/>
      <c r="AD29" s="204"/>
      <c r="AE29" s="204"/>
      <c r="AK29" s="205">
        <f>ROUND(AV94,2)</f>
        <v>1304557.54</v>
      </c>
      <c r="AL29" s="204"/>
      <c r="AM29" s="204"/>
      <c r="AN29" s="204"/>
      <c r="AO29" s="204"/>
      <c r="AR29" s="30"/>
    </row>
    <row r="30" spans="2:44" s="3" customFormat="1" ht="14.45" customHeight="1">
      <c r="B30" s="30"/>
      <c r="F30" s="22" t="s">
        <v>41</v>
      </c>
      <c r="L30" s="203">
        <v>0.15</v>
      </c>
      <c r="M30" s="204"/>
      <c r="N30" s="204"/>
      <c r="O30" s="204"/>
      <c r="P30" s="204"/>
      <c r="W30" s="205">
        <f>ROUND(BA94,2)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5">
        <f>ROUND(AW94,2)</f>
        <v>0</v>
      </c>
      <c r="AL30" s="204"/>
      <c r="AM30" s="204"/>
      <c r="AN30" s="204"/>
      <c r="AO30" s="204"/>
      <c r="AR30" s="30"/>
    </row>
    <row r="31" spans="2:44" s="3" customFormat="1" ht="14.45" customHeight="1" hidden="1">
      <c r="B31" s="30"/>
      <c r="F31" s="22" t="s">
        <v>42</v>
      </c>
      <c r="L31" s="203">
        <v>0.21</v>
      </c>
      <c r="M31" s="204"/>
      <c r="N31" s="204"/>
      <c r="O31" s="204"/>
      <c r="P31" s="204"/>
      <c r="W31" s="205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5">
        <v>0</v>
      </c>
      <c r="AL31" s="204"/>
      <c r="AM31" s="204"/>
      <c r="AN31" s="204"/>
      <c r="AO31" s="204"/>
      <c r="AR31" s="30"/>
    </row>
    <row r="32" spans="2:44" s="3" customFormat="1" ht="14.45" customHeight="1" hidden="1">
      <c r="B32" s="30"/>
      <c r="F32" s="22" t="s">
        <v>43</v>
      </c>
      <c r="L32" s="203">
        <v>0.15</v>
      </c>
      <c r="M32" s="204"/>
      <c r="N32" s="204"/>
      <c r="O32" s="204"/>
      <c r="P32" s="204"/>
      <c r="W32" s="205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5">
        <v>0</v>
      </c>
      <c r="AL32" s="204"/>
      <c r="AM32" s="204"/>
      <c r="AN32" s="204"/>
      <c r="AO32" s="204"/>
      <c r="AR32" s="30"/>
    </row>
    <row r="33" spans="2:44" s="3" customFormat="1" ht="14.45" customHeight="1" hidden="1">
      <c r="B33" s="30"/>
      <c r="F33" s="22" t="s">
        <v>44</v>
      </c>
      <c r="L33" s="203">
        <v>0</v>
      </c>
      <c r="M33" s="204"/>
      <c r="N33" s="204"/>
      <c r="O33" s="204"/>
      <c r="P33" s="204"/>
      <c r="W33" s="205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5">
        <v>0</v>
      </c>
      <c r="AL33" s="204"/>
      <c r="AM33" s="204"/>
      <c r="AN33" s="204"/>
      <c r="AO33" s="204"/>
      <c r="AR33" s="30"/>
    </row>
    <row r="34" spans="1:57" s="2" customFormat="1" ht="6.9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2" customFormat="1" ht="25.9" customHeight="1">
      <c r="A35" s="25"/>
      <c r="B35" s="26"/>
      <c r="C35" s="31"/>
      <c r="D35" s="32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46</v>
      </c>
      <c r="U35" s="33"/>
      <c r="V35" s="33"/>
      <c r="W35" s="33"/>
      <c r="X35" s="209" t="s">
        <v>47</v>
      </c>
      <c r="Y35" s="207"/>
      <c r="Z35" s="207"/>
      <c r="AA35" s="207"/>
      <c r="AB35" s="207"/>
      <c r="AC35" s="33"/>
      <c r="AD35" s="33"/>
      <c r="AE35" s="33"/>
      <c r="AF35" s="33"/>
      <c r="AG35" s="33"/>
      <c r="AH35" s="33"/>
      <c r="AI35" s="33"/>
      <c r="AJ35" s="33"/>
      <c r="AK35" s="206">
        <f>SUM(AK26:AK33)</f>
        <v>7516736.31</v>
      </c>
      <c r="AL35" s="207"/>
      <c r="AM35" s="207"/>
      <c r="AN35" s="207"/>
      <c r="AO35" s="208"/>
      <c r="AP35" s="31"/>
      <c r="AQ35" s="31"/>
      <c r="AR35" s="26"/>
      <c r="BE35" s="25"/>
    </row>
    <row r="36" spans="1:57" s="2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2" customFormat="1" ht="14.4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2:44" s="1" customFormat="1" ht="14.45" customHeight="1">
      <c r="B38" s="16"/>
      <c r="AR38" s="16"/>
    </row>
    <row r="39" spans="2:44" s="1" customFormat="1" ht="14.45" customHeight="1">
      <c r="B39" s="16"/>
      <c r="AR39" s="16"/>
    </row>
    <row r="40" spans="2:44" s="1" customFormat="1" ht="14.45" customHeight="1">
      <c r="B40" s="16"/>
      <c r="AR40" s="16"/>
    </row>
    <row r="41" spans="2:44" s="1" customFormat="1" ht="14.45" customHeight="1">
      <c r="B41" s="16"/>
      <c r="AR41" s="16"/>
    </row>
    <row r="42" spans="2:44" s="1" customFormat="1" ht="14.45" customHeight="1">
      <c r="B42" s="16"/>
      <c r="AR42" s="16"/>
    </row>
    <row r="43" spans="2:44" s="1" customFormat="1" ht="14.45" customHeight="1">
      <c r="B43" s="16"/>
      <c r="AR43" s="16"/>
    </row>
    <row r="44" spans="2:44" s="1" customFormat="1" ht="14.45" customHeight="1">
      <c r="B44" s="16"/>
      <c r="AR44" s="16"/>
    </row>
    <row r="45" spans="2:44" s="1" customFormat="1" ht="14.45" customHeight="1">
      <c r="B45" s="16"/>
      <c r="AR45" s="16"/>
    </row>
    <row r="46" spans="2:44" s="1" customFormat="1" ht="14.45" customHeight="1">
      <c r="B46" s="16"/>
      <c r="AR46" s="16"/>
    </row>
    <row r="47" spans="2:44" s="1" customFormat="1" ht="14.45" customHeight="1">
      <c r="B47" s="16"/>
      <c r="AR47" s="16"/>
    </row>
    <row r="48" spans="2:44" s="1" customFormat="1" ht="14.45" customHeight="1">
      <c r="B48" s="16"/>
      <c r="AR48" s="16"/>
    </row>
    <row r="49" spans="2:44" s="2" customFormat="1" ht="14.45" customHeight="1">
      <c r="B49" s="35"/>
      <c r="D49" s="36" t="s">
        <v>48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49</v>
      </c>
      <c r="AI49" s="37"/>
      <c r="AJ49" s="37"/>
      <c r="AK49" s="37"/>
      <c r="AL49" s="37"/>
      <c r="AM49" s="37"/>
      <c r="AN49" s="37"/>
      <c r="AO49" s="37"/>
      <c r="AR49" s="3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2.75">
      <c r="A60" s="25"/>
      <c r="B60" s="26"/>
      <c r="C60" s="25"/>
      <c r="D60" s="38" t="s">
        <v>50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51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50</v>
      </c>
      <c r="AI60" s="28"/>
      <c r="AJ60" s="28"/>
      <c r="AK60" s="28"/>
      <c r="AL60" s="28"/>
      <c r="AM60" s="38" t="s">
        <v>51</v>
      </c>
      <c r="AN60" s="28"/>
      <c r="AO60" s="28"/>
      <c r="AP60" s="25"/>
      <c r="AQ60" s="25"/>
      <c r="AR60" s="26"/>
      <c r="BE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2.75">
      <c r="A64" s="25"/>
      <c r="B64" s="26"/>
      <c r="C64" s="25"/>
      <c r="D64" s="36" t="s">
        <v>52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53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2.75">
      <c r="A75" s="25"/>
      <c r="B75" s="26"/>
      <c r="C75" s="25"/>
      <c r="D75" s="38" t="s">
        <v>50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51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50</v>
      </c>
      <c r="AI75" s="28"/>
      <c r="AJ75" s="28"/>
      <c r="AK75" s="28"/>
      <c r="AL75" s="28"/>
      <c r="AM75" s="38" t="s">
        <v>51</v>
      </c>
      <c r="AN75" s="28"/>
      <c r="AO75" s="28"/>
      <c r="AP75" s="25"/>
      <c r="AQ75" s="25"/>
      <c r="AR75" s="26"/>
      <c r="BE75" s="25"/>
    </row>
    <row r="76" spans="1:57" s="2" customFormat="1" ht="12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2" customFormat="1" ht="6.9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57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57" s="2" customFormat="1" ht="24.95" customHeight="1">
      <c r="A82" s="25"/>
      <c r="B82" s="26"/>
      <c r="C82" s="17" t="s">
        <v>54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57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2:44" s="4" customFormat="1" ht="12" customHeight="1">
      <c r="B84" s="44"/>
      <c r="C84" s="22" t="s">
        <v>12</v>
      </c>
      <c r="L84" s="4" t="str">
        <f>K5</f>
        <v>20200610</v>
      </c>
      <c r="AR84" s="44"/>
    </row>
    <row r="85" spans="2:44" s="5" customFormat="1" ht="36.95" customHeight="1">
      <c r="B85" s="45"/>
      <c r="C85" s="46" t="s">
        <v>14</v>
      </c>
      <c r="L85" s="226" t="str">
        <f>K6</f>
        <v>Energetické úspory ZŠ Krušnohorská 1576/1 Trnovany, Teplice</v>
      </c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R85" s="45"/>
    </row>
    <row r="86" spans="1:57" s="2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57" s="2" customFormat="1" ht="12" customHeight="1">
      <c r="A87" s="25"/>
      <c r="B87" s="26"/>
      <c r="C87" s="22" t="s">
        <v>18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Trnovany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20</v>
      </c>
      <c r="AJ87" s="25"/>
      <c r="AK87" s="25"/>
      <c r="AL87" s="25"/>
      <c r="AM87" s="228" t="str">
        <f>IF(AN8="","",AN8)</f>
        <v>10. 6. 2020</v>
      </c>
      <c r="AN87" s="228"/>
      <c r="AO87" s="25"/>
      <c r="AP87" s="25"/>
      <c r="AQ87" s="25"/>
      <c r="AR87" s="26"/>
      <c r="BE87" s="25"/>
    </row>
    <row r="88" spans="1:57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57" s="2" customFormat="1" ht="15.2" customHeight="1">
      <c r="A89" s="25"/>
      <c r="B89" s="26"/>
      <c r="C89" s="22" t="s">
        <v>22</v>
      </c>
      <c r="D89" s="25"/>
      <c r="E89" s="25"/>
      <c r="F89" s="25"/>
      <c r="G89" s="25"/>
      <c r="H89" s="25"/>
      <c r="I89" s="25"/>
      <c r="J89" s="25"/>
      <c r="K89" s="25"/>
      <c r="L89" s="4" t="str">
        <f>IF(E11="","",E11)</f>
        <v xml:space="preserve"> 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30</v>
      </c>
      <c r="AJ89" s="25"/>
      <c r="AK89" s="25"/>
      <c r="AL89" s="25"/>
      <c r="AM89" s="229" t="str">
        <f>IF(E17="","",E17)</f>
        <v xml:space="preserve"> </v>
      </c>
      <c r="AN89" s="230"/>
      <c r="AO89" s="230"/>
      <c r="AP89" s="230"/>
      <c r="AQ89" s="25"/>
      <c r="AR89" s="26"/>
      <c r="AS89" s="231" t="s">
        <v>55</v>
      </c>
      <c r="AT89" s="232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57" s="2" customFormat="1" ht="15.2" customHeight="1">
      <c r="A90" s="25"/>
      <c r="B90" s="26"/>
      <c r="C90" s="22" t="s">
        <v>26</v>
      </c>
      <c r="D90" s="25"/>
      <c r="E90" s="25"/>
      <c r="F90" s="25"/>
      <c r="G90" s="25"/>
      <c r="H90" s="25"/>
      <c r="I90" s="25"/>
      <c r="J90" s="25"/>
      <c r="K90" s="25"/>
      <c r="L90" s="4" t="str">
        <f>IF(E14="","",E14)</f>
        <v>IZOWEN a.s.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32</v>
      </c>
      <c r="AJ90" s="25"/>
      <c r="AK90" s="25"/>
      <c r="AL90" s="25"/>
      <c r="AM90" s="229" t="str">
        <f>IF(E20="","",E20)</f>
        <v>Vít Janouškovec</v>
      </c>
      <c r="AN90" s="230"/>
      <c r="AO90" s="230"/>
      <c r="AP90" s="230"/>
      <c r="AQ90" s="25"/>
      <c r="AR90" s="26"/>
      <c r="AS90" s="233"/>
      <c r="AT90" s="234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57" s="2" customFormat="1" ht="10.9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233"/>
      <c r="AT91" s="234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57" s="2" customFormat="1" ht="29.25" customHeight="1">
      <c r="A92" s="25"/>
      <c r="B92" s="26"/>
      <c r="C92" s="219" t="s">
        <v>56</v>
      </c>
      <c r="D92" s="220"/>
      <c r="E92" s="220"/>
      <c r="F92" s="220"/>
      <c r="G92" s="220"/>
      <c r="H92" s="53"/>
      <c r="I92" s="221" t="s">
        <v>57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3" t="s">
        <v>58</v>
      </c>
      <c r="AH92" s="220"/>
      <c r="AI92" s="220"/>
      <c r="AJ92" s="220"/>
      <c r="AK92" s="220"/>
      <c r="AL92" s="220"/>
      <c r="AM92" s="220"/>
      <c r="AN92" s="221" t="s">
        <v>59</v>
      </c>
      <c r="AO92" s="220"/>
      <c r="AP92" s="222"/>
      <c r="AQ92" s="54" t="s">
        <v>60</v>
      </c>
      <c r="AR92" s="26"/>
      <c r="AS92" s="55" t="s">
        <v>61</v>
      </c>
      <c r="AT92" s="56" t="s">
        <v>62</v>
      </c>
      <c r="AU92" s="56" t="s">
        <v>63</v>
      </c>
      <c r="AV92" s="56" t="s">
        <v>64</v>
      </c>
      <c r="AW92" s="56" t="s">
        <v>65</v>
      </c>
      <c r="AX92" s="56" t="s">
        <v>66</v>
      </c>
      <c r="AY92" s="56" t="s">
        <v>67</v>
      </c>
      <c r="AZ92" s="56" t="s">
        <v>68</v>
      </c>
      <c r="BA92" s="56" t="s">
        <v>69</v>
      </c>
      <c r="BB92" s="56" t="s">
        <v>70</v>
      </c>
      <c r="BC92" s="56" t="s">
        <v>71</v>
      </c>
      <c r="BD92" s="57" t="s">
        <v>72</v>
      </c>
      <c r="BE92" s="25"/>
    </row>
    <row r="93" spans="1:57" s="2" customFormat="1" ht="10.9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60"/>
      <c r="BE93" s="25"/>
    </row>
    <row r="94" spans="2:90" s="6" customFormat="1" ht="32.45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24">
        <f>ROUND(SUM(AG95:AG99),2)</f>
        <v>6212178.77</v>
      </c>
      <c r="AH94" s="224"/>
      <c r="AI94" s="224"/>
      <c r="AJ94" s="224"/>
      <c r="AK94" s="224"/>
      <c r="AL94" s="224"/>
      <c r="AM94" s="224"/>
      <c r="AN94" s="225">
        <f aca="true" t="shared" si="0" ref="AN94:AN99">SUM(AG94,AT94)</f>
        <v>7516736.31</v>
      </c>
      <c r="AO94" s="225"/>
      <c r="AP94" s="225"/>
      <c r="AQ94" s="65" t="s">
        <v>1</v>
      </c>
      <c r="AR94" s="61"/>
      <c r="AS94" s="66">
        <f>ROUND(SUM(AS95:AS99),2)</f>
        <v>0</v>
      </c>
      <c r="AT94" s="67">
        <f aca="true" t="shared" si="1" ref="AT94:AT99">ROUND(SUM(AV94:AW94),2)</f>
        <v>1304557.54</v>
      </c>
      <c r="AU94" s="68">
        <f>ROUND(SUM(AU95:AU99),5)</f>
        <v>0</v>
      </c>
      <c r="AV94" s="67">
        <f>ROUND(AZ94*L29,2)</f>
        <v>1304557.54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ROUND(SUM(AZ95:AZ99),2)</f>
        <v>6212178.77</v>
      </c>
      <c r="BA94" s="67">
        <f>ROUND(SUM(BA95:BA99),2)</f>
        <v>0</v>
      </c>
      <c r="BB94" s="67">
        <f>ROUND(SUM(BB95:BB99),2)</f>
        <v>0</v>
      </c>
      <c r="BC94" s="67">
        <f>ROUND(SUM(BC95:BC99),2)</f>
        <v>0</v>
      </c>
      <c r="BD94" s="69">
        <f>ROUND(SUM(BD95:BD99),2)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4</v>
      </c>
      <c r="BX94" s="70" t="s">
        <v>78</v>
      </c>
      <c r="CL94" s="70" t="s">
        <v>1</v>
      </c>
    </row>
    <row r="95" spans="1:91" s="7" customFormat="1" ht="16.5" customHeight="1">
      <c r="A95" s="72" t="s">
        <v>79</v>
      </c>
      <c r="B95" s="73"/>
      <c r="C95" s="74"/>
      <c r="D95" s="218" t="s">
        <v>80</v>
      </c>
      <c r="E95" s="218"/>
      <c r="F95" s="218"/>
      <c r="G95" s="218"/>
      <c r="H95" s="218"/>
      <c r="I95" s="75"/>
      <c r="J95" s="218" t="s">
        <v>81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'Objekt3 - 1 0 Pol'!J30</f>
        <v>50000</v>
      </c>
      <c r="AH95" s="217"/>
      <c r="AI95" s="217"/>
      <c r="AJ95" s="217"/>
      <c r="AK95" s="217"/>
      <c r="AL95" s="217"/>
      <c r="AM95" s="217"/>
      <c r="AN95" s="216">
        <f t="shared" si="0"/>
        <v>60500</v>
      </c>
      <c r="AO95" s="217"/>
      <c r="AP95" s="217"/>
      <c r="AQ95" s="76" t="s">
        <v>82</v>
      </c>
      <c r="AR95" s="73"/>
      <c r="AS95" s="77">
        <v>0</v>
      </c>
      <c r="AT95" s="78">
        <f t="shared" si="1"/>
        <v>10500</v>
      </c>
      <c r="AU95" s="79">
        <f>'Objekt3 - 1 0 Pol'!P119</f>
        <v>0</v>
      </c>
      <c r="AV95" s="78">
        <f>'Objekt3 - 1 0 Pol'!J33</f>
        <v>10500</v>
      </c>
      <c r="AW95" s="78">
        <f>'Objekt3 - 1 0 Pol'!J34</f>
        <v>0</v>
      </c>
      <c r="AX95" s="78">
        <f>'Objekt3 - 1 0 Pol'!J35</f>
        <v>0</v>
      </c>
      <c r="AY95" s="78">
        <f>'Objekt3 - 1 0 Pol'!J36</f>
        <v>0</v>
      </c>
      <c r="AZ95" s="78">
        <f>'Objekt3 - 1 0 Pol'!F33</f>
        <v>50000</v>
      </c>
      <c r="BA95" s="78">
        <f>'Objekt3 - 1 0 Pol'!F34</f>
        <v>0</v>
      </c>
      <c r="BB95" s="78">
        <f>'Objekt3 - 1 0 Pol'!F35</f>
        <v>0</v>
      </c>
      <c r="BC95" s="78">
        <f>'Objekt3 - 1 0 Pol'!F36</f>
        <v>0</v>
      </c>
      <c r="BD95" s="80">
        <f>'Objekt3 - 1 0 Pol'!F37</f>
        <v>0</v>
      </c>
      <c r="BT95" s="81" t="s">
        <v>83</v>
      </c>
      <c r="BV95" s="81" t="s">
        <v>77</v>
      </c>
      <c r="BW95" s="81" t="s">
        <v>84</v>
      </c>
      <c r="BX95" s="81" t="s">
        <v>4</v>
      </c>
      <c r="CL95" s="81" t="s">
        <v>1</v>
      </c>
      <c r="CM95" s="81" t="s">
        <v>85</v>
      </c>
    </row>
    <row r="96" spans="1:91" s="7" customFormat="1" ht="16.5" customHeight="1">
      <c r="A96" s="72" t="s">
        <v>79</v>
      </c>
      <c r="B96" s="73"/>
      <c r="C96" s="74"/>
      <c r="D96" s="218" t="s">
        <v>86</v>
      </c>
      <c r="E96" s="218"/>
      <c r="F96" s="218"/>
      <c r="G96" s="218"/>
      <c r="H96" s="218"/>
      <c r="I96" s="75"/>
      <c r="J96" s="218" t="s">
        <v>87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'HMG IZOWEN'!J30</f>
        <v>4946842.46</v>
      </c>
      <c r="AH96" s="217"/>
      <c r="AI96" s="217"/>
      <c r="AJ96" s="217"/>
      <c r="AK96" s="217"/>
      <c r="AL96" s="217"/>
      <c r="AM96" s="217"/>
      <c r="AN96" s="216">
        <f t="shared" si="0"/>
        <v>5985679.38</v>
      </c>
      <c r="AO96" s="217"/>
      <c r="AP96" s="217"/>
      <c r="AQ96" s="76" t="s">
        <v>82</v>
      </c>
      <c r="AR96" s="73"/>
      <c r="AS96" s="77">
        <v>0</v>
      </c>
      <c r="AT96" s="78">
        <f t="shared" si="1"/>
        <v>1038836.92</v>
      </c>
      <c r="AU96" s="79">
        <f>'HMG IZOWEN'!P148</f>
        <v>0</v>
      </c>
      <c r="AV96" s="78">
        <f>'HMG IZOWEN'!J33</f>
        <v>1038836.92</v>
      </c>
      <c r="AW96" s="78">
        <f>'HMG IZOWEN'!J34</f>
        <v>0</v>
      </c>
      <c r="AX96" s="78">
        <f>'HMG IZOWEN'!J35</f>
        <v>0</v>
      </c>
      <c r="AY96" s="78">
        <f>'HMG IZOWEN'!J36</f>
        <v>0</v>
      </c>
      <c r="AZ96" s="78">
        <f>'HMG IZOWEN'!F33</f>
        <v>4946842.46</v>
      </c>
      <c r="BA96" s="78">
        <f>'HMG IZOWEN'!F34</f>
        <v>0</v>
      </c>
      <c r="BB96" s="78">
        <f>'HMG IZOWEN'!F35</f>
        <v>0</v>
      </c>
      <c r="BC96" s="78">
        <f>'HMG IZOWEN'!F36</f>
        <v>0</v>
      </c>
      <c r="BD96" s="80">
        <f>'HMG IZOWEN'!F37</f>
        <v>0</v>
      </c>
      <c r="BT96" s="81" t="s">
        <v>83</v>
      </c>
      <c r="BV96" s="81" t="s">
        <v>77</v>
      </c>
      <c r="BW96" s="81" t="s">
        <v>88</v>
      </c>
      <c r="BX96" s="81" t="s">
        <v>4</v>
      </c>
      <c r="CL96" s="81" t="s">
        <v>1</v>
      </c>
      <c r="CM96" s="81" t="s">
        <v>85</v>
      </c>
    </row>
    <row r="97" spans="1:91" s="7" customFormat="1" ht="16.5" customHeight="1">
      <c r="A97" s="72" t="s">
        <v>79</v>
      </c>
      <c r="B97" s="73"/>
      <c r="C97" s="74"/>
      <c r="D97" s="218" t="s">
        <v>89</v>
      </c>
      <c r="E97" s="218"/>
      <c r="F97" s="218"/>
      <c r="G97" s="218"/>
      <c r="H97" s="218"/>
      <c r="I97" s="75"/>
      <c r="J97" s="218" t="s">
        <v>90</v>
      </c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6">
        <f>'Objekt5 - 1 2 Pol'!J30</f>
        <v>450035</v>
      </c>
      <c r="AH97" s="217"/>
      <c r="AI97" s="217"/>
      <c r="AJ97" s="217"/>
      <c r="AK97" s="217"/>
      <c r="AL97" s="217"/>
      <c r="AM97" s="217"/>
      <c r="AN97" s="216">
        <f t="shared" si="0"/>
        <v>544542.35</v>
      </c>
      <c r="AO97" s="217"/>
      <c r="AP97" s="217"/>
      <c r="AQ97" s="76" t="s">
        <v>82</v>
      </c>
      <c r="AR97" s="73"/>
      <c r="AS97" s="77">
        <v>0</v>
      </c>
      <c r="AT97" s="78">
        <f t="shared" si="1"/>
        <v>94507.35</v>
      </c>
      <c r="AU97" s="79">
        <f>'Objekt5 - 1 2 Pol'!P123</f>
        <v>0</v>
      </c>
      <c r="AV97" s="78">
        <f>'Objekt5 - 1 2 Pol'!J33</f>
        <v>94507.35</v>
      </c>
      <c r="AW97" s="78">
        <f>'Objekt5 - 1 2 Pol'!J34</f>
        <v>0</v>
      </c>
      <c r="AX97" s="78">
        <f>'Objekt5 - 1 2 Pol'!J35</f>
        <v>0</v>
      </c>
      <c r="AY97" s="78">
        <f>'Objekt5 - 1 2 Pol'!J36</f>
        <v>0</v>
      </c>
      <c r="AZ97" s="78">
        <f>'Objekt5 - 1 2 Pol'!F33</f>
        <v>450035</v>
      </c>
      <c r="BA97" s="78">
        <f>'Objekt5 - 1 2 Pol'!F34</f>
        <v>0</v>
      </c>
      <c r="BB97" s="78">
        <f>'Objekt5 - 1 2 Pol'!F35</f>
        <v>0</v>
      </c>
      <c r="BC97" s="78">
        <f>'Objekt5 - 1 2 Pol'!F36</f>
        <v>0</v>
      </c>
      <c r="BD97" s="80">
        <f>'Objekt5 - 1 2 Pol'!F37</f>
        <v>0</v>
      </c>
      <c r="BT97" s="81" t="s">
        <v>83</v>
      </c>
      <c r="BV97" s="81" t="s">
        <v>77</v>
      </c>
      <c r="BW97" s="81" t="s">
        <v>91</v>
      </c>
      <c r="BX97" s="81" t="s">
        <v>4</v>
      </c>
      <c r="CL97" s="81" t="s">
        <v>1</v>
      </c>
      <c r="CM97" s="81" t="s">
        <v>85</v>
      </c>
    </row>
    <row r="98" spans="1:91" s="7" customFormat="1" ht="16.5" customHeight="1">
      <c r="A98" s="72" t="s">
        <v>79</v>
      </c>
      <c r="B98" s="73"/>
      <c r="C98" s="74"/>
      <c r="D98" s="218" t="s">
        <v>92</v>
      </c>
      <c r="E98" s="218"/>
      <c r="F98" s="218"/>
      <c r="G98" s="218"/>
      <c r="H98" s="218"/>
      <c r="I98" s="75"/>
      <c r="J98" s="218" t="s">
        <v>93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6">
        <f>'Objekt6 - 1 3 Pol'!J30</f>
        <v>197546</v>
      </c>
      <c r="AH98" s="217"/>
      <c r="AI98" s="217"/>
      <c r="AJ98" s="217"/>
      <c r="AK98" s="217"/>
      <c r="AL98" s="217"/>
      <c r="AM98" s="217"/>
      <c r="AN98" s="216">
        <f t="shared" si="0"/>
        <v>239030.66</v>
      </c>
      <c r="AO98" s="217"/>
      <c r="AP98" s="217"/>
      <c r="AQ98" s="76" t="s">
        <v>82</v>
      </c>
      <c r="AR98" s="73"/>
      <c r="AS98" s="77">
        <v>0</v>
      </c>
      <c r="AT98" s="78">
        <f t="shared" si="1"/>
        <v>41484.66</v>
      </c>
      <c r="AU98" s="79">
        <f>'Objekt6 - 1 3 Pol'!P118</f>
        <v>0</v>
      </c>
      <c r="AV98" s="78">
        <f>'Objekt6 - 1 3 Pol'!J33</f>
        <v>41484.66</v>
      </c>
      <c r="AW98" s="78">
        <f>'Objekt6 - 1 3 Pol'!J34</f>
        <v>0</v>
      </c>
      <c r="AX98" s="78">
        <f>'Objekt6 - 1 3 Pol'!J35</f>
        <v>0</v>
      </c>
      <c r="AY98" s="78">
        <f>'Objekt6 - 1 3 Pol'!J36</f>
        <v>0</v>
      </c>
      <c r="AZ98" s="78">
        <f>'Objekt6 - 1 3 Pol'!F33</f>
        <v>197546</v>
      </c>
      <c r="BA98" s="78">
        <f>'Objekt6 - 1 3 Pol'!F34</f>
        <v>0</v>
      </c>
      <c r="BB98" s="78">
        <f>'Objekt6 - 1 3 Pol'!F35</f>
        <v>0</v>
      </c>
      <c r="BC98" s="78">
        <f>'Objekt6 - 1 3 Pol'!F36</f>
        <v>0</v>
      </c>
      <c r="BD98" s="80">
        <f>'Objekt6 - 1 3 Pol'!F37</f>
        <v>0</v>
      </c>
      <c r="BT98" s="81" t="s">
        <v>83</v>
      </c>
      <c r="BV98" s="81" t="s">
        <v>77</v>
      </c>
      <c r="BW98" s="81" t="s">
        <v>94</v>
      </c>
      <c r="BX98" s="81" t="s">
        <v>4</v>
      </c>
      <c r="CL98" s="81" t="s">
        <v>1</v>
      </c>
      <c r="CM98" s="81" t="s">
        <v>85</v>
      </c>
    </row>
    <row r="99" spans="1:91" s="7" customFormat="1" ht="16.5" customHeight="1">
      <c r="A99" s="72" t="s">
        <v>79</v>
      </c>
      <c r="B99" s="73"/>
      <c r="C99" s="74"/>
      <c r="D99" s="218" t="s">
        <v>95</v>
      </c>
      <c r="E99" s="218"/>
      <c r="F99" s="218"/>
      <c r="G99" s="218"/>
      <c r="H99" s="218"/>
      <c r="I99" s="75"/>
      <c r="J99" s="218" t="s">
        <v>96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6">
        <f>'Objekt7 - 2 1 Pol'!J30</f>
        <v>567755.31</v>
      </c>
      <c r="AH99" s="217"/>
      <c r="AI99" s="217"/>
      <c r="AJ99" s="217"/>
      <c r="AK99" s="217"/>
      <c r="AL99" s="217"/>
      <c r="AM99" s="217"/>
      <c r="AN99" s="216">
        <f t="shared" si="0"/>
        <v>686983.93</v>
      </c>
      <c r="AO99" s="217"/>
      <c r="AP99" s="217"/>
      <c r="AQ99" s="76" t="s">
        <v>82</v>
      </c>
      <c r="AR99" s="73"/>
      <c r="AS99" s="82">
        <v>0</v>
      </c>
      <c r="AT99" s="83">
        <f t="shared" si="1"/>
        <v>119228.62</v>
      </c>
      <c r="AU99" s="84">
        <f>'Objekt7 - 2 1 Pol'!P126</f>
        <v>0</v>
      </c>
      <c r="AV99" s="83">
        <f>'Objekt7 - 2 1 Pol'!J33</f>
        <v>119228.62</v>
      </c>
      <c r="AW99" s="83">
        <f>'Objekt7 - 2 1 Pol'!J34</f>
        <v>0</v>
      </c>
      <c r="AX99" s="83">
        <f>'Objekt7 - 2 1 Pol'!J35</f>
        <v>0</v>
      </c>
      <c r="AY99" s="83">
        <f>'Objekt7 - 2 1 Pol'!J36</f>
        <v>0</v>
      </c>
      <c r="AZ99" s="83">
        <f>'Objekt7 - 2 1 Pol'!F33</f>
        <v>567755.31</v>
      </c>
      <c r="BA99" s="83">
        <f>'Objekt7 - 2 1 Pol'!F34</f>
        <v>0</v>
      </c>
      <c r="BB99" s="83">
        <f>'Objekt7 - 2 1 Pol'!F35</f>
        <v>0</v>
      </c>
      <c r="BC99" s="83">
        <f>'Objekt7 - 2 1 Pol'!F36</f>
        <v>0</v>
      </c>
      <c r="BD99" s="85">
        <f>'Objekt7 - 2 1 Pol'!F37</f>
        <v>0</v>
      </c>
      <c r="BT99" s="81" t="s">
        <v>83</v>
      </c>
      <c r="BV99" s="81" t="s">
        <v>77</v>
      </c>
      <c r="BW99" s="81" t="s">
        <v>97</v>
      </c>
      <c r="BX99" s="81" t="s">
        <v>4</v>
      </c>
      <c r="CL99" s="81" t="s">
        <v>1</v>
      </c>
      <c r="CM99" s="81" t="s">
        <v>85</v>
      </c>
    </row>
    <row r="100" spans="1:57" s="2" customFormat="1" ht="30" customHeight="1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6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s="2" customFormat="1" ht="6.95" customHeight="1">
      <c r="A101" s="25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26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</sheetData>
  <mergeCells count="56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Objekt3 - 1 0 Pol'!C2" display="/"/>
    <hyperlink ref="A96" location="'Objekt4 - 1 1 Pol'!C2" display="/"/>
    <hyperlink ref="A97" location="'Objekt5 - 1 2 Pol'!C2" display="/"/>
    <hyperlink ref="A98" location="'Objekt6 - 1 3 Pol'!C2" display="/"/>
    <hyperlink ref="A99" location="'Objekt7 - 2 1 Pol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workbookViewId="0" topLeftCell="A10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84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s="1" customFormat="1" ht="24.95" customHeight="1">
      <c r="B4" s="16"/>
      <c r="D4" s="17" t="s">
        <v>98</v>
      </c>
      <c r="L4" s="16"/>
      <c r="M4" s="87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236" t="str">
        <f>'Rekapitulace stavby'!K6</f>
        <v>Energetické úspory ZŠ Krušnohorská 1576/1 Trnovany, Teplice</v>
      </c>
      <c r="F7" s="237"/>
      <c r="G7" s="237"/>
      <c r="H7" s="237"/>
      <c r="L7" s="16"/>
    </row>
    <row r="8" spans="1:31" s="2" customFormat="1" ht="12" customHeight="1">
      <c r="A8" s="25"/>
      <c r="B8" s="26"/>
      <c r="C8" s="25"/>
      <c r="D8" s="22" t="s">
        <v>99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226" t="s">
        <v>100</v>
      </c>
      <c r="F9" s="235"/>
      <c r="G9" s="235"/>
      <c r="H9" s="235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24</v>
      </c>
      <c r="G12" s="25"/>
      <c r="H12" s="25"/>
      <c r="I12" s="22" t="s">
        <v>20</v>
      </c>
      <c r="J12" s="48" t="str">
        <f>'Rekapitulace stavby'!AN8</f>
        <v>10. 6. 2020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25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tr">
        <f>'Rekapitulace stavby'!AN13</f>
        <v>14891115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10" t="str">
        <f>'Rekapitulace stavby'!E14</f>
        <v>IZOWEN a.s.</v>
      </c>
      <c r="F18" s="210"/>
      <c r="G18" s="210"/>
      <c r="H18" s="210"/>
      <c r="I18" s="22" t="s">
        <v>25</v>
      </c>
      <c r="J18" s="20" t="str">
        <f>'Rekapitulace stavby'!AN14</f>
        <v>CZ14891115</v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23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25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32</v>
      </c>
      <c r="E23" s="25"/>
      <c r="F23" s="25"/>
      <c r="G23" s="25"/>
      <c r="H23" s="25"/>
      <c r="I23" s="22" t="s">
        <v>23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tr">
        <f>IF('Rekapitulace stavby'!E20="","",'Rekapitulace stavby'!E20)</f>
        <v>Vít Janouškovec</v>
      </c>
      <c r="F24" s="25"/>
      <c r="G24" s="25"/>
      <c r="H24" s="25"/>
      <c r="I24" s="22" t="s">
        <v>25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34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customHeight="1">
      <c r="A27" s="88"/>
      <c r="B27" s="89"/>
      <c r="C27" s="88"/>
      <c r="D27" s="88"/>
      <c r="E27" s="212" t="s">
        <v>1</v>
      </c>
      <c r="F27" s="212"/>
      <c r="G27" s="212"/>
      <c r="H27" s="21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91" t="s">
        <v>35</v>
      </c>
      <c r="E30" s="25"/>
      <c r="F30" s="25"/>
      <c r="G30" s="25"/>
      <c r="H30" s="25"/>
      <c r="I30" s="25"/>
      <c r="J30" s="64">
        <f>ROUND(J119,2)</f>
        <v>50000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37</v>
      </c>
      <c r="G32" s="25"/>
      <c r="H32" s="25"/>
      <c r="I32" s="29" t="s">
        <v>36</v>
      </c>
      <c r="J32" s="29" t="s">
        <v>38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2" t="s">
        <v>39</v>
      </c>
      <c r="E33" s="22" t="s">
        <v>40</v>
      </c>
      <c r="F33" s="93">
        <f>ROUND((SUM(BE119:BE129)),2)</f>
        <v>50000</v>
      </c>
      <c r="G33" s="25"/>
      <c r="H33" s="25"/>
      <c r="I33" s="94">
        <v>0.21</v>
      </c>
      <c r="J33" s="93">
        <f>ROUND(((SUM(BE119:BE129))*I33),2)</f>
        <v>10500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41</v>
      </c>
      <c r="F34" s="93">
        <f>ROUND((SUM(BF119:BF129)),2)</f>
        <v>0</v>
      </c>
      <c r="G34" s="25"/>
      <c r="H34" s="25"/>
      <c r="I34" s="94">
        <v>0.15</v>
      </c>
      <c r="J34" s="93">
        <f>ROUND(((SUM(BF119:BF129))*I34),2)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42</v>
      </c>
      <c r="F35" s="93">
        <f>ROUND((SUM(BG119:BG129)),2)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43</v>
      </c>
      <c r="F36" s="93">
        <f>ROUND((SUM(BH119:BH129)),2)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44</v>
      </c>
      <c r="F37" s="93">
        <f>ROUND((SUM(BI119:BI129)),2)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5"/>
      <c r="D39" s="96" t="s">
        <v>45</v>
      </c>
      <c r="E39" s="53"/>
      <c r="F39" s="53"/>
      <c r="G39" s="97" t="s">
        <v>46</v>
      </c>
      <c r="H39" s="98" t="s">
        <v>47</v>
      </c>
      <c r="I39" s="53"/>
      <c r="J39" s="99">
        <f>SUM(J30:J37)</f>
        <v>60500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5"/>
      <c r="D50" s="36" t="s">
        <v>48</v>
      </c>
      <c r="E50" s="37"/>
      <c r="F50" s="37"/>
      <c r="G50" s="36" t="s">
        <v>49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8" t="s">
        <v>50</v>
      </c>
      <c r="E61" s="28"/>
      <c r="F61" s="101" t="s">
        <v>51</v>
      </c>
      <c r="G61" s="38" t="s">
        <v>50</v>
      </c>
      <c r="H61" s="28"/>
      <c r="I61" s="28"/>
      <c r="J61" s="102" t="s">
        <v>51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6" t="s">
        <v>52</v>
      </c>
      <c r="E65" s="39"/>
      <c r="F65" s="39"/>
      <c r="G65" s="36" t="s">
        <v>53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8" t="s">
        <v>50</v>
      </c>
      <c r="E76" s="28"/>
      <c r="F76" s="101" t="s">
        <v>51</v>
      </c>
      <c r="G76" s="38" t="s">
        <v>50</v>
      </c>
      <c r="H76" s="28"/>
      <c r="I76" s="28"/>
      <c r="J76" s="102" t="s">
        <v>51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7" t="s">
        <v>101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236" t="str">
        <f>E7</f>
        <v>Energetické úspory ZŠ Krušnohorská 1576/1 Trnovany, Teplice</v>
      </c>
      <c r="F85" s="237"/>
      <c r="G85" s="237"/>
      <c r="H85" s="237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>
      <c r="A86" s="25"/>
      <c r="B86" s="26"/>
      <c r="C86" s="22" t="s">
        <v>99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>
      <c r="A87" s="25"/>
      <c r="B87" s="26"/>
      <c r="C87" s="25"/>
      <c r="D87" s="25"/>
      <c r="E87" s="226" t="str">
        <f>E9</f>
        <v>Objekt3 - 1 0 Pol</v>
      </c>
      <c r="F87" s="235"/>
      <c r="G87" s="235"/>
      <c r="H87" s="235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 t="str">
        <f>IF(J12="","",J12)</f>
        <v>10. 6. 2020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>
      <c r="A91" s="25"/>
      <c r="B91" s="26"/>
      <c r="C91" s="22" t="s">
        <v>22</v>
      </c>
      <c r="D91" s="25"/>
      <c r="E91" s="25"/>
      <c r="F91" s="20" t="str">
        <f>E15</f>
        <v xml:space="preserve"> </v>
      </c>
      <c r="G91" s="25"/>
      <c r="H91" s="25"/>
      <c r="I91" s="22" t="s">
        <v>30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>
      <c r="A92" s="25"/>
      <c r="B92" s="26"/>
      <c r="C92" s="22" t="s">
        <v>26</v>
      </c>
      <c r="D92" s="25"/>
      <c r="E92" s="25"/>
      <c r="F92" s="20" t="str">
        <f>IF(E18="","",E18)</f>
        <v>IZOWEN a.s.</v>
      </c>
      <c r="G92" s="25"/>
      <c r="H92" s="25"/>
      <c r="I92" s="22" t="s">
        <v>32</v>
      </c>
      <c r="J92" s="23" t="str">
        <f>E24</f>
        <v>Vít Janouškovec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>
      <c r="A94" s="25"/>
      <c r="B94" s="26"/>
      <c r="C94" s="103" t="s">
        <v>102</v>
      </c>
      <c r="D94" s="95"/>
      <c r="E94" s="95"/>
      <c r="F94" s="95"/>
      <c r="G94" s="95"/>
      <c r="H94" s="95"/>
      <c r="I94" s="95"/>
      <c r="J94" s="104" t="s">
        <v>103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105" t="s">
        <v>104</v>
      </c>
      <c r="D96" s="25"/>
      <c r="E96" s="25"/>
      <c r="F96" s="25"/>
      <c r="G96" s="25"/>
      <c r="H96" s="25"/>
      <c r="I96" s="25"/>
      <c r="J96" s="64">
        <f>J119</f>
        <v>50000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105</v>
      </c>
    </row>
    <row r="97" spans="2:12" s="9" customFormat="1" ht="24.95" customHeight="1">
      <c r="B97" s="106"/>
      <c r="D97" s="107" t="s">
        <v>106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24.95" customHeight="1">
      <c r="B98" s="106"/>
      <c r="D98" s="107" t="s">
        <v>107</v>
      </c>
      <c r="E98" s="108"/>
      <c r="F98" s="108"/>
      <c r="G98" s="108"/>
      <c r="H98" s="108"/>
      <c r="I98" s="108"/>
      <c r="J98" s="109">
        <f>J124</f>
        <v>50000</v>
      </c>
      <c r="L98" s="106"/>
    </row>
    <row r="99" spans="2:12" s="9" customFormat="1" ht="24.95" customHeight="1">
      <c r="B99" s="106"/>
      <c r="D99" s="107" t="s">
        <v>108</v>
      </c>
      <c r="E99" s="108"/>
      <c r="F99" s="108"/>
      <c r="G99" s="108"/>
      <c r="H99" s="108"/>
      <c r="I99" s="108"/>
      <c r="J99" s="109">
        <f>J129</f>
        <v>0</v>
      </c>
      <c r="L99" s="106"/>
    </row>
    <row r="100" spans="1:31" s="2" customFormat="1" ht="21.75" customHeight="1">
      <c r="A100" s="25"/>
      <c r="B100" s="26"/>
      <c r="C100" s="25"/>
      <c r="D100" s="25"/>
      <c r="E100" s="25"/>
      <c r="F100" s="25"/>
      <c r="G100" s="25"/>
      <c r="H100" s="25"/>
      <c r="I100" s="25"/>
      <c r="J100" s="25"/>
      <c r="K100" s="25"/>
      <c r="L100" s="3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1" spans="1:31" s="2" customFormat="1" ht="6.95" customHeight="1">
      <c r="A101" s="25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3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5" spans="1:31" s="2" customFormat="1" ht="6.95" customHeight="1">
      <c r="A105" s="25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24.95" customHeight="1">
      <c r="A106" s="25"/>
      <c r="B106" s="26"/>
      <c r="C106" s="17" t="s">
        <v>109</v>
      </c>
      <c r="D106" s="25"/>
      <c r="E106" s="25"/>
      <c r="F106" s="25"/>
      <c r="G106" s="25"/>
      <c r="H106" s="25"/>
      <c r="I106" s="25"/>
      <c r="J106" s="25"/>
      <c r="K106" s="25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6.95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2" customHeight="1">
      <c r="A108" s="25"/>
      <c r="B108" s="26"/>
      <c r="C108" s="22" t="s">
        <v>14</v>
      </c>
      <c r="D108" s="25"/>
      <c r="E108" s="25"/>
      <c r="F108" s="25"/>
      <c r="G108" s="25"/>
      <c r="H108" s="25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16.5" customHeight="1">
      <c r="A109" s="25"/>
      <c r="B109" s="26"/>
      <c r="C109" s="25"/>
      <c r="D109" s="25"/>
      <c r="E109" s="236" t="str">
        <f>E7</f>
        <v>Energetické úspory ZŠ Krušnohorská 1576/1 Trnovany, Teplice</v>
      </c>
      <c r="F109" s="237"/>
      <c r="G109" s="237"/>
      <c r="H109" s="237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2" customHeight="1">
      <c r="A110" s="25"/>
      <c r="B110" s="26"/>
      <c r="C110" s="22" t="s">
        <v>99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16.5" customHeight="1">
      <c r="A111" s="25"/>
      <c r="B111" s="26"/>
      <c r="C111" s="25"/>
      <c r="D111" s="25"/>
      <c r="E111" s="226" t="str">
        <f>E9</f>
        <v>Objekt3 - 1 0 Pol</v>
      </c>
      <c r="F111" s="235"/>
      <c r="G111" s="235"/>
      <c r="H111" s="23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6.95" customHeight="1">
      <c r="A112" s="25"/>
      <c r="B112" s="26"/>
      <c r="C112" s="25"/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12" customHeight="1">
      <c r="A113" s="25"/>
      <c r="B113" s="26"/>
      <c r="C113" s="22" t="s">
        <v>18</v>
      </c>
      <c r="D113" s="25"/>
      <c r="E113" s="25"/>
      <c r="F113" s="20" t="str">
        <f>F12</f>
        <v xml:space="preserve"> </v>
      </c>
      <c r="G113" s="25"/>
      <c r="H113" s="25"/>
      <c r="I113" s="22" t="s">
        <v>20</v>
      </c>
      <c r="J113" s="48" t="str">
        <f>IF(J12="","",J12)</f>
        <v>10. 6. 2020</v>
      </c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5.2" customHeight="1">
      <c r="A115" s="25"/>
      <c r="B115" s="26"/>
      <c r="C115" s="22" t="s">
        <v>22</v>
      </c>
      <c r="D115" s="25"/>
      <c r="E115" s="25"/>
      <c r="F115" s="20" t="str">
        <f>E15</f>
        <v xml:space="preserve"> </v>
      </c>
      <c r="G115" s="25"/>
      <c r="H115" s="25"/>
      <c r="I115" s="22" t="s">
        <v>30</v>
      </c>
      <c r="J115" s="23" t="str">
        <f>E21</f>
        <v xml:space="preserve"> 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5.2" customHeight="1">
      <c r="A116" s="25"/>
      <c r="B116" s="26"/>
      <c r="C116" s="22" t="s">
        <v>26</v>
      </c>
      <c r="D116" s="25"/>
      <c r="E116" s="25"/>
      <c r="F116" s="20" t="str">
        <f>IF(E18="","",E18)</f>
        <v>IZOWEN a.s.</v>
      </c>
      <c r="G116" s="25"/>
      <c r="H116" s="25"/>
      <c r="I116" s="22" t="s">
        <v>32</v>
      </c>
      <c r="J116" s="23" t="str">
        <f>E24</f>
        <v>Vít Janouškovec</v>
      </c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0.3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10" customFormat="1" ht="29.25" customHeight="1">
      <c r="A118" s="110"/>
      <c r="B118" s="111"/>
      <c r="C118" s="112" t="s">
        <v>110</v>
      </c>
      <c r="D118" s="113" t="s">
        <v>60</v>
      </c>
      <c r="E118" s="113" t="s">
        <v>56</v>
      </c>
      <c r="F118" s="113" t="s">
        <v>57</v>
      </c>
      <c r="G118" s="113" t="s">
        <v>111</v>
      </c>
      <c r="H118" s="113" t="s">
        <v>112</v>
      </c>
      <c r="I118" s="113" t="s">
        <v>113</v>
      </c>
      <c r="J118" s="114" t="s">
        <v>103</v>
      </c>
      <c r="K118" s="115" t="s">
        <v>114</v>
      </c>
      <c r="L118" s="116"/>
      <c r="M118" s="55" t="s">
        <v>1</v>
      </c>
      <c r="N118" s="56" t="s">
        <v>39</v>
      </c>
      <c r="O118" s="56" t="s">
        <v>115</v>
      </c>
      <c r="P118" s="56" t="s">
        <v>116</v>
      </c>
      <c r="Q118" s="56" t="s">
        <v>117</v>
      </c>
      <c r="R118" s="56" t="s">
        <v>118</v>
      </c>
      <c r="S118" s="56" t="s">
        <v>119</v>
      </c>
      <c r="T118" s="57" t="s">
        <v>120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</row>
    <row r="119" spans="1:63" s="2" customFormat="1" ht="22.9" customHeight="1">
      <c r="A119" s="25"/>
      <c r="B119" s="26"/>
      <c r="C119" s="62" t="s">
        <v>121</v>
      </c>
      <c r="D119" s="25"/>
      <c r="E119" s="25"/>
      <c r="F119" s="25"/>
      <c r="G119" s="25"/>
      <c r="H119" s="25"/>
      <c r="I119" s="25"/>
      <c r="J119" s="117">
        <f>BK119</f>
        <v>50000</v>
      </c>
      <c r="K119" s="25"/>
      <c r="L119" s="26"/>
      <c r="M119" s="58"/>
      <c r="N119" s="49"/>
      <c r="O119" s="59"/>
      <c r="P119" s="118">
        <f>P120+P124+P129</f>
        <v>0</v>
      </c>
      <c r="Q119" s="59"/>
      <c r="R119" s="118">
        <f>R120+R124+R129</f>
        <v>0</v>
      </c>
      <c r="S119" s="59"/>
      <c r="T119" s="119">
        <f>T120+T124+T129</f>
        <v>0</v>
      </c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T119" s="13" t="s">
        <v>74</v>
      </c>
      <c r="AU119" s="13" t="s">
        <v>105</v>
      </c>
      <c r="BK119" s="120">
        <f>BK120+BK124+BK129</f>
        <v>50000</v>
      </c>
    </row>
    <row r="120" spans="2:63" s="11" customFormat="1" ht="25.9" customHeight="1">
      <c r="B120" s="121"/>
      <c r="D120" s="122" t="s">
        <v>74</v>
      </c>
      <c r="E120" s="123" t="s">
        <v>122</v>
      </c>
      <c r="F120" s="123" t="s">
        <v>123</v>
      </c>
      <c r="J120" s="124">
        <f>BK120</f>
        <v>0</v>
      </c>
      <c r="L120" s="121"/>
      <c r="M120" s="125"/>
      <c r="N120" s="126"/>
      <c r="O120" s="126"/>
      <c r="P120" s="127">
        <f>SUM(P121:P123)</f>
        <v>0</v>
      </c>
      <c r="Q120" s="126"/>
      <c r="R120" s="127">
        <f>SUM(R121:R123)</f>
        <v>0</v>
      </c>
      <c r="S120" s="126"/>
      <c r="T120" s="128">
        <f>SUM(T121:T123)</f>
        <v>0</v>
      </c>
      <c r="AR120" s="122" t="s">
        <v>83</v>
      </c>
      <c r="AT120" s="129" t="s">
        <v>74</v>
      </c>
      <c r="AU120" s="129" t="s">
        <v>75</v>
      </c>
      <c r="AY120" s="122" t="s">
        <v>124</v>
      </c>
      <c r="BK120" s="130">
        <f>SUM(BK121:BK123)</f>
        <v>0</v>
      </c>
    </row>
    <row r="121" spans="1:65" s="2" customFormat="1" ht="16.5" customHeight="1">
      <c r="A121" s="25"/>
      <c r="B121" s="131"/>
      <c r="C121" s="132" t="s">
        <v>83</v>
      </c>
      <c r="D121" s="132" t="s">
        <v>125</v>
      </c>
      <c r="E121" s="133" t="s">
        <v>126</v>
      </c>
      <c r="F121" s="134" t="s">
        <v>127</v>
      </c>
      <c r="G121" s="135" t="s">
        <v>128</v>
      </c>
      <c r="H121" s="136">
        <v>1</v>
      </c>
      <c r="I121" s="137">
        <v>0</v>
      </c>
      <c r="J121" s="137">
        <f>ROUND(I121*H121,2)</f>
        <v>0</v>
      </c>
      <c r="K121" s="138"/>
      <c r="L121" s="26"/>
      <c r="M121" s="139" t="s">
        <v>1</v>
      </c>
      <c r="N121" s="140" t="s">
        <v>40</v>
      </c>
      <c r="O121" s="141">
        <v>0</v>
      </c>
      <c r="P121" s="141">
        <f>O121*H121</f>
        <v>0</v>
      </c>
      <c r="Q121" s="141">
        <v>0</v>
      </c>
      <c r="R121" s="141">
        <f>Q121*H121</f>
        <v>0</v>
      </c>
      <c r="S121" s="141">
        <v>0</v>
      </c>
      <c r="T121" s="142">
        <f>S121*H121</f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43" t="s">
        <v>129</v>
      </c>
      <c r="AT121" s="143" t="s">
        <v>125</v>
      </c>
      <c r="AU121" s="143" t="s">
        <v>83</v>
      </c>
      <c r="AY121" s="13" t="s">
        <v>124</v>
      </c>
      <c r="BE121" s="144">
        <f>IF(N121="základní",J121,0)</f>
        <v>0</v>
      </c>
      <c r="BF121" s="144">
        <f>IF(N121="snížená",J121,0)</f>
        <v>0</v>
      </c>
      <c r="BG121" s="144">
        <f>IF(N121="zákl. přenesená",J121,0)</f>
        <v>0</v>
      </c>
      <c r="BH121" s="144">
        <f>IF(N121="sníž. přenesená",J121,0)</f>
        <v>0</v>
      </c>
      <c r="BI121" s="144">
        <f>IF(N121="nulová",J121,0)</f>
        <v>0</v>
      </c>
      <c r="BJ121" s="13" t="s">
        <v>83</v>
      </c>
      <c r="BK121" s="144">
        <f>ROUND(I121*H121,2)</f>
        <v>0</v>
      </c>
      <c r="BL121" s="13" t="s">
        <v>129</v>
      </c>
      <c r="BM121" s="143" t="s">
        <v>85</v>
      </c>
    </row>
    <row r="122" spans="1:65" s="2" customFormat="1" ht="16.5" customHeight="1">
      <c r="A122" s="25"/>
      <c r="B122" s="131"/>
      <c r="C122" s="132" t="s">
        <v>85</v>
      </c>
      <c r="D122" s="132" t="s">
        <v>125</v>
      </c>
      <c r="E122" s="133" t="s">
        <v>130</v>
      </c>
      <c r="F122" s="134" t="s">
        <v>131</v>
      </c>
      <c r="G122" s="135" t="s">
        <v>128</v>
      </c>
      <c r="H122" s="136">
        <v>1</v>
      </c>
      <c r="I122" s="137">
        <v>0</v>
      </c>
      <c r="J122" s="137">
        <f>ROUND(I122*H122,2)</f>
        <v>0</v>
      </c>
      <c r="K122" s="138"/>
      <c r="L122" s="26"/>
      <c r="M122" s="139" t="s">
        <v>1</v>
      </c>
      <c r="N122" s="140" t="s">
        <v>40</v>
      </c>
      <c r="O122" s="141">
        <v>0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43" t="s">
        <v>129</v>
      </c>
      <c r="AT122" s="143" t="s">
        <v>125</v>
      </c>
      <c r="AU122" s="143" t="s">
        <v>83</v>
      </c>
      <c r="AY122" s="13" t="s">
        <v>124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3" t="s">
        <v>83</v>
      </c>
      <c r="BK122" s="144">
        <f>ROUND(I122*H122,2)</f>
        <v>0</v>
      </c>
      <c r="BL122" s="13" t="s">
        <v>129</v>
      </c>
      <c r="BM122" s="143" t="s">
        <v>129</v>
      </c>
    </row>
    <row r="123" spans="1:65" s="2" customFormat="1" ht="16.5" customHeight="1">
      <c r="A123" s="25"/>
      <c r="B123" s="131"/>
      <c r="C123" s="132" t="s">
        <v>132</v>
      </c>
      <c r="D123" s="132" t="s">
        <v>125</v>
      </c>
      <c r="E123" s="133" t="s">
        <v>133</v>
      </c>
      <c r="F123" s="134" t="s">
        <v>134</v>
      </c>
      <c r="G123" s="135" t="s">
        <v>128</v>
      </c>
      <c r="H123" s="136">
        <v>1</v>
      </c>
      <c r="I123" s="137">
        <v>0</v>
      </c>
      <c r="J123" s="137">
        <f>ROUND(I123*H123,2)</f>
        <v>0</v>
      </c>
      <c r="K123" s="138"/>
      <c r="L123" s="26"/>
      <c r="M123" s="139" t="s">
        <v>1</v>
      </c>
      <c r="N123" s="140" t="s">
        <v>40</v>
      </c>
      <c r="O123" s="141">
        <v>0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43" t="s">
        <v>129</v>
      </c>
      <c r="AT123" s="143" t="s">
        <v>125</v>
      </c>
      <c r="AU123" s="143" t="s">
        <v>83</v>
      </c>
      <c r="AY123" s="13" t="s">
        <v>124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3" t="s">
        <v>83</v>
      </c>
      <c r="BK123" s="144">
        <f>ROUND(I123*H123,2)</f>
        <v>0</v>
      </c>
      <c r="BL123" s="13" t="s">
        <v>129</v>
      </c>
      <c r="BM123" s="143" t="s">
        <v>135</v>
      </c>
    </row>
    <row r="124" spans="2:63" s="11" customFormat="1" ht="25.9" customHeight="1">
      <c r="B124" s="121"/>
      <c r="D124" s="122" t="s">
        <v>74</v>
      </c>
      <c r="E124" s="123" t="s">
        <v>136</v>
      </c>
      <c r="F124" s="123" t="s">
        <v>137</v>
      </c>
      <c r="J124" s="124">
        <f>BK124</f>
        <v>50000</v>
      </c>
      <c r="L124" s="121"/>
      <c r="M124" s="125"/>
      <c r="N124" s="126"/>
      <c r="O124" s="126"/>
      <c r="P124" s="127">
        <f>SUM(P125:P128)</f>
        <v>0</v>
      </c>
      <c r="Q124" s="126"/>
      <c r="R124" s="127">
        <f>SUM(R125:R128)</f>
        <v>0</v>
      </c>
      <c r="S124" s="126"/>
      <c r="T124" s="128">
        <f>SUM(T125:T128)</f>
        <v>0</v>
      </c>
      <c r="AR124" s="122" t="s">
        <v>83</v>
      </c>
      <c r="AT124" s="129" t="s">
        <v>74</v>
      </c>
      <c r="AU124" s="129" t="s">
        <v>75</v>
      </c>
      <c r="AY124" s="122" t="s">
        <v>124</v>
      </c>
      <c r="BK124" s="130">
        <f>SUM(BK125:BK128)</f>
        <v>50000</v>
      </c>
    </row>
    <row r="125" spans="1:65" s="2" customFormat="1" ht="16.5" customHeight="1">
      <c r="A125" s="25"/>
      <c r="B125" s="131"/>
      <c r="C125" s="132" t="s">
        <v>129</v>
      </c>
      <c r="D125" s="132" t="s">
        <v>125</v>
      </c>
      <c r="E125" s="133" t="s">
        <v>138</v>
      </c>
      <c r="F125" s="134" t="s">
        <v>139</v>
      </c>
      <c r="G125" s="135" t="s">
        <v>128</v>
      </c>
      <c r="H125" s="136">
        <v>1</v>
      </c>
      <c r="I125" s="137">
        <v>10000</v>
      </c>
      <c r="J125" s="137">
        <f>ROUND(I125*H125,2)</f>
        <v>10000</v>
      </c>
      <c r="K125" s="138"/>
      <c r="L125" s="26"/>
      <c r="M125" s="139" t="s">
        <v>1</v>
      </c>
      <c r="N125" s="140" t="s">
        <v>40</v>
      </c>
      <c r="O125" s="141">
        <v>0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43" t="s">
        <v>129</v>
      </c>
      <c r="AT125" s="143" t="s">
        <v>125</v>
      </c>
      <c r="AU125" s="143" t="s">
        <v>83</v>
      </c>
      <c r="AY125" s="13" t="s">
        <v>124</v>
      </c>
      <c r="BE125" s="144">
        <f>IF(N125="základní",J125,0)</f>
        <v>10000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3" t="s">
        <v>83</v>
      </c>
      <c r="BK125" s="144">
        <f>ROUND(I125*H125,2)</f>
        <v>10000</v>
      </c>
      <c r="BL125" s="13" t="s">
        <v>129</v>
      </c>
      <c r="BM125" s="143" t="s">
        <v>140</v>
      </c>
    </row>
    <row r="126" spans="1:65" s="2" customFormat="1" ht="16.5" customHeight="1">
      <c r="A126" s="25"/>
      <c r="B126" s="131"/>
      <c r="C126" s="132" t="s">
        <v>141</v>
      </c>
      <c r="D126" s="132" t="s">
        <v>125</v>
      </c>
      <c r="E126" s="133" t="s">
        <v>142</v>
      </c>
      <c r="F126" s="134" t="s">
        <v>143</v>
      </c>
      <c r="G126" s="135" t="s">
        <v>128</v>
      </c>
      <c r="H126" s="136">
        <v>1</v>
      </c>
      <c r="I126" s="137">
        <v>5000</v>
      </c>
      <c r="J126" s="137">
        <f>ROUND(I126*H126,2)</f>
        <v>5000</v>
      </c>
      <c r="K126" s="138"/>
      <c r="L126" s="26"/>
      <c r="M126" s="139" t="s">
        <v>1</v>
      </c>
      <c r="N126" s="140" t="s">
        <v>40</v>
      </c>
      <c r="O126" s="141">
        <v>0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3" t="s">
        <v>129</v>
      </c>
      <c r="AT126" s="143" t="s">
        <v>125</v>
      </c>
      <c r="AU126" s="143" t="s">
        <v>83</v>
      </c>
      <c r="AY126" s="13" t="s">
        <v>124</v>
      </c>
      <c r="BE126" s="144">
        <f>IF(N126="základní",J126,0)</f>
        <v>5000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3" t="s">
        <v>83</v>
      </c>
      <c r="BK126" s="144">
        <f>ROUND(I126*H126,2)</f>
        <v>5000</v>
      </c>
      <c r="BL126" s="13" t="s">
        <v>129</v>
      </c>
      <c r="BM126" s="143" t="s">
        <v>144</v>
      </c>
    </row>
    <row r="127" spans="1:65" s="2" customFormat="1" ht="16.5" customHeight="1">
      <c r="A127" s="25"/>
      <c r="B127" s="131"/>
      <c r="C127" s="132" t="s">
        <v>135</v>
      </c>
      <c r="D127" s="132" t="s">
        <v>125</v>
      </c>
      <c r="E127" s="133" t="s">
        <v>145</v>
      </c>
      <c r="F127" s="134" t="s">
        <v>146</v>
      </c>
      <c r="G127" s="135" t="s">
        <v>128</v>
      </c>
      <c r="H127" s="136">
        <v>1</v>
      </c>
      <c r="I127" s="137">
        <v>10000</v>
      </c>
      <c r="J127" s="137">
        <f>ROUND(I127*H127,2)</f>
        <v>10000</v>
      </c>
      <c r="K127" s="138"/>
      <c r="L127" s="26"/>
      <c r="M127" s="139" t="s">
        <v>1</v>
      </c>
      <c r="N127" s="140" t="s">
        <v>40</v>
      </c>
      <c r="O127" s="141">
        <v>0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3" t="s">
        <v>129</v>
      </c>
      <c r="AT127" s="143" t="s">
        <v>125</v>
      </c>
      <c r="AU127" s="143" t="s">
        <v>83</v>
      </c>
      <c r="AY127" s="13" t="s">
        <v>124</v>
      </c>
      <c r="BE127" s="144">
        <f>IF(N127="základní",J127,0)</f>
        <v>10000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3" t="s">
        <v>83</v>
      </c>
      <c r="BK127" s="144">
        <f>ROUND(I127*H127,2)</f>
        <v>10000</v>
      </c>
      <c r="BL127" s="13" t="s">
        <v>129</v>
      </c>
      <c r="BM127" s="143" t="s">
        <v>147</v>
      </c>
    </row>
    <row r="128" spans="1:65" s="2" customFormat="1" ht="16.5" customHeight="1">
      <c r="A128" s="25"/>
      <c r="B128" s="131"/>
      <c r="C128" s="132" t="s">
        <v>148</v>
      </c>
      <c r="D128" s="132" t="s">
        <v>125</v>
      </c>
      <c r="E128" s="133" t="s">
        <v>149</v>
      </c>
      <c r="F128" s="134" t="s">
        <v>150</v>
      </c>
      <c r="G128" s="135" t="s">
        <v>128</v>
      </c>
      <c r="H128" s="136">
        <v>1</v>
      </c>
      <c r="I128" s="137">
        <v>25000</v>
      </c>
      <c r="J128" s="137">
        <f>ROUND(I128*H128,2)</f>
        <v>25000</v>
      </c>
      <c r="K128" s="138"/>
      <c r="L128" s="26"/>
      <c r="M128" s="139" t="s">
        <v>1</v>
      </c>
      <c r="N128" s="140" t="s">
        <v>40</v>
      </c>
      <c r="O128" s="141">
        <v>0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3" t="s">
        <v>129</v>
      </c>
      <c r="AT128" s="143" t="s">
        <v>125</v>
      </c>
      <c r="AU128" s="143" t="s">
        <v>83</v>
      </c>
      <c r="AY128" s="13" t="s">
        <v>124</v>
      </c>
      <c r="BE128" s="144">
        <f>IF(N128="základní",J128,0)</f>
        <v>25000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3" t="s">
        <v>83</v>
      </c>
      <c r="BK128" s="144">
        <f>ROUND(I128*H128,2)</f>
        <v>25000</v>
      </c>
      <c r="BL128" s="13" t="s">
        <v>129</v>
      </c>
      <c r="BM128" s="143" t="s">
        <v>151</v>
      </c>
    </row>
    <row r="129" spans="2:63" s="11" customFormat="1" ht="25.9" customHeight="1">
      <c r="B129" s="121"/>
      <c r="D129" s="122" t="s">
        <v>74</v>
      </c>
      <c r="E129" s="123" t="s">
        <v>152</v>
      </c>
      <c r="F129" s="123" t="s">
        <v>152</v>
      </c>
      <c r="J129" s="124">
        <f>BK129</f>
        <v>0</v>
      </c>
      <c r="L129" s="121"/>
      <c r="M129" s="145"/>
      <c r="N129" s="146"/>
      <c r="O129" s="146"/>
      <c r="P129" s="147">
        <v>0</v>
      </c>
      <c r="Q129" s="146"/>
      <c r="R129" s="147">
        <v>0</v>
      </c>
      <c r="S129" s="146"/>
      <c r="T129" s="148">
        <v>0</v>
      </c>
      <c r="AR129" s="122" t="s">
        <v>83</v>
      </c>
      <c r="AT129" s="129" t="s">
        <v>74</v>
      </c>
      <c r="AU129" s="129" t="s">
        <v>75</v>
      </c>
      <c r="AY129" s="122" t="s">
        <v>124</v>
      </c>
      <c r="BK129" s="130">
        <v>0</v>
      </c>
    </row>
    <row r="130" spans="1:31" s="2" customFormat="1" ht="6.95" customHeight="1">
      <c r="A130" s="25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26"/>
      <c r="M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</sheetData>
  <autoFilter ref="C118:K12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M336"/>
  <sheetViews>
    <sheetView showGridLines="0" tabSelected="1" zoomScale="90" zoomScaleNormal="90" workbookViewId="0" topLeftCell="B325">
      <selection activeCell="W338" sqref="W338"/>
    </sheetView>
  </sheetViews>
  <sheetFormatPr defaultColWidth="9.140625" defaultRowHeight="12"/>
  <cols>
    <col min="1" max="1" width="8.28125" style="1" hidden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42.140625" style="1" customWidth="1"/>
    <col min="7" max="7" width="7.00390625" style="1" hidden="1" customWidth="1"/>
    <col min="8" max="8" width="11.421875" style="1" hidden="1" customWidth="1"/>
    <col min="9" max="9" width="20.140625" style="1" hidden="1" customWidth="1"/>
    <col min="10" max="10" width="20.140625" style="1" customWidth="1"/>
    <col min="11" max="11" width="20.140625" style="1" hidden="1" customWidth="1"/>
    <col min="12" max="13" width="4.421875" style="1" hidden="1" customWidth="1"/>
    <col min="14" max="31" width="4.421875" style="1" customWidth="1"/>
    <col min="32" max="36" width="4.421875" style="0" customWidth="1"/>
    <col min="37" max="43" width="2.421875" style="0" customWidth="1"/>
    <col min="44" max="65" width="2.421875" style="1" customWidth="1"/>
    <col min="66" max="80" width="2.421875" style="0" customWidth="1"/>
  </cols>
  <sheetData>
    <row r="1" ht="12" hidden="1">
      <c r="A1" s="86"/>
    </row>
    <row r="2" spans="12:46" s="1" customFormat="1" ht="36.95" customHeight="1" hidden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88</v>
      </c>
    </row>
    <row r="3" spans="2:46" s="1" customFormat="1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s="1" customFormat="1" ht="24.95" customHeight="1" hidden="1">
      <c r="B4" s="16"/>
      <c r="D4" s="17" t="s">
        <v>98</v>
      </c>
      <c r="L4" s="16"/>
      <c r="M4" s="87" t="s">
        <v>10</v>
      </c>
      <c r="AT4" s="13" t="s">
        <v>3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22" t="s">
        <v>14</v>
      </c>
      <c r="L6" s="16"/>
    </row>
    <row r="7" spans="2:12" s="1" customFormat="1" ht="16.5" customHeight="1" hidden="1">
      <c r="B7" s="16"/>
      <c r="E7" s="236" t="str">
        <f>'Rekapitulace stavby'!K6</f>
        <v>Energetické úspory ZŠ Krušnohorská 1576/1 Trnovany, Teplice</v>
      </c>
      <c r="F7" s="237"/>
      <c r="G7" s="237"/>
      <c r="H7" s="237"/>
      <c r="L7" s="16"/>
    </row>
    <row r="8" spans="1:31" s="2" customFormat="1" ht="12" customHeight="1" hidden="1">
      <c r="A8" s="25"/>
      <c r="B8" s="26"/>
      <c r="C8" s="25"/>
      <c r="D8" s="22" t="s">
        <v>99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 hidden="1">
      <c r="A9" s="25"/>
      <c r="B9" s="26"/>
      <c r="C9" s="25"/>
      <c r="D9" s="25"/>
      <c r="E9" s="226" t="s">
        <v>153</v>
      </c>
      <c r="F9" s="235"/>
      <c r="G9" s="235"/>
      <c r="H9" s="235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 hidden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 hidden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 hidden="1">
      <c r="A12" s="25"/>
      <c r="B12" s="26"/>
      <c r="C12" s="25"/>
      <c r="D12" s="22" t="s">
        <v>18</v>
      </c>
      <c r="E12" s="25"/>
      <c r="F12" s="20" t="s">
        <v>24</v>
      </c>
      <c r="G12" s="25"/>
      <c r="H12" s="25"/>
      <c r="I12" s="22" t="s">
        <v>20</v>
      </c>
      <c r="J12" s="48" t="str">
        <f>'Rekapitulace stavby'!AN8</f>
        <v>10. 6. 2020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 hidden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 hidden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 hidden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25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 hidden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 hidden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tr">
        <f>'Rekapitulace stavby'!AN13</f>
        <v>14891115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 hidden="1">
      <c r="A18" s="25"/>
      <c r="B18" s="26"/>
      <c r="C18" s="25"/>
      <c r="D18" s="25"/>
      <c r="E18" s="210" t="str">
        <f>'Rekapitulace stavby'!E14</f>
        <v>IZOWEN a.s.</v>
      </c>
      <c r="F18" s="210"/>
      <c r="G18" s="210"/>
      <c r="H18" s="210"/>
      <c r="I18" s="22" t="s">
        <v>25</v>
      </c>
      <c r="J18" s="20" t="str">
        <f>'Rekapitulace stavby'!AN14</f>
        <v>CZ14891115</v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 hidden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 hidden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23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 hidden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25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 hidden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 hidden="1">
      <c r="A23" s="25"/>
      <c r="B23" s="26"/>
      <c r="C23" s="25"/>
      <c r="D23" s="22" t="s">
        <v>32</v>
      </c>
      <c r="E23" s="25"/>
      <c r="F23" s="25"/>
      <c r="G23" s="25"/>
      <c r="H23" s="25"/>
      <c r="I23" s="22" t="s">
        <v>23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 hidden="1">
      <c r="A24" s="25"/>
      <c r="B24" s="26"/>
      <c r="C24" s="25"/>
      <c r="D24" s="25"/>
      <c r="E24" s="20" t="str">
        <f>IF('Rekapitulace stavby'!E20="","",'Rekapitulace stavby'!E20)</f>
        <v>Vít Janouškovec</v>
      </c>
      <c r="F24" s="25"/>
      <c r="G24" s="25"/>
      <c r="H24" s="25"/>
      <c r="I24" s="22" t="s">
        <v>25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 hidden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 hidden="1">
      <c r="A26" s="25"/>
      <c r="B26" s="26"/>
      <c r="C26" s="25"/>
      <c r="D26" s="22" t="s">
        <v>34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customHeight="1" hidden="1">
      <c r="A27" s="88"/>
      <c r="B27" s="89"/>
      <c r="C27" s="88"/>
      <c r="D27" s="88"/>
      <c r="E27" s="212" t="s">
        <v>1</v>
      </c>
      <c r="F27" s="212"/>
      <c r="G27" s="212"/>
      <c r="H27" s="21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 hidden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 hidden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 hidden="1">
      <c r="A30" s="25"/>
      <c r="B30" s="26"/>
      <c r="C30" s="25"/>
      <c r="D30" s="91" t="s">
        <v>35</v>
      </c>
      <c r="E30" s="25"/>
      <c r="F30" s="25"/>
      <c r="G30" s="25"/>
      <c r="H30" s="25"/>
      <c r="I30" s="25"/>
      <c r="J30" s="64">
        <f>ROUND(J148,2)</f>
        <v>4946842.46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 hidden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 hidden="1">
      <c r="A32" s="25"/>
      <c r="B32" s="26"/>
      <c r="C32" s="25"/>
      <c r="D32" s="25"/>
      <c r="E32" s="25"/>
      <c r="F32" s="29" t="s">
        <v>37</v>
      </c>
      <c r="G32" s="25"/>
      <c r="H32" s="25"/>
      <c r="I32" s="29" t="s">
        <v>36</v>
      </c>
      <c r="J32" s="29" t="s">
        <v>38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 hidden="1">
      <c r="A33" s="25"/>
      <c r="B33" s="26"/>
      <c r="C33" s="25"/>
      <c r="D33" s="92" t="s">
        <v>39</v>
      </c>
      <c r="E33" s="22" t="s">
        <v>40</v>
      </c>
      <c r="F33" s="93">
        <f>ROUND((SUM(BE148:BE273)),2)</f>
        <v>4946842.46</v>
      </c>
      <c r="G33" s="25"/>
      <c r="H33" s="25"/>
      <c r="I33" s="94">
        <v>0.21</v>
      </c>
      <c r="J33" s="93">
        <f>ROUND(((SUM(BE148:BE273))*I33),2)</f>
        <v>1038836.92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 hidden="1">
      <c r="A34" s="25"/>
      <c r="B34" s="26"/>
      <c r="C34" s="25"/>
      <c r="D34" s="25"/>
      <c r="E34" s="22" t="s">
        <v>41</v>
      </c>
      <c r="F34" s="93">
        <f>ROUND((SUM(BF148:BF273)),2)</f>
        <v>0</v>
      </c>
      <c r="G34" s="25"/>
      <c r="H34" s="25"/>
      <c r="I34" s="94">
        <v>0.15</v>
      </c>
      <c r="J34" s="93">
        <f>ROUND(((SUM(BF148:BF273))*I34),2)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42</v>
      </c>
      <c r="F35" s="93">
        <f>ROUND((SUM(BG148:BG273)),2)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43</v>
      </c>
      <c r="F36" s="93">
        <f>ROUND((SUM(BH148:BH273)),2)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44</v>
      </c>
      <c r="F37" s="93">
        <f>ROUND((SUM(BI148:BI273)),2)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 hidden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 hidden="1">
      <c r="A39" s="25"/>
      <c r="B39" s="26"/>
      <c r="C39" s="95"/>
      <c r="D39" s="96" t="s">
        <v>45</v>
      </c>
      <c r="E39" s="53"/>
      <c r="F39" s="53"/>
      <c r="G39" s="97" t="s">
        <v>46</v>
      </c>
      <c r="H39" s="98" t="s">
        <v>47</v>
      </c>
      <c r="I39" s="53"/>
      <c r="J39" s="99">
        <f>SUM(J30:J37)</f>
        <v>5985679.38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 hidden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 hidden="1">
      <c r="B41" s="16"/>
      <c r="L41" s="16"/>
    </row>
    <row r="42" spans="2:12" s="1" customFormat="1" ht="14.45" customHeight="1" hidden="1">
      <c r="B42" s="16"/>
      <c r="L42" s="16"/>
    </row>
    <row r="43" spans="2:12" s="1" customFormat="1" ht="14.45" customHeight="1" hidden="1">
      <c r="B43" s="16"/>
      <c r="L43" s="16"/>
    </row>
    <row r="44" spans="2:12" s="1" customFormat="1" ht="14.45" customHeight="1" hidden="1">
      <c r="B44" s="16"/>
      <c r="L44" s="16"/>
    </row>
    <row r="45" spans="2:12" s="1" customFormat="1" ht="14.45" customHeight="1" hidden="1">
      <c r="B45" s="16"/>
      <c r="L45" s="16"/>
    </row>
    <row r="46" spans="2:12" s="1" customFormat="1" ht="14.45" customHeight="1" hidden="1">
      <c r="B46" s="16"/>
      <c r="L46" s="16"/>
    </row>
    <row r="47" spans="2:12" s="1" customFormat="1" ht="14.45" customHeight="1" hidden="1">
      <c r="B47" s="16"/>
      <c r="L47" s="16"/>
    </row>
    <row r="48" spans="2:12" s="1" customFormat="1" ht="14.45" customHeight="1" hidden="1">
      <c r="B48" s="16"/>
      <c r="L48" s="16"/>
    </row>
    <row r="49" spans="2:12" s="1" customFormat="1" ht="14.45" customHeight="1" hidden="1">
      <c r="B49" s="16"/>
      <c r="L49" s="16"/>
    </row>
    <row r="50" spans="2:12" s="2" customFormat="1" ht="14.45" customHeight="1" hidden="1">
      <c r="B50" s="35"/>
      <c r="D50" s="36" t="s">
        <v>48</v>
      </c>
      <c r="E50" s="37"/>
      <c r="F50" s="37"/>
      <c r="G50" s="36" t="s">
        <v>49</v>
      </c>
      <c r="H50" s="37"/>
      <c r="I50" s="37"/>
      <c r="J50" s="37"/>
      <c r="K50" s="37"/>
      <c r="L50" s="35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1:31" s="2" customFormat="1" ht="12.75" hidden="1">
      <c r="A61" s="25"/>
      <c r="B61" s="26"/>
      <c r="C61" s="25"/>
      <c r="D61" s="38" t="s">
        <v>50</v>
      </c>
      <c r="E61" s="28"/>
      <c r="F61" s="101" t="s">
        <v>51</v>
      </c>
      <c r="G61" s="38" t="s">
        <v>50</v>
      </c>
      <c r="H61" s="28"/>
      <c r="I61" s="28"/>
      <c r="J61" s="102" t="s">
        <v>51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1:31" s="2" customFormat="1" ht="12.75" hidden="1">
      <c r="A65" s="25"/>
      <c r="B65" s="26"/>
      <c r="C65" s="25"/>
      <c r="D65" s="36" t="s">
        <v>52</v>
      </c>
      <c r="E65" s="39"/>
      <c r="F65" s="39"/>
      <c r="G65" s="36" t="s">
        <v>53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1:31" s="2" customFormat="1" ht="12.75" hidden="1">
      <c r="A76" s="25"/>
      <c r="B76" s="26"/>
      <c r="C76" s="25"/>
      <c r="D76" s="38" t="s">
        <v>50</v>
      </c>
      <c r="E76" s="28"/>
      <c r="F76" s="101" t="s">
        <v>51</v>
      </c>
      <c r="G76" s="38" t="s">
        <v>50</v>
      </c>
      <c r="H76" s="28"/>
      <c r="I76" s="28"/>
      <c r="J76" s="102" t="s">
        <v>51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 hidden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ht="12" hidden="1"/>
    <row r="79" ht="12" hidden="1"/>
    <row r="80" ht="12" hidden="1"/>
    <row r="81" spans="1:31" s="2" customFormat="1" ht="6.95" customHeight="1" hidden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 hidden="1">
      <c r="A82" s="25"/>
      <c r="B82" s="26"/>
      <c r="C82" s="17" t="s">
        <v>101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 hidden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 hidden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 hidden="1">
      <c r="A85" s="25"/>
      <c r="B85" s="26"/>
      <c r="C85" s="25"/>
      <c r="D85" s="25"/>
      <c r="E85" s="236" t="str">
        <f>E7</f>
        <v>Energetické úspory ZŠ Krušnohorská 1576/1 Trnovany, Teplice</v>
      </c>
      <c r="F85" s="237"/>
      <c r="G85" s="237"/>
      <c r="H85" s="237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 hidden="1">
      <c r="A86" s="25"/>
      <c r="B86" s="26"/>
      <c r="C86" s="22" t="s">
        <v>99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 hidden="1">
      <c r="A87" s="25"/>
      <c r="B87" s="26"/>
      <c r="C87" s="25"/>
      <c r="D87" s="25"/>
      <c r="E87" s="226" t="str">
        <f>E9</f>
        <v>Objekt4 - 1 1 Pol</v>
      </c>
      <c r="F87" s="235"/>
      <c r="G87" s="235"/>
      <c r="H87" s="235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 hidden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 hidden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 t="str">
        <f>IF(J12="","",J12)</f>
        <v>10. 6. 2020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 hidden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 hidden="1">
      <c r="A91" s="25"/>
      <c r="B91" s="26"/>
      <c r="C91" s="22" t="s">
        <v>22</v>
      </c>
      <c r="D91" s="25"/>
      <c r="E91" s="25"/>
      <c r="F91" s="20" t="str">
        <f>E15</f>
        <v xml:space="preserve"> </v>
      </c>
      <c r="G91" s="25"/>
      <c r="H91" s="25"/>
      <c r="I91" s="22" t="s">
        <v>30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 hidden="1">
      <c r="A92" s="25"/>
      <c r="B92" s="26"/>
      <c r="C92" s="22" t="s">
        <v>26</v>
      </c>
      <c r="D92" s="25"/>
      <c r="E92" s="25"/>
      <c r="F92" s="20" t="str">
        <f>IF(E18="","",E18)</f>
        <v>IZOWEN a.s.</v>
      </c>
      <c r="G92" s="25"/>
      <c r="H92" s="25"/>
      <c r="I92" s="22" t="s">
        <v>32</v>
      </c>
      <c r="J92" s="23" t="str">
        <f>E24</f>
        <v>Vít Janouškovec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 hidden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 hidden="1">
      <c r="A94" s="25"/>
      <c r="B94" s="26"/>
      <c r="C94" s="103" t="s">
        <v>102</v>
      </c>
      <c r="D94" s="95"/>
      <c r="E94" s="95"/>
      <c r="F94" s="95"/>
      <c r="G94" s="95"/>
      <c r="H94" s="95"/>
      <c r="I94" s="95"/>
      <c r="J94" s="104" t="s">
        <v>103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2" customHeight="1" thickTop="1">
      <c r="A95" s="149"/>
      <c r="B95" s="246" t="s">
        <v>732</v>
      </c>
      <c r="C95" s="247"/>
      <c r="D95" s="247"/>
      <c r="E95" s="247"/>
      <c r="F95" s="248"/>
      <c r="G95" s="152"/>
      <c r="H95" s="152"/>
      <c r="I95" s="152"/>
      <c r="J95" s="153"/>
      <c r="K95" s="95"/>
      <c r="L95" s="35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</row>
    <row r="96" spans="1:31" s="2" customFormat="1" ht="12" customHeight="1">
      <c r="A96" s="149"/>
      <c r="B96" s="249"/>
      <c r="C96" s="250"/>
      <c r="D96" s="250"/>
      <c r="E96" s="250"/>
      <c r="F96" s="251"/>
      <c r="G96" s="152"/>
      <c r="H96" s="152"/>
      <c r="I96" s="152"/>
      <c r="J96" s="153"/>
      <c r="K96" s="95"/>
      <c r="L96" s="35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</row>
    <row r="97" spans="1:31" s="2" customFormat="1" ht="12" customHeight="1">
      <c r="A97" s="149"/>
      <c r="B97" s="249"/>
      <c r="C97" s="250"/>
      <c r="D97" s="250"/>
      <c r="E97" s="250"/>
      <c r="F97" s="251"/>
      <c r="G97" s="152"/>
      <c r="H97" s="152"/>
      <c r="I97" s="152"/>
      <c r="J97" s="153"/>
      <c r="K97" s="95"/>
      <c r="L97" s="35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</row>
    <row r="98" spans="1:31" s="2" customFormat="1" ht="12" customHeight="1">
      <c r="A98" s="149"/>
      <c r="B98" s="249"/>
      <c r="C98" s="250"/>
      <c r="D98" s="250"/>
      <c r="E98" s="250"/>
      <c r="F98" s="251"/>
      <c r="G98" s="152"/>
      <c r="H98" s="152"/>
      <c r="I98" s="152"/>
      <c r="J98" s="153"/>
      <c r="K98" s="95"/>
      <c r="L98" s="35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</row>
    <row r="99" spans="1:31" s="2" customFormat="1" ht="12" customHeight="1">
      <c r="A99" s="149"/>
      <c r="B99" s="249"/>
      <c r="C99" s="250"/>
      <c r="D99" s="250"/>
      <c r="E99" s="250"/>
      <c r="F99" s="251"/>
      <c r="G99" s="152"/>
      <c r="H99" s="152"/>
      <c r="I99" s="152"/>
      <c r="J99" s="153"/>
      <c r="K99" s="95"/>
      <c r="L99" s="35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</row>
    <row r="100" spans="1:31" s="2" customFormat="1" ht="12" customHeight="1" thickBot="1">
      <c r="A100" s="149"/>
      <c r="B100" s="252"/>
      <c r="C100" s="253"/>
      <c r="D100" s="253"/>
      <c r="E100" s="253"/>
      <c r="F100" s="254"/>
      <c r="G100" s="152"/>
      <c r="H100" s="152"/>
      <c r="I100" s="152"/>
      <c r="J100" s="153"/>
      <c r="K100" s="95"/>
      <c r="L100" s="35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</row>
    <row r="101" spans="1:31" s="2" customFormat="1" ht="12" customHeight="1" thickTop="1">
      <c r="A101" s="149"/>
      <c r="B101" s="150"/>
      <c r="C101" s="151"/>
      <c r="D101" s="152"/>
      <c r="E101" s="152"/>
      <c r="F101" s="152"/>
      <c r="G101" s="152"/>
      <c r="H101" s="152"/>
      <c r="I101" s="152"/>
      <c r="J101" s="153"/>
      <c r="K101" s="95"/>
      <c r="L101" s="35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</row>
    <row r="102" spans="1:31" s="2" customFormat="1" ht="12" customHeight="1">
      <c r="A102" s="149"/>
      <c r="B102" s="150"/>
      <c r="C102" s="151"/>
      <c r="D102" s="152"/>
      <c r="E102" s="152"/>
      <c r="F102" s="152"/>
      <c r="G102" s="152"/>
      <c r="H102" s="152"/>
      <c r="I102" s="152"/>
      <c r="J102" s="153"/>
      <c r="K102" s="95"/>
      <c r="L102" s="35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</row>
    <row r="103" spans="1:31" s="2" customFormat="1" ht="12" customHeight="1">
      <c r="A103" s="149"/>
      <c r="B103" s="150"/>
      <c r="C103" s="151"/>
      <c r="D103" s="152"/>
      <c r="E103" s="152"/>
      <c r="F103" s="152"/>
      <c r="G103" s="152"/>
      <c r="H103" s="152"/>
      <c r="I103" s="152"/>
      <c r="J103" s="153"/>
      <c r="K103" s="95"/>
      <c r="L103" s="35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</row>
    <row r="104" spans="1:35" s="2" customFormat="1" ht="23.2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5"/>
      <c r="N104" s="240" t="s">
        <v>727</v>
      </c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2"/>
    </row>
    <row r="105" spans="1:35" s="2" customFormat="1" ht="12" customHeight="1">
      <c r="A105" s="149"/>
      <c r="B105" s="26"/>
      <c r="C105" s="149"/>
      <c r="D105" s="149"/>
      <c r="E105" s="149"/>
      <c r="F105" s="149"/>
      <c r="G105" s="149"/>
      <c r="H105" s="149"/>
      <c r="I105" s="149"/>
      <c r="J105" s="149"/>
      <c r="K105" s="149"/>
      <c r="L105" s="35"/>
      <c r="N105" s="240" t="s">
        <v>722</v>
      </c>
      <c r="O105" s="241"/>
      <c r="P105" s="241"/>
      <c r="Q105" s="242"/>
      <c r="R105" s="240" t="s">
        <v>723</v>
      </c>
      <c r="S105" s="241"/>
      <c r="T105" s="241"/>
      <c r="U105" s="241"/>
      <c r="V105" s="241"/>
      <c r="W105" s="242"/>
      <c r="X105" s="240" t="s">
        <v>724</v>
      </c>
      <c r="Y105" s="241"/>
      <c r="Z105" s="241"/>
      <c r="AA105" s="241"/>
      <c r="AB105" s="242"/>
      <c r="AC105" s="240" t="s">
        <v>725</v>
      </c>
      <c r="AD105" s="241"/>
      <c r="AE105" s="241"/>
      <c r="AF105" s="242"/>
      <c r="AG105" s="240" t="s">
        <v>726</v>
      </c>
      <c r="AH105" s="241"/>
      <c r="AI105" s="242"/>
    </row>
    <row r="106" spans="1:47" s="2" customFormat="1" ht="12.75" customHeight="1">
      <c r="A106" s="25"/>
      <c r="B106" s="26"/>
      <c r="C106" s="105" t="s">
        <v>728</v>
      </c>
      <c r="D106" s="25"/>
      <c r="E106" s="25"/>
      <c r="F106" s="25"/>
      <c r="G106" s="25"/>
      <c r="H106" s="25"/>
      <c r="I106" s="25"/>
      <c r="J106" s="64">
        <f>J148</f>
        <v>4946842.46</v>
      </c>
      <c r="K106" s="25"/>
      <c r="L106" s="35"/>
      <c r="N106" s="243"/>
      <c r="O106" s="244"/>
      <c r="P106" s="244"/>
      <c r="Q106" s="245"/>
      <c r="R106" s="243"/>
      <c r="S106" s="244"/>
      <c r="T106" s="244"/>
      <c r="U106" s="244"/>
      <c r="V106" s="244"/>
      <c r="W106" s="245"/>
      <c r="X106" s="243"/>
      <c r="Y106" s="244"/>
      <c r="Z106" s="244"/>
      <c r="AA106" s="244"/>
      <c r="AB106" s="245"/>
      <c r="AC106" s="243"/>
      <c r="AD106" s="244"/>
      <c r="AE106" s="244"/>
      <c r="AF106" s="245"/>
      <c r="AG106" s="243"/>
      <c r="AH106" s="244"/>
      <c r="AI106" s="245"/>
      <c r="AU106" s="13"/>
    </row>
    <row r="107" spans="2:35" s="9" customFormat="1" ht="24.95" customHeight="1">
      <c r="B107" s="106"/>
      <c r="D107" s="107" t="s">
        <v>154</v>
      </c>
      <c r="E107" s="108"/>
      <c r="F107" s="108"/>
      <c r="G107" s="108"/>
      <c r="H107" s="108"/>
      <c r="I107" s="108"/>
      <c r="J107" s="109">
        <f>J149</f>
        <v>86299.12</v>
      </c>
      <c r="L107" s="106"/>
      <c r="N107" s="179"/>
      <c r="O107" s="180"/>
      <c r="P107" s="165"/>
      <c r="Q107" s="166"/>
      <c r="R107" s="164"/>
      <c r="S107" s="165"/>
      <c r="T107" s="165"/>
      <c r="U107" s="165"/>
      <c r="V107" s="165"/>
      <c r="W107" s="167"/>
      <c r="X107" s="168"/>
      <c r="Y107" s="165"/>
      <c r="Z107" s="165"/>
      <c r="AA107" s="165"/>
      <c r="AB107" s="178"/>
      <c r="AC107" s="179"/>
      <c r="AD107" s="165"/>
      <c r="AE107" s="165"/>
      <c r="AF107" s="167"/>
      <c r="AG107" s="168"/>
      <c r="AH107" s="165"/>
      <c r="AI107" s="167"/>
    </row>
    <row r="108" spans="2:35" s="9" customFormat="1" ht="24.95" customHeight="1">
      <c r="B108" s="106"/>
      <c r="D108" s="107" t="s">
        <v>155</v>
      </c>
      <c r="E108" s="108"/>
      <c r="F108" s="108"/>
      <c r="G108" s="108"/>
      <c r="H108" s="108"/>
      <c r="I108" s="108"/>
      <c r="J108" s="109">
        <f>J154</f>
        <v>29376</v>
      </c>
      <c r="L108" s="106"/>
      <c r="N108" s="154"/>
      <c r="O108" s="181"/>
      <c r="P108" s="181"/>
      <c r="Q108" s="160"/>
      <c r="R108" s="154"/>
      <c r="S108" s="155"/>
      <c r="T108" s="155"/>
      <c r="U108" s="155"/>
      <c r="V108" s="155"/>
      <c r="W108" s="156"/>
      <c r="X108" s="162"/>
      <c r="Y108" s="155"/>
      <c r="Z108" s="155"/>
      <c r="AA108" s="155"/>
      <c r="AB108" s="160"/>
      <c r="AC108" s="154"/>
      <c r="AD108" s="155"/>
      <c r="AE108" s="155"/>
      <c r="AF108" s="156"/>
      <c r="AG108" s="162"/>
      <c r="AH108" s="155"/>
      <c r="AI108" s="156"/>
    </row>
    <row r="109" spans="2:35" s="9" customFormat="1" ht="24.95" customHeight="1">
      <c r="B109" s="106"/>
      <c r="D109" s="107" t="s">
        <v>156</v>
      </c>
      <c r="E109" s="108"/>
      <c r="F109" s="108"/>
      <c r="G109" s="108"/>
      <c r="H109" s="108"/>
      <c r="I109" s="108"/>
      <c r="J109" s="109">
        <f>J156</f>
        <v>277050.77</v>
      </c>
      <c r="L109" s="106"/>
      <c r="N109" s="154"/>
      <c r="O109" s="155"/>
      <c r="P109" s="181"/>
      <c r="Q109" s="182"/>
      <c r="R109" s="183"/>
      <c r="S109" s="181"/>
      <c r="T109" s="181"/>
      <c r="U109" s="155"/>
      <c r="V109" s="155"/>
      <c r="W109" s="156"/>
      <c r="X109" s="162"/>
      <c r="Y109" s="155"/>
      <c r="Z109" s="155"/>
      <c r="AA109" s="155"/>
      <c r="AB109" s="160"/>
      <c r="AC109" s="154"/>
      <c r="AD109" s="155"/>
      <c r="AE109" s="155"/>
      <c r="AF109" s="156"/>
      <c r="AG109" s="162"/>
      <c r="AH109" s="155"/>
      <c r="AI109" s="156"/>
    </row>
    <row r="110" spans="2:35" s="9" customFormat="1" ht="24.95" customHeight="1">
      <c r="B110" s="106"/>
      <c r="D110" s="107" t="s">
        <v>157</v>
      </c>
      <c r="E110" s="108"/>
      <c r="F110" s="108"/>
      <c r="G110" s="108"/>
      <c r="H110" s="108"/>
      <c r="I110" s="108"/>
      <c r="J110" s="109">
        <f>J164</f>
        <v>90692.29000000001</v>
      </c>
      <c r="L110" s="106"/>
      <c r="N110" s="154"/>
      <c r="O110" s="155"/>
      <c r="P110" s="155"/>
      <c r="Q110" s="160"/>
      <c r="R110" s="154"/>
      <c r="S110" s="181"/>
      <c r="T110" s="181"/>
      <c r="U110" s="155"/>
      <c r="V110" s="155"/>
      <c r="W110" s="156"/>
      <c r="X110" s="162"/>
      <c r="Y110" s="155"/>
      <c r="Z110" s="155"/>
      <c r="AA110" s="155"/>
      <c r="AB110" s="160"/>
      <c r="AC110" s="154"/>
      <c r="AD110" s="155"/>
      <c r="AE110" s="155"/>
      <c r="AF110" s="156"/>
      <c r="AG110" s="162"/>
      <c r="AH110" s="155"/>
      <c r="AI110" s="156"/>
    </row>
    <row r="111" spans="2:35" s="9" customFormat="1" ht="24.95" customHeight="1">
      <c r="B111" s="106"/>
      <c r="D111" s="107" t="s">
        <v>158</v>
      </c>
      <c r="E111" s="108"/>
      <c r="F111" s="108"/>
      <c r="G111" s="108"/>
      <c r="H111" s="108"/>
      <c r="I111" s="108"/>
      <c r="J111" s="109">
        <f>J167</f>
        <v>31354.93</v>
      </c>
      <c r="L111" s="106"/>
      <c r="N111" s="154"/>
      <c r="O111" s="155"/>
      <c r="P111" s="155"/>
      <c r="Q111" s="160"/>
      <c r="R111" s="154"/>
      <c r="S111" s="155"/>
      <c r="T111" s="155"/>
      <c r="U111" s="155"/>
      <c r="V111" s="155"/>
      <c r="W111" s="156"/>
      <c r="X111" s="162"/>
      <c r="Y111" s="155"/>
      <c r="Z111" s="155"/>
      <c r="AA111" s="155"/>
      <c r="AB111" s="160"/>
      <c r="AC111" s="154"/>
      <c r="AD111" s="155"/>
      <c r="AE111" s="155"/>
      <c r="AF111" s="184"/>
      <c r="AG111" s="185"/>
      <c r="AH111" s="181"/>
      <c r="AI111" s="184"/>
    </row>
    <row r="112" spans="2:35" s="9" customFormat="1" ht="24.95" customHeight="1">
      <c r="B112" s="106"/>
      <c r="D112" s="107" t="s">
        <v>159</v>
      </c>
      <c r="E112" s="108"/>
      <c r="F112" s="108"/>
      <c r="G112" s="108"/>
      <c r="H112" s="108"/>
      <c r="I112" s="108"/>
      <c r="J112" s="109">
        <f>J169</f>
        <v>29786.71</v>
      </c>
      <c r="L112" s="106"/>
      <c r="N112" s="154"/>
      <c r="O112" s="155"/>
      <c r="P112" s="155"/>
      <c r="Q112" s="160"/>
      <c r="R112" s="154"/>
      <c r="S112" s="155"/>
      <c r="T112" s="181"/>
      <c r="U112" s="181"/>
      <c r="V112" s="181"/>
      <c r="W112" s="184"/>
      <c r="X112" s="185"/>
      <c r="Y112" s="181"/>
      <c r="Z112" s="181"/>
      <c r="AA112" s="181"/>
      <c r="AB112" s="182"/>
      <c r="AC112" s="154"/>
      <c r="AD112" s="155"/>
      <c r="AE112" s="155"/>
      <c r="AF112" s="156"/>
      <c r="AG112" s="162"/>
      <c r="AH112" s="155"/>
      <c r="AI112" s="156"/>
    </row>
    <row r="113" spans="2:35" s="9" customFormat="1" ht="24.95" customHeight="1">
      <c r="B113" s="106"/>
      <c r="D113" s="107" t="s">
        <v>160</v>
      </c>
      <c r="E113" s="108"/>
      <c r="F113" s="108"/>
      <c r="G113" s="108"/>
      <c r="H113" s="108"/>
      <c r="I113" s="108"/>
      <c r="J113" s="109">
        <f>J172</f>
        <v>808797.4700000001</v>
      </c>
      <c r="L113" s="106"/>
      <c r="N113" s="154"/>
      <c r="O113" s="155"/>
      <c r="P113" s="155"/>
      <c r="Q113" s="160"/>
      <c r="R113" s="154"/>
      <c r="S113" s="155"/>
      <c r="T113" s="155"/>
      <c r="U113" s="155"/>
      <c r="V113" s="155"/>
      <c r="W113" s="156"/>
      <c r="X113" s="162"/>
      <c r="Y113" s="155"/>
      <c r="Z113" s="155"/>
      <c r="AA113" s="181"/>
      <c r="AB113" s="182"/>
      <c r="AC113" s="183"/>
      <c r="AD113" s="181"/>
      <c r="AE113" s="181"/>
      <c r="AF113" s="184"/>
      <c r="AG113" s="185"/>
      <c r="AH113" s="181"/>
      <c r="AI113" s="184"/>
    </row>
    <row r="114" spans="2:35" s="9" customFormat="1" ht="24.95" customHeight="1">
      <c r="B114" s="106"/>
      <c r="D114" s="107" t="s">
        <v>161</v>
      </c>
      <c r="E114" s="108"/>
      <c r="F114" s="108"/>
      <c r="G114" s="108"/>
      <c r="H114" s="108"/>
      <c r="I114" s="108"/>
      <c r="J114" s="109">
        <f>J185</f>
        <v>835661.6</v>
      </c>
      <c r="L114" s="106"/>
      <c r="N114" s="154"/>
      <c r="O114" s="155"/>
      <c r="P114" s="155"/>
      <c r="Q114" s="160"/>
      <c r="R114" s="154"/>
      <c r="S114" s="155"/>
      <c r="T114" s="155"/>
      <c r="U114" s="155"/>
      <c r="V114" s="155"/>
      <c r="W114" s="184"/>
      <c r="X114" s="185"/>
      <c r="Y114" s="181"/>
      <c r="Z114" s="181"/>
      <c r="AA114" s="155"/>
      <c r="AB114" s="160"/>
      <c r="AC114" s="154"/>
      <c r="AD114" s="155"/>
      <c r="AE114" s="155"/>
      <c r="AF114" s="156"/>
      <c r="AG114" s="162"/>
      <c r="AH114" s="155"/>
      <c r="AI114" s="156"/>
    </row>
    <row r="115" spans="2:35" s="9" customFormat="1" ht="24.95" customHeight="1">
      <c r="B115" s="106"/>
      <c r="D115" s="107" t="s">
        <v>162</v>
      </c>
      <c r="E115" s="108"/>
      <c r="F115" s="108"/>
      <c r="G115" s="108"/>
      <c r="H115" s="108"/>
      <c r="I115" s="108"/>
      <c r="J115" s="109">
        <f>J193</f>
        <v>126084.56999999999</v>
      </c>
      <c r="L115" s="106"/>
      <c r="N115" s="154"/>
      <c r="O115" s="155"/>
      <c r="P115" s="155"/>
      <c r="Q115" s="160"/>
      <c r="R115" s="154"/>
      <c r="S115" s="155"/>
      <c r="T115" s="155"/>
      <c r="U115" s="155"/>
      <c r="V115" s="155"/>
      <c r="W115" s="156"/>
      <c r="X115" s="185"/>
      <c r="Y115" s="181"/>
      <c r="Z115" s="181"/>
      <c r="AA115" s="181"/>
      <c r="AB115" s="182"/>
      <c r="AC115" s="183"/>
      <c r="AD115" s="181"/>
      <c r="AE115" s="181"/>
      <c r="AF115" s="184"/>
      <c r="AG115" s="185"/>
      <c r="AH115" s="181"/>
      <c r="AI115" s="184"/>
    </row>
    <row r="116" spans="2:35" s="9" customFormat="1" ht="24.95" customHeight="1">
      <c r="B116" s="106"/>
      <c r="D116" s="107" t="s">
        <v>163</v>
      </c>
      <c r="E116" s="108"/>
      <c r="F116" s="108"/>
      <c r="G116" s="108"/>
      <c r="H116" s="108"/>
      <c r="I116" s="108"/>
      <c r="J116" s="109">
        <f>J201</f>
        <v>153900</v>
      </c>
      <c r="L116" s="106"/>
      <c r="N116" s="154"/>
      <c r="O116" s="155"/>
      <c r="P116" s="155"/>
      <c r="Q116" s="160"/>
      <c r="R116" s="154"/>
      <c r="S116" s="155"/>
      <c r="T116" s="155"/>
      <c r="U116" s="155"/>
      <c r="V116" s="155"/>
      <c r="W116" s="156"/>
      <c r="X116" s="162"/>
      <c r="Y116" s="155"/>
      <c r="Z116" s="155"/>
      <c r="AA116" s="155"/>
      <c r="AB116" s="182"/>
      <c r="AC116" s="183"/>
      <c r="AD116" s="155"/>
      <c r="AE116" s="155"/>
      <c r="AF116" s="156"/>
      <c r="AG116" s="162"/>
      <c r="AH116" s="181"/>
      <c r="AI116" s="184"/>
    </row>
    <row r="117" spans="2:35" s="9" customFormat="1" ht="24.95" customHeight="1">
      <c r="B117" s="106"/>
      <c r="D117" s="107" t="s">
        <v>164</v>
      </c>
      <c r="E117" s="108"/>
      <c r="F117" s="108"/>
      <c r="G117" s="108"/>
      <c r="H117" s="108"/>
      <c r="I117" s="108"/>
      <c r="J117" s="109">
        <f>J209</f>
        <v>219802.19</v>
      </c>
      <c r="L117" s="106"/>
      <c r="N117" s="154"/>
      <c r="O117" s="155"/>
      <c r="P117" s="155"/>
      <c r="Q117" s="182"/>
      <c r="R117" s="183"/>
      <c r="S117" s="181"/>
      <c r="T117" s="155"/>
      <c r="U117" s="155"/>
      <c r="V117" s="155"/>
      <c r="W117" s="156"/>
      <c r="X117" s="162"/>
      <c r="Y117" s="155"/>
      <c r="Z117" s="155"/>
      <c r="AA117" s="155"/>
      <c r="AB117" s="160"/>
      <c r="AC117" s="154"/>
      <c r="AD117" s="155"/>
      <c r="AE117" s="155"/>
      <c r="AF117" s="156"/>
      <c r="AG117" s="162"/>
      <c r="AH117" s="155"/>
      <c r="AI117" s="156"/>
    </row>
    <row r="118" spans="2:35" s="9" customFormat="1" ht="24.95" customHeight="1">
      <c r="B118" s="106"/>
      <c r="D118" s="107" t="s">
        <v>165</v>
      </c>
      <c r="E118" s="108"/>
      <c r="F118" s="108"/>
      <c r="G118" s="108"/>
      <c r="H118" s="108"/>
      <c r="I118" s="108"/>
      <c r="J118" s="109">
        <f>J218</f>
        <v>39671.67</v>
      </c>
      <c r="L118" s="106"/>
      <c r="N118" s="183"/>
      <c r="O118" s="181"/>
      <c r="P118" s="181"/>
      <c r="Q118" s="182"/>
      <c r="R118" s="183"/>
      <c r="S118" s="181"/>
      <c r="T118" s="181"/>
      <c r="U118" s="181"/>
      <c r="V118" s="181"/>
      <c r="W118" s="184"/>
      <c r="X118" s="185"/>
      <c r="Y118" s="181"/>
      <c r="Z118" s="181"/>
      <c r="AA118" s="181"/>
      <c r="AB118" s="182"/>
      <c r="AC118" s="183"/>
      <c r="AD118" s="181"/>
      <c r="AE118" s="181"/>
      <c r="AF118" s="184"/>
      <c r="AG118" s="185"/>
      <c r="AH118" s="181"/>
      <c r="AI118" s="184"/>
    </row>
    <row r="119" spans="2:35" s="9" customFormat="1" ht="24.95" customHeight="1">
      <c r="B119" s="106"/>
      <c r="D119" s="107" t="s">
        <v>166</v>
      </c>
      <c r="E119" s="108"/>
      <c r="F119" s="108"/>
      <c r="G119" s="108"/>
      <c r="H119" s="108"/>
      <c r="I119" s="108"/>
      <c r="J119" s="109">
        <f>J220</f>
        <v>8696.85</v>
      </c>
      <c r="L119" s="106"/>
      <c r="N119" s="154"/>
      <c r="O119" s="155"/>
      <c r="P119" s="155"/>
      <c r="Q119" s="182"/>
      <c r="R119" s="183"/>
      <c r="S119" s="155"/>
      <c r="T119" s="155"/>
      <c r="U119" s="155"/>
      <c r="V119" s="155"/>
      <c r="W119" s="156"/>
      <c r="X119" s="162"/>
      <c r="Y119" s="155"/>
      <c r="Z119" s="155"/>
      <c r="AA119" s="155"/>
      <c r="AB119" s="160"/>
      <c r="AC119" s="154"/>
      <c r="AD119" s="155"/>
      <c r="AE119" s="155"/>
      <c r="AF119" s="156"/>
      <c r="AG119" s="162"/>
      <c r="AH119" s="155"/>
      <c r="AI119" s="156"/>
    </row>
    <row r="120" spans="2:35" s="9" customFormat="1" ht="24.95" customHeight="1">
      <c r="B120" s="106"/>
      <c r="D120" s="107" t="s">
        <v>167</v>
      </c>
      <c r="E120" s="108"/>
      <c r="F120" s="108"/>
      <c r="G120" s="108"/>
      <c r="H120" s="108"/>
      <c r="I120" s="108"/>
      <c r="J120" s="109">
        <f>J222</f>
        <v>632481.28</v>
      </c>
      <c r="L120" s="106"/>
      <c r="N120" s="154"/>
      <c r="O120" s="155"/>
      <c r="P120" s="155"/>
      <c r="Q120" s="160"/>
      <c r="R120" s="154"/>
      <c r="S120" s="155"/>
      <c r="T120" s="155"/>
      <c r="U120" s="155"/>
      <c r="V120" s="155"/>
      <c r="W120" s="156"/>
      <c r="X120" s="185"/>
      <c r="Y120" s="181"/>
      <c r="Z120" s="181"/>
      <c r="AA120" s="181"/>
      <c r="AB120" s="182"/>
      <c r="AC120" s="183"/>
      <c r="AD120" s="181"/>
      <c r="AE120" s="181"/>
      <c r="AF120" s="184"/>
      <c r="AG120" s="162"/>
      <c r="AH120" s="155"/>
      <c r="AI120" s="156"/>
    </row>
    <row r="121" spans="2:35" s="9" customFormat="1" ht="24.95" customHeight="1">
      <c r="B121" s="106"/>
      <c r="D121" s="107" t="s">
        <v>168</v>
      </c>
      <c r="E121" s="108"/>
      <c r="F121" s="108"/>
      <c r="G121" s="108"/>
      <c r="H121" s="108"/>
      <c r="I121" s="108"/>
      <c r="J121" s="109">
        <f>J233</f>
        <v>946110.1400000001</v>
      </c>
      <c r="L121" s="106"/>
      <c r="N121" s="154"/>
      <c r="O121" s="155"/>
      <c r="P121" s="155"/>
      <c r="Q121" s="160"/>
      <c r="R121" s="154"/>
      <c r="S121" s="181"/>
      <c r="T121" s="181"/>
      <c r="U121" s="181"/>
      <c r="V121" s="181"/>
      <c r="W121" s="184"/>
      <c r="X121" s="185"/>
      <c r="Y121" s="181"/>
      <c r="Z121" s="181"/>
      <c r="AA121" s="155"/>
      <c r="AB121" s="160"/>
      <c r="AC121" s="183"/>
      <c r="AD121" s="181"/>
      <c r="AE121" s="181"/>
      <c r="AF121" s="184"/>
      <c r="AG121" s="185"/>
      <c r="AH121" s="181"/>
      <c r="AI121" s="184"/>
    </row>
    <row r="122" spans="2:35" s="9" customFormat="1" ht="24.95" customHeight="1">
      <c r="B122" s="106"/>
      <c r="D122" s="107" t="s">
        <v>169</v>
      </c>
      <c r="E122" s="108"/>
      <c r="F122" s="108"/>
      <c r="G122" s="108"/>
      <c r="H122" s="108"/>
      <c r="I122" s="108"/>
      <c r="J122" s="109">
        <f>J238</f>
        <v>39517.75</v>
      </c>
      <c r="L122" s="106"/>
      <c r="N122" s="154"/>
      <c r="O122" s="155"/>
      <c r="P122" s="155"/>
      <c r="Q122" s="160"/>
      <c r="R122" s="183"/>
      <c r="S122" s="181"/>
      <c r="T122" s="181"/>
      <c r="U122" s="181"/>
      <c r="V122" s="181"/>
      <c r="W122" s="184"/>
      <c r="X122" s="185"/>
      <c r="Y122" s="181"/>
      <c r="Z122" s="181"/>
      <c r="AA122" s="181"/>
      <c r="AB122" s="182"/>
      <c r="AC122" s="183"/>
      <c r="AD122" s="155"/>
      <c r="AE122" s="155"/>
      <c r="AF122" s="156"/>
      <c r="AG122" s="162"/>
      <c r="AH122" s="155"/>
      <c r="AI122" s="156"/>
    </row>
    <row r="123" spans="2:35" s="9" customFormat="1" ht="24.95" customHeight="1">
      <c r="B123" s="106"/>
      <c r="D123" s="107" t="s">
        <v>170</v>
      </c>
      <c r="E123" s="108"/>
      <c r="F123" s="108"/>
      <c r="G123" s="108"/>
      <c r="H123" s="108"/>
      <c r="I123" s="108"/>
      <c r="J123" s="109">
        <f>J241</f>
        <v>160147.00000000003</v>
      </c>
      <c r="L123" s="106"/>
      <c r="N123" s="154"/>
      <c r="O123" s="155"/>
      <c r="P123" s="155"/>
      <c r="Q123" s="160"/>
      <c r="R123" s="154"/>
      <c r="S123" s="155"/>
      <c r="T123" s="155"/>
      <c r="U123" s="155"/>
      <c r="V123" s="155"/>
      <c r="W123" s="156"/>
      <c r="X123" s="162"/>
      <c r="Y123" s="155"/>
      <c r="Z123" s="155"/>
      <c r="AA123" s="155"/>
      <c r="AB123" s="182"/>
      <c r="AC123" s="183"/>
      <c r="AD123" s="181"/>
      <c r="AE123" s="181"/>
      <c r="AF123" s="184"/>
      <c r="AG123" s="185"/>
      <c r="AH123" s="181"/>
      <c r="AI123" s="184"/>
    </row>
    <row r="124" spans="2:35" s="9" customFormat="1" ht="24.95" customHeight="1">
      <c r="B124" s="106"/>
      <c r="D124" s="107" t="s">
        <v>171</v>
      </c>
      <c r="E124" s="108"/>
      <c r="F124" s="108"/>
      <c r="G124" s="108"/>
      <c r="H124" s="108"/>
      <c r="I124" s="108"/>
      <c r="J124" s="109">
        <f>J249</f>
        <v>173181</v>
      </c>
      <c r="L124" s="106"/>
      <c r="N124" s="154"/>
      <c r="O124" s="155"/>
      <c r="P124" s="155"/>
      <c r="Q124" s="160"/>
      <c r="R124" s="154"/>
      <c r="S124" s="155"/>
      <c r="T124" s="155"/>
      <c r="U124" s="155"/>
      <c r="V124" s="155"/>
      <c r="W124" s="156"/>
      <c r="X124" s="162"/>
      <c r="Y124" s="155"/>
      <c r="Z124" s="181"/>
      <c r="AA124" s="181"/>
      <c r="AB124" s="182"/>
      <c r="AC124" s="183"/>
      <c r="AD124" s="181"/>
      <c r="AE124" s="181"/>
      <c r="AF124" s="184"/>
      <c r="AG124" s="185"/>
      <c r="AH124" s="155"/>
      <c r="AI124" s="156"/>
    </row>
    <row r="125" spans="2:35" s="9" customFormat="1" ht="24.95" customHeight="1">
      <c r="B125" s="106"/>
      <c r="D125" s="107" t="s">
        <v>172</v>
      </c>
      <c r="E125" s="108"/>
      <c r="F125" s="108"/>
      <c r="G125" s="108"/>
      <c r="H125" s="108"/>
      <c r="I125" s="108"/>
      <c r="J125" s="109">
        <f>J260</f>
        <v>63921.25</v>
      </c>
      <c r="L125" s="106"/>
      <c r="N125" s="154"/>
      <c r="O125" s="155"/>
      <c r="P125" s="155"/>
      <c r="Q125" s="160"/>
      <c r="R125" s="154"/>
      <c r="S125" s="155"/>
      <c r="T125" s="155"/>
      <c r="U125" s="155"/>
      <c r="V125" s="155"/>
      <c r="W125" s="184"/>
      <c r="X125" s="185"/>
      <c r="Y125" s="181"/>
      <c r="Z125" s="181"/>
      <c r="AA125" s="181"/>
      <c r="AB125" s="182"/>
      <c r="AC125" s="154"/>
      <c r="AD125" s="155"/>
      <c r="AE125" s="155"/>
      <c r="AF125" s="156"/>
      <c r="AG125" s="162"/>
      <c r="AH125" s="155"/>
      <c r="AI125" s="156"/>
    </row>
    <row r="126" spans="2:35" s="9" customFormat="1" ht="24.95" customHeight="1">
      <c r="B126" s="106"/>
      <c r="D126" s="107" t="s">
        <v>173</v>
      </c>
      <c r="E126" s="108"/>
      <c r="F126" s="108"/>
      <c r="G126" s="108"/>
      <c r="H126" s="108"/>
      <c r="I126" s="108"/>
      <c r="J126" s="109">
        <f>J263</f>
        <v>3332.42</v>
      </c>
      <c r="L126" s="106"/>
      <c r="N126" s="154"/>
      <c r="O126" s="155"/>
      <c r="P126" s="155"/>
      <c r="Q126" s="160"/>
      <c r="R126" s="154"/>
      <c r="S126" s="155"/>
      <c r="T126" s="155"/>
      <c r="U126" s="155"/>
      <c r="V126" s="155"/>
      <c r="W126" s="156"/>
      <c r="X126" s="162"/>
      <c r="Y126" s="155"/>
      <c r="Z126" s="155"/>
      <c r="AA126" s="181"/>
      <c r="AB126" s="182"/>
      <c r="AC126" s="154"/>
      <c r="AD126" s="155"/>
      <c r="AE126" s="155"/>
      <c r="AF126" s="156"/>
      <c r="AG126" s="162"/>
      <c r="AH126" s="155"/>
      <c r="AI126" s="156"/>
    </row>
    <row r="127" spans="2:35" s="9" customFormat="1" ht="24.95" customHeight="1">
      <c r="B127" s="106"/>
      <c r="D127" s="107" t="s">
        <v>174</v>
      </c>
      <c r="E127" s="108"/>
      <c r="F127" s="108"/>
      <c r="G127" s="108"/>
      <c r="H127" s="108"/>
      <c r="I127" s="108"/>
      <c r="J127" s="109">
        <f>J265</f>
        <v>190977.44999999998</v>
      </c>
      <c r="L127" s="106"/>
      <c r="N127" s="186"/>
      <c r="O127" s="187"/>
      <c r="P127" s="187"/>
      <c r="Q127" s="188"/>
      <c r="R127" s="186"/>
      <c r="S127" s="187"/>
      <c r="T127" s="187"/>
      <c r="U127" s="187"/>
      <c r="V127" s="187"/>
      <c r="W127" s="189"/>
      <c r="X127" s="190"/>
      <c r="Y127" s="187"/>
      <c r="Z127" s="187"/>
      <c r="AA127" s="187"/>
      <c r="AB127" s="188"/>
      <c r="AC127" s="186"/>
      <c r="AD127" s="187"/>
      <c r="AE127" s="187"/>
      <c r="AF127" s="189"/>
      <c r="AG127" s="190"/>
      <c r="AH127" s="187"/>
      <c r="AI127" s="189"/>
    </row>
    <row r="128" spans="2:12" s="9" customFormat="1" ht="24.95" customHeight="1" hidden="1">
      <c r="B128" s="106"/>
      <c r="D128" s="107" t="s">
        <v>108</v>
      </c>
      <c r="E128" s="108"/>
      <c r="F128" s="108"/>
      <c r="G128" s="108"/>
      <c r="H128" s="108"/>
      <c r="I128" s="108"/>
      <c r="J128" s="109">
        <f>J273</f>
        <v>0</v>
      </c>
      <c r="L128" s="106"/>
    </row>
    <row r="129" spans="1:31" s="2" customFormat="1" ht="21.75" customHeight="1" hidden="1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3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</row>
    <row r="130" spans="1:31" s="2" customFormat="1" ht="6.95" customHeight="1" hidden="1">
      <c r="A130" s="25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3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</row>
    <row r="131" ht="12" hidden="1"/>
    <row r="132" ht="12" hidden="1"/>
    <row r="133" ht="12" hidden="1"/>
    <row r="134" spans="1:31" s="2" customFormat="1" ht="6.95" customHeight="1" hidden="1">
      <c r="A134" s="25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3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</row>
    <row r="135" spans="1:31" s="2" customFormat="1" ht="24.95" customHeight="1" hidden="1">
      <c r="A135" s="25"/>
      <c r="B135" s="26"/>
      <c r="C135" s="17" t="s">
        <v>109</v>
      </c>
      <c r="D135" s="25"/>
      <c r="E135" s="25"/>
      <c r="F135" s="25"/>
      <c r="G135" s="25"/>
      <c r="H135" s="25"/>
      <c r="I135" s="25"/>
      <c r="J135" s="25"/>
      <c r="K135" s="25"/>
      <c r="L135" s="3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</row>
    <row r="136" spans="1:31" s="2" customFormat="1" ht="6.95" customHeight="1" hidden="1">
      <c r="A136" s="25"/>
      <c r="B136" s="26"/>
      <c r="C136" s="25"/>
      <c r="D136" s="25"/>
      <c r="E136" s="25"/>
      <c r="F136" s="25"/>
      <c r="G136" s="25"/>
      <c r="H136" s="25"/>
      <c r="I136" s="25"/>
      <c r="J136" s="25"/>
      <c r="K136" s="25"/>
      <c r="L136" s="3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</row>
    <row r="137" spans="1:31" s="2" customFormat="1" ht="12" customHeight="1" hidden="1">
      <c r="A137" s="25"/>
      <c r="B137" s="26"/>
      <c r="C137" s="22" t="s">
        <v>14</v>
      </c>
      <c r="D137" s="25"/>
      <c r="E137" s="25"/>
      <c r="F137" s="25"/>
      <c r="G137" s="25"/>
      <c r="H137" s="25"/>
      <c r="I137" s="25"/>
      <c r="J137" s="25"/>
      <c r="K137" s="25"/>
      <c r="L137" s="3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</row>
    <row r="138" spans="1:31" s="2" customFormat="1" ht="16.5" customHeight="1" hidden="1">
      <c r="A138" s="25"/>
      <c r="B138" s="26"/>
      <c r="C138" s="25"/>
      <c r="D138" s="25"/>
      <c r="E138" s="236" t="str">
        <f>E7</f>
        <v>Energetické úspory ZŠ Krušnohorská 1576/1 Trnovany, Teplice</v>
      </c>
      <c r="F138" s="237"/>
      <c r="G138" s="237"/>
      <c r="H138" s="237"/>
      <c r="I138" s="25"/>
      <c r="J138" s="25"/>
      <c r="K138" s="25"/>
      <c r="L138" s="3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</row>
    <row r="139" spans="1:31" s="2" customFormat="1" ht="12" customHeight="1" hidden="1">
      <c r="A139" s="25"/>
      <c r="B139" s="26"/>
      <c r="C139" s="22" t="s">
        <v>99</v>
      </c>
      <c r="D139" s="25"/>
      <c r="E139" s="25"/>
      <c r="F139" s="25"/>
      <c r="G139" s="25"/>
      <c r="H139" s="25"/>
      <c r="I139" s="25"/>
      <c r="J139" s="25"/>
      <c r="K139" s="25"/>
      <c r="L139" s="3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</row>
    <row r="140" spans="1:31" s="2" customFormat="1" ht="16.5" customHeight="1" hidden="1">
      <c r="A140" s="25"/>
      <c r="B140" s="26"/>
      <c r="C140" s="25"/>
      <c r="D140" s="25"/>
      <c r="E140" s="226" t="str">
        <f>E9</f>
        <v>Objekt4 - 1 1 Pol</v>
      </c>
      <c r="F140" s="235"/>
      <c r="G140" s="235"/>
      <c r="H140" s="235"/>
      <c r="I140" s="25"/>
      <c r="J140" s="25"/>
      <c r="K140" s="25"/>
      <c r="L140" s="3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</row>
    <row r="141" spans="1:31" s="2" customFormat="1" ht="6.95" customHeight="1" hidden="1">
      <c r="A141" s="25"/>
      <c r="B141" s="26"/>
      <c r="C141" s="25"/>
      <c r="D141" s="25"/>
      <c r="E141" s="25"/>
      <c r="F141" s="25"/>
      <c r="G141" s="25"/>
      <c r="H141" s="25"/>
      <c r="I141" s="25"/>
      <c r="J141" s="25"/>
      <c r="K141" s="25"/>
      <c r="L141" s="3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</row>
    <row r="142" spans="1:31" s="2" customFormat="1" ht="12" customHeight="1" hidden="1">
      <c r="A142" s="25"/>
      <c r="B142" s="26"/>
      <c r="C142" s="22" t="s">
        <v>18</v>
      </c>
      <c r="D142" s="25"/>
      <c r="E142" s="25"/>
      <c r="F142" s="20" t="str">
        <f>F12</f>
        <v xml:space="preserve"> </v>
      </c>
      <c r="G142" s="25"/>
      <c r="H142" s="25"/>
      <c r="I142" s="22" t="s">
        <v>20</v>
      </c>
      <c r="J142" s="48" t="str">
        <f>IF(J12="","",J12)</f>
        <v>10. 6. 2020</v>
      </c>
      <c r="K142" s="25"/>
      <c r="L142" s="3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</row>
    <row r="143" spans="1:31" s="2" customFormat="1" ht="6.95" customHeight="1" hidden="1">
      <c r="A143" s="25"/>
      <c r="B143" s="26"/>
      <c r="C143" s="25"/>
      <c r="D143" s="25"/>
      <c r="E143" s="25"/>
      <c r="F143" s="25"/>
      <c r="G143" s="25"/>
      <c r="H143" s="25"/>
      <c r="I143" s="25"/>
      <c r="J143" s="25"/>
      <c r="K143" s="25"/>
      <c r="L143" s="3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  <row r="144" spans="1:31" s="2" customFormat="1" ht="15.2" customHeight="1" hidden="1">
      <c r="A144" s="25"/>
      <c r="B144" s="26"/>
      <c r="C144" s="22" t="s">
        <v>22</v>
      </c>
      <c r="D144" s="25"/>
      <c r="E144" s="25"/>
      <c r="F144" s="20" t="str">
        <f>E15</f>
        <v xml:space="preserve"> </v>
      </c>
      <c r="G144" s="25"/>
      <c r="H144" s="25"/>
      <c r="I144" s="22" t="s">
        <v>30</v>
      </c>
      <c r="J144" s="23" t="str">
        <f>E21</f>
        <v xml:space="preserve"> </v>
      </c>
      <c r="K144" s="25"/>
      <c r="L144" s="3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</row>
    <row r="145" spans="1:31" s="2" customFormat="1" ht="15.2" customHeight="1" hidden="1">
      <c r="A145" s="25"/>
      <c r="B145" s="26"/>
      <c r="C145" s="22" t="s">
        <v>26</v>
      </c>
      <c r="D145" s="25"/>
      <c r="E145" s="25"/>
      <c r="F145" s="20" t="str">
        <f>IF(E18="","",E18)</f>
        <v>IZOWEN a.s.</v>
      </c>
      <c r="G145" s="25"/>
      <c r="H145" s="25"/>
      <c r="I145" s="22" t="s">
        <v>32</v>
      </c>
      <c r="J145" s="23" t="str">
        <f>E24</f>
        <v>Vít Janouškovec</v>
      </c>
      <c r="K145" s="25"/>
      <c r="L145" s="3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</row>
    <row r="146" spans="1:31" s="2" customFormat="1" ht="10.35" customHeight="1" hidden="1">
      <c r="A146" s="25"/>
      <c r="B146" s="26"/>
      <c r="C146" s="25"/>
      <c r="D146" s="25"/>
      <c r="E146" s="25"/>
      <c r="F146" s="25"/>
      <c r="G146" s="25"/>
      <c r="H146" s="25"/>
      <c r="I146" s="25"/>
      <c r="J146" s="25"/>
      <c r="K146" s="25"/>
      <c r="L146" s="3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  <row r="147" spans="1:31" s="10" customFormat="1" ht="29.25" customHeight="1" hidden="1">
      <c r="A147" s="110"/>
      <c r="B147" s="111"/>
      <c r="C147" s="112" t="s">
        <v>110</v>
      </c>
      <c r="D147" s="113" t="s">
        <v>60</v>
      </c>
      <c r="E147" s="113" t="s">
        <v>56</v>
      </c>
      <c r="F147" s="113" t="s">
        <v>57</v>
      </c>
      <c r="G147" s="113" t="s">
        <v>111</v>
      </c>
      <c r="H147" s="113" t="s">
        <v>112</v>
      </c>
      <c r="I147" s="113" t="s">
        <v>113</v>
      </c>
      <c r="J147" s="114" t="s">
        <v>103</v>
      </c>
      <c r="K147" s="115" t="s">
        <v>114</v>
      </c>
      <c r="L147" s="116"/>
      <c r="M147" s="55" t="s">
        <v>1</v>
      </c>
      <c r="N147" s="56" t="s">
        <v>39</v>
      </c>
      <c r="O147" s="56" t="s">
        <v>115</v>
      </c>
      <c r="P147" s="56" t="s">
        <v>116</v>
      </c>
      <c r="Q147" s="56" t="s">
        <v>117</v>
      </c>
      <c r="R147" s="56" t="s">
        <v>118</v>
      </c>
      <c r="S147" s="56" t="s">
        <v>119</v>
      </c>
      <c r="T147" s="57" t="s">
        <v>120</v>
      </c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</row>
    <row r="148" spans="1:63" s="2" customFormat="1" ht="22.9" customHeight="1" hidden="1">
      <c r="A148" s="25"/>
      <c r="B148" s="26"/>
      <c r="C148" s="62" t="s">
        <v>121</v>
      </c>
      <c r="D148" s="25"/>
      <c r="E148" s="25"/>
      <c r="F148" s="25"/>
      <c r="G148" s="25"/>
      <c r="H148" s="25"/>
      <c r="I148" s="25"/>
      <c r="J148" s="117">
        <f>BK148</f>
        <v>4946842.46</v>
      </c>
      <c r="K148" s="25"/>
      <c r="L148" s="26"/>
      <c r="M148" s="58"/>
      <c r="N148" s="49"/>
      <c r="O148" s="59"/>
      <c r="P148" s="118">
        <f>P149+P154+P156+P164+P167+P169+P172+P185+P193+P201+P209+P218+P220+P222+P233+P238+P241+P249+P260+P263+P265+P273</f>
        <v>0</v>
      </c>
      <c r="Q148" s="59"/>
      <c r="R148" s="118">
        <f>R149+R154+R156+R164+R167+R169+R172+R185+R193+R201+R209+R218+R220+R222+R233+R238+R241+R249+R260+R263+R265+R273</f>
        <v>0</v>
      </c>
      <c r="S148" s="59"/>
      <c r="T148" s="119">
        <f>T149+T154+T156+T164+T167+T169+T172+T185+T193+T201+T209+T218+T220+T222+T233+T238+T241+T249+T260+T263+T265+T273</f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T148" s="13" t="s">
        <v>74</v>
      </c>
      <c r="AU148" s="13" t="s">
        <v>105</v>
      </c>
      <c r="BK148" s="120">
        <f>BK149+BK154+BK156+BK164+BK167+BK169+BK172+BK185+BK193+BK201+BK209+BK218+BK220+BK222+BK233+BK238+BK241+BK249+BK260+BK263+BK265+BK273</f>
        <v>4946842.46</v>
      </c>
    </row>
    <row r="149" spans="2:63" s="11" customFormat="1" ht="25.9" customHeight="1" hidden="1">
      <c r="B149" s="121"/>
      <c r="D149" s="122" t="s">
        <v>74</v>
      </c>
      <c r="E149" s="123" t="s">
        <v>83</v>
      </c>
      <c r="F149" s="123" t="s">
        <v>175</v>
      </c>
      <c r="J149" s="124">
        <f>BK149</f>
        <v>86299.12</v>
      </c>
      <c r="L149" s="121"/>
      <c r="M149" s="125"/>
      <c r="N149" s="126"/>
      <c r="O149" s="126"/>
      <c r="P149" s="127">
        <f>SUM(P150:P153)</f>
        <v>0</v>
      </c>
      <c r="Q149" s="126"/>
      <c r="R149" s="127">
        <f>SUM(R150:R153)</f>
        <v>0</v>
      </c>
      <c r="S149" s="126"/>
      <c r="T149" s="128">
        <f>SUM(T150:T153)</f>
        <v>0</v>
      </c>
      <c r="AR149" s="122" t="s">
        <v>83</v>
      </c>
      <c r="AT149" s="129" t="s">
        <v>74</v>
      </c>
      <c r="AU149" s="129" t="s">
        <v>75</v>
      </c>
      <c r="AY149" s="122" t="s">
        <v>124</v>
      </c>
      <c r="BK149" s="130">
        <f>SUM(BK150:BK153)</f>
        <v>86299.12</v>
      </c>
    </row>
    <row r="150" spans="1:65" s="2" customFormat="1" ht="16.5" customHeight="1" hidden="1">
      <c r="A150" s="25"/>
      <c r="B150" s="131"/>
      <c r="C150" s="132" t="s">
        <v>83</v>
      </c>
      <c r="D150" s="132" t="s">
        <v>125</v>
      </c>
      <c r="E150" s="133" t="s">
        <v>176</v>
      </c>
      <c r="F150" s="134" t="s">
        <v>177</v>
      </c>
      <c r="G150" s="135" t="s">
        <v>178</v>
      </c>
      <c r="H150" s="136">
        <v>52.433</v>
      </c>
      <c r="I150" s="137">
        <v>55.1</v>
      </c>
      <c r="J150" s="137">
        <f>ROUND(I150*H150,2)</f>
        <v>2889.06</v>
      </c>
      <c r="K150" s="138"/>
      <c r="L150" s="26"/>
      <c r="M150" s="139" t="s">
        <v>1</v>
      </c>
      <c r="N150" s="140" t="s">
        <v>40</v>
      </c>
      <c r="O150" s="141">
        <v>0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3" t="s">
        <v>129</v>
      </c>
      <c r="AT150" s="143" t="s">
        <v>125</v>
      </c>
      <c r="AU150" s="143" t="s">
        <v>83</v>
      </c>
      <c r="AY150" s="13" t="s">
        <v>124</v>
      </c>
      <c r="BE150" s="144">
        <f>IF(N150="základní",J150,0)</f>
        <v>2889.06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3" t="s">
        <v>83</v>
      </c>
      <c r="BK150" s="144">
        <f>ROUND(I150*H150,2)</f>
        <v>2889.06</v>
      </c>
      <c r="BL150" s="13" t="s">
        <v>129</v>
      </c>
      <c r="BM150" s="143" t="s">
        <v>85</v>
      </c>
    </row>
    <row r="151" spans="1:65" s="2" customFormat="1" ht="16.5" customHeight="1" hidden="1">
      <c r="A151" s="25"/>
      <c r="B151" s="131"/>
      <c r="C151" s="132" t="s">
        <v>85</v>
      </c>
      <c r="D151" s="132" t="s">
        <v>125</v>
      </c>
      <c r="E151" s="133" t="s">
        <v>179</v>
      </c>
      <c r="F151" s="134" t="s">
        <v>180</v>
      </c>
      <c r="G151" s="135" t="s">
        <v>181</v>
      </c>
      <c r="H151" s="136">
        <v>75.01</v>
      </c>
      <c r="I151" s="137">
        <v>562</v>
      </c>
      <c r="J151" s="137">
        <f>ROUND(I151*H151,2)</f>
        <v>42155.62</v>
      </c>
      <c r="K151" s="138"/>
      <c r="L151" s="26"/>
      <c r="M151" s="139" t="s">
        <v>1</v>
      </c>
      <c r="N151" s="140" t="s">
        <v>40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3" t="s">
        <v>129</v>
      </c>
      <c r="AT151" s="143" t="s">
        <v>125</v>
      </c>
      <c r="AU151" s="143" t="s">
        <v>83</v>
      </c>
      <c r="AY151" s="13" t="s">
        <v>124</v>
      </c>
      <c r="BE151" s="144">
        <f>IF(N151="základní",J151,0)</f>
        <v>42155.62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3" t="s">
        <v>83</v>
      </c>
      <c r="BK151" s="144">
        <f>ROUND(I151*H151,2)</f>
        <v>42155.62</v>
      </c>
      <c r="BL151" s="13" t="s">
        <v>129</v>
      </c>
      <c r="BM151" s="143" t="s">
        <v>129</v>
      </c>
    </row>
    <row r="152" spans="1:65" s="2" customFormat="1" ht="16.5" customHeight="1" hidden="1">
      <c r="A152" s="25"/>
      <c r="B152" s="131"/>
      <c r="C152" s="132" t="s">
        <v>132</v>
      </c>
      <c r="D152" s="132" t="s">
        <v>125</v>
      </c>
      <c r="E152" s="133" t="s">
        <v>182</v>
      </c>
      <c r="F152" s="134" t="s">
        <v>183</v>
      </c>
      <c r="G152" s="135" t="s">
        <v>181</v>
      </c>
      <c r="H152" s="136">
        <v>66.51</v>
      </c>
      <c r="I152" s="137">
        <v>344</v>
      </c>
      <c r="J152" s="137">
        <f>ROUND(I152*H152,2)</f>
        <v>22879.44</v>
      </c>
      <c r="K152" s="138"/>
      <c r="L152" s="26"/>
      <c r="M152" s="139" t="s">
        <v>1</v>
      </c>
      <c r="N152" s="140" t="s">
        <v>40</v>
      </c>
      <c r="O152" s="141">
        <v>0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3" t="s">
        <v>129</v>
      </c>
      <c r="AT152" s="143" t="s">
        <v>125</v>
      </c>
      <c r="AU152" s="143" t="s">
        <v>83</v>
      </c>
      <c r="AY152" s="13" t="s">
        <v>124</v>
      </c>
      <c r="BE152" s="144">
        <f>IF(N152="základní",J152,0)</f>
        <v>22879.44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3" t="s">
        <v>83</v>
      </c>
      <c r="BK152" s="144">
        <f>ROUND(I152*H152,2)</f>
        <v>22879.44</v>
      </c>
      <c r="BL152" s="13" t="s">
        <v>129</v>
      </c>
      <c r="BM152" s="143" t="s">
        <v>135</v>
      </c>
    </row>
    <row r="153" spans="1:65" s="2" customFormat="1" ht="16.5" customHeight="1" hidden="1">
      <c r="A153" s="25"/>
      <c r="B153" s="131"/>
      <c r="C153" s="132" t="s">
        <v>129</v>
      </c>
      <c r="D153" s="132" t="s">
        <v>125</v>
      </c>
      <c r="E153" s="133" t="s">
        <v>184</v>
      </c>
      <c r="F153" s="134" t="s">
        <v>185</v>
      </c>
      <c r="G153" s="135" t="s">
        <v>178</v>
      </c>
      <c r="H153" s="136">
        <v>75</v>
      </c>
      <c r="I153" s="137">
        <v>245</v>
      </c>
      <c r="J153" s="137">
        <f>ROUND(I153*H153,2)</f>
        <v>18375</v>
      </c>
      <c r="K153" s="138"/>
      <c r="L153" s="26"/>
      <c r="M153" s="139" t="s">
        <v>1</v>
      </c>
      <c r="N153" s="140" t="s">
        <v>40</v>
      </c>
      <c r="O153" s="141">
        <v>0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43" t="s">
        <v>129</v>
      </c>
      <c r="AT153" s="143" t="s">
        <v>125</v>
      </c>
      <c r="AU153" s="143" t="s">
        <v>83</v>
      </c>
      <c r="AY153" s="13" t="s">
        <v>124</v>
      </c>
      <c r="BE153" s="144">
        <f>IF(N153="základní",J153,0)</f>
        <v>18375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3" t="s">
        <v>83</v>
      </c>
      <c r="BK153" s="144">
        <f>ROUND(I153*H153,2)</f>
        <v>18375</v>
      </c>
      <c r="BL153" s="13" t="s">
        <v>129</v>
      </c>
      <c r="BM153" s="143" t="s">
        <v>140</v>
      </c>
    </row>
    <row r="154" spans="2:63" s="11" customFormat="1" ht="25.9" customHeight="1" hidden="1">
      <c r="B154" s="121"/>
      <c r="D154" s="122" t="s">
        <v>74</v>
      </c>
      <c r="E154" s="123" t="s">
        <v>85</v>
      </c>
      <c r="F154" s="123" t="s">
        <v>186</v>
      </c>
      <c r="J154" s="124">
        <f>BK154</f>
        <v>29376</v>
      </c>
      <c r="L154" s="121"/>
      <c r="M154" s="125"/>
      <c r="N154" s="126"/>
      <c r="O154" s="126"/>
      <c r="P154" s="127">
        <f>P155</f>
        <v>0</v>
      </c>
      <c r="Q154" s="126"/>
      <c r="R154" s="127">
        <f>R155</f>
        <v>0</v>
      </c>
      <c r="S154" s="126"/>
      <c r="T154" s="128">
        <f>T155</f>
        <v>0</v>
      </c>
      <c r="AR154" s="122" t="s">
        <v>83</v>
      </c>
      <c r="AT154" s="129" t="s">
        <v>74</v>
      </c>
      <c r="AU154" s="129" t="s">
        <v>75</v>
      </c>
      <c r="AY154" s="122" t="s">
        <v>124</v>
      </c>
      <c r="BK154" s="130">
        <f>BK155</f>
        <v>29376</v>
      </c>
    </row>
    <row r="155" spans="1:65" s="2" customFormat="1" ht="16.5" customHeight="1" hidden="1">
      <c r="A155" s="25"/>
      <c r="B155" s="131"/>
      <c r="C155" s="132" t="s">
        <v>141</v>
      </c>
      <c r="D155" s="132" t="s">
        <v>125</v>
      </c>
      <c r="E155" s="133" t="s">
        <v>187</v>
      </c>
      <c r="F155" s="134" t="s">
        <v>188</v>
      </c>
      <c r="G155" s="135" t="s">
        <v>181</v>
      </c>
      <c r="H155" s="136">
        <v>8.5</v>
      </c>
      <c r="I155" s="137">
        <v>3456</v>
      </c>
      <c r="J155" s="137">
        <f>ROUND(I155*H155,2)</f>
        <v>29376</v>
      </c>
      <c r="K155" s="138"/>
      <c r="L155" s="26"/>
      <c r="M155" s="139" t="s">
        <v>1</v>
      </c>
      <c r="N155" s="140" t="s">
        <v>40</v>
      </c>
      <c r="O155" s="141">
        <v>0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3" t="s">
        <v>129</v>
      </c>
      <c r="AT155" s="143" t="s">
        <v>125</v>
      </c>
      <c r="AU155" s="143" t="s">
        <v>83</v>
      </c>
      <c r="AY155" s="13" t="s">
        <v>124</v>
      </c>
      <c r="BE155" s="144">
        <f>IF(N155="základní",J155,0)</f>
        <v>29376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3" t="s">
        <v>83</v>
      </c>
      <c r="BK155" s="144">
        <f>ROUND(I155*H155,2)</f>
        <v>29376</v>
      </c>
      <c r="BL155" s="13" t="s">
        <v>129</v>
      </c>
      <c r="BM155" s="143" t="s">
        <v>144</v>
      </c>
    </row>
    <row r="156" spans="2:63" s="11" customFormat="1" ht="25.9" customHeight="1" hidden="1">
      <c r="B156" s="121"/>
      <c r="D156" s="122" t="s">
        <v>74</v>
      </c>
      <c r="E156" s="123" t="s">
        <v>132</v>
      </c>
      <c r="F156" s="123" t="s">
        <v>189</v>
      </c>
      <c r="J156" s="124">
        <f>BK156</f>
        <v>277050.77</v>
      </c>
      <c r="L156" s="121"/>
      <c r="M156" s="125"/>
      <c r="N156" s="126"/>
      <c r="O156" s="126"/>
      <c r="P156" s="127">
        <f>SUM(P157:P163)</f>
        <v>0</v>
      </c>
      <c r="Q156" s="126"/>
      <c r="R156" s="127">
        <f>SUM(R157:R163)</f>
        <v>0</v>
      </c>
      <c r="S156" s="126"/>
      <c r="T156" s="128">
        <f>SUM(T157:T163)</f>
        <v>0</v>
      </c>
      <c r="AR156" s="122" t="s">
        <v>83</v>
      </c>
      <c r="AT156" s="129" t="s">
        <v>74</v>
      </c>
      <c r="AU156" s="129" t="s">
        <v>75</v>
      </c>
      <c r="AY156" s="122" t="s">
        <v>124</v>
      </c>
      <c r="BK156" s="130">
        <f>SUM(BK157:BK163)</f>
        <v>277050.77</v>
      </c>
    </row>
    <row r="157" spans="1:65" s="2" customFormat="1" ht="16.5" customHeight="1" hidden="1">
      <c r="A157" s="25"/>
      <c r="B157" s="131"/>
      <c r="C157" s="132" t="s">
        <v>135</v>
      </c>
      <c r="D157" s="132" t="s">
        <v>125</v>
      </c>
      <c r="E157" s="133" t="s">
        <v>190</v>
      </c>
      <c r="F157" s="134" t="s">
        <v>191</v>
      </c>
      <c r="G157" s="135" t="s">
        <v>181</v>
      </c>
      <c r="H157" s="136">
        <v>0.743</v>
      </c>
      <c r="I157" s="137">
        <v>4740</v>
      </c>
      <c r="J157" s="137">
        <f aca="true" t="shared" si="0" ref="J157:J163">ROUND(I157*H157,2)</f>
        <v>3521.82</v>
      </c>
      <c r="K157" s="138"/>
      <c r="L157" s="26"/>
      <c r="M157" s="139" t="s">
        <v>1</v>
      </c>
      <c r="N157" s="140" t="s">
        <v>40</v>
      </c>
      <c r="O157" s="141">
        <v>0</v>
      </c>
      <c r="P157" s="141">
        <f aca="true" t="shared" si="1" ref="P157:P163">O157*H157</f>
        <v>0</v>
      </c>
      <c r="Q157" s="141">
        <v>0</v>
      </c>
      <c r="R157" s="141">
        <f aca="true" t="shared" si="2" ref="R157:R163">Q157*H157</f>
        <v>0</v>
      </c>
      <c r="S157" s="141">
        <v>0</v>
      </c>
      <c r="T157" s="142">
        <f aca="true" t="shared" si="3" ref="T157:T163"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3" t="s">
        <v>129</v>
      </c>
      <c r="AT157" s="143" t="s">
        <v>125</v>
      </c>
      <c r="AU157" s="143" t="s">
        <v>83</v>
      </c>
      <c r="AY157" s="13" t="s">
        <v>124</v>
      </c>
      <c r="BE157" s="144">
        <f aca="true" t="shared" si="4" ref="BE157:BE163">IF(N157="základní",J157,0)</f>
        <v>3521.82</v>
      </c>
      <c r="BF157" s="144">
        <f aca="true" t="shared" si="5" ref="BF157:BF163">IF(N157="snížená",J157,0)</f>
        <v>0</v>
      </c>
      <c r="BG157" s="144">
        <f aca="true" t="shared" si="6" ref="BG157:BG163">IF(N157="zákl. přenesená",J157,0)</f>
        <v>0</v>
      </c>
      <c r="BH157" s="144">
        <f aca="true" t="shared" si="7" ref="BH157:BH163">IF(N157="sníž. přenesená",J157,0)</f>
        <v>0</v>
      </c>
      <c r="BI157" s="144">
        <f aca="true" t="shared" si="8" ref="BI157:BI163">IF(N157="nulová",J157,0)</f>
        <v>0</v>
      </c>
      <c r="BJ157" s="13" t="s">
        <v>83</v>
      </c>
      <c r="BK157" s="144">
        <f aca="true" t="shared" si="9" ref="BK157:BK163">ROUND(I157*H157,2)</f>
        <v>3521.82</v>
      </c>
      <c r="BL157" s="13" t="s">
        <v>129</v>
      </c>
      <c r="BM157" s="143" t="s">
        <v>147</v>
      </c>
    </row>
    <row r="158" spans="1:65" s="2" customFormat="1" ht="16.5" customHeight="1" hidden="1">
      <c r="A158" s="25"/>
      <c r="B158" s="131"/>
      <c r="C158" s="132" t="s">
        <v>148</v>
      </c>
      <c r="D158" s="132" t="s">
        <v>125</v>
      </c>
      <c r="E158" s="133" t="s">
        <v>192</v>
      </c>
      <c r="F158" s="134" t="s">
        <v>193</v>
      </c>
      <c r="G158" s="135" t="s">
        <v>181</v>
      </c>
      <c r="H158" s="136">
        <v>10.726</v>
      </c>
      <c r="I158" s="137">
        <v>3896</v>
      </c>
      <c r="J158" s="137">
        <f t="shared" si="0"/>
        <v>41788.5</v>
      </c>
      <c r="K158" s="138"/>
      <c r="L158" s="26"/>
      <c r="M158" s="139" t="s">
        <v>1</v>
      </c>
      <c r="N158" s="140" t="s">
        <v>40</v>
      </c>
      <c r="O158" s="141">
        <v>0</v>
      </c>
      <c r="P158" s="141">
        <f t="shared" si="1"/>
        <v>0</v>
      </c>
      <c r="Q158" s="141">
        <v>0</v>
      </c>
      <c r="R158" s="141">
        <f t="shared" si="2"/>
        <v>0</v>
      </c>
      <c r="S158" s="141">
        <v>0</v>
      </c>
      <c r="T158" s="142">
        <f t="shared" si="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3" t="s">
        <v>129</v>
      </c>
      <c r="AT158" s="143" t="s">
        <v>125</v>
      </c>
      <c r="AU158" s="143" t="s">
        <v>83</v>
      </c>
      <c r="AY158" s="13" t="s">
        <v>124</v>
      </c>
      <c r="BE158" s="144">
        <f t="shared" si="4"/>
        <v>41788.5</v>
      </c>
      <c r="BF158" s="144">
        <f t="shared" si="5"/>
        <v>0</v>
      </c>
      <c r="BG158" s="144">
        <f t="shared" si="6"/>
        <v>0</v>
      </c>
      <c r="BH158" s="144">
        <f t="shared" si="7"/>
        <v>0</v>
      </c>
      <c r="BI158" s="144">
        <f t="shared" si="8"/>
        <v>0</v>
      </c>
      <c r="BJ158" s="13" t="s">
        <v>83</v>
      </c>
      <c r="BK158" s="144">
        <f t="shared" si="9"/>
        <v>41788.5</v>
      </c>
      <c r="BL158" s="13" t="s">
        <v>129</v>
      </c>
      <c r="BM158" s="143" t="s">
        <v>151</v>
      </c>
    </row>
    <row r="159" spans="1:65" s="2" customFormat="1" ht="16.5" customHeight="1" hidden="1">
      <c r="A159" s="25"/>
      <c r="B159" s="131"/>
      <c r="C159" s="132" t="s">
        <v>140</v>
      </c>
      <c r="D159" s="132" t="s">
        <v>125</v>
      </c>
      <c r="E159" s="133" t="s">
        <v>194</v>
      </c>
      <c r="F159" s="134" t="s">
        <v>195</v>
      </c>
      <c r="G159" s="135" t="s">
        <v>178</v>
      </c>
      <c r="H159" s="136">
        <v>24.15</v>
      </c>
      <c r="I159" s="137">
        <v>4250</v>
      </c>
      <c r="J159" s="137">
        <f t="shared" si="0"/>
        <v>102637.5</v>
      </c>
      <c r="K159" s="138"/>
      <c r="L159" s="26"/>
      <c r="M159" s="139" t="s">
        <v>1</v>
      </c>
      <c r="N159" s="140" t="s">
        <v>40</v>
      </c>
      <c r="O159" s="141">
        <v>0</v>
      </c>
      <c r="P159" s="141">
        <f t="shared" si="1"/>
        <v>0</v>
      </c>
      <c r="Q159" s="141">
        <v>0</v>
      </c>
      <c r="R159" s="141">
        <f t="shared" si="2"/>
        <v>0</v>
      </c>
      <c r="S159" s="141">
        <v>0</v>
      </c>
      <c r="T159" s="142">
        <f t="shared" si="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3" t="s">
        <v>129</v>
      </c>
      <c r="AT159" s="143" t="s">
        <v>125</v>
      </c>
      <c r="AU159" s="143" t="s">
        <v>83</v>
      </c>
      <c r="AY159" s="13" t="s">
        <v>124</v>
      </c>
      <c r="BE159" s="144">
        <f t="shared" si="4"/>
        <v>102637.5</v>
      </c>
      <c r="BF159" s="144">
        <f t="shared" si="5"/>
        <v>0</v>
      </c>
      <c r="BG159" s="144">
        <f t="shared" si="6"/>
        <v>0</v>
      </c>
      <c r="BH159" s="144">
        <f t="shared" si="7"/>
        <v>0</v>
      </c>
      <c r="BI159" s="144">
        <f t="shared" si="8"/>
        <v>0</v>
      </c>
      <c r="BJ159" s="13" t="s">
        <v>83</v>
      </c>
      <c r="BK159" s="144">
        <f t="shared" si="9"/>
        <v>102637.5</v>
      </c>
      <c r="BL159" s="13" t="s">
        <v>129</v>
      </c>
      <c r="BM159" s="143" t="s">
        <v>196</v>
      </c>
    </row>
    <row r="160" spans="1:65" s="2" customFormat="1" ht="16.5" customHeight="1" hidden="1">
      <c r="A160" s="25"/>
      <c r="B160" s="131"/>
      <c r="C160" s="132" t="s">
        <v>197</v>
      </c>
      <c r="D160" s="132" t="s">
        <v>125</v>
      </c>
      <c r="E160" s="133" t="s">
        <v>198</v>
      </c>
      <c r="F160" s="134" t="s">
        <v>199</v>
      </c>
      <c r="G160" s="135" t="s">
        <v>178</v>
      </c>
      <c r="H160" s="136">
        <v>15.81</v>
      </c>
      <c r="I160" s="137">
        <v>5320</v>
      </c>
      <c r="J160" s="137">
        <f t="shared" si="0"/>
        <v>84109.2</v>
      </c>
      <c r="K160" s="138"/>
      <c r="L160" s="26"/>
      <c r="M160" s="139" t="s">
        <v>1</v>
      </c>
      <c r="N160" s="140" t="s">
        <v>40</v>
      </c>
      <c r="O160" s="141">
        <v>0</v>
      </c>
      <c r="P160" s="141">
        <f t="shared" si="1"/>
        <v>0</v>
      </c>
      <c r="Q160" s="141">
        <v>0</v>
      </c>
      <c r="R160" s="141">
        <f t="shared" si="2"/>
        <v>0</v>
      </c>
      <c r="S160" s="141">
        <v>0</v>
      </c>
      <c r="T160" s="142">
        <f t="shared" si="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3" t="s">
        <v>129</v>
      </c>
      <c r="AT160" s="143" t="s">
        <v>125</v>
      </c>
      <c r="AU160" s="143" t="s">
        <v>83</v>
      </c>
      <c r="AY160" s="13" t="s">
        <v>124</v>
      </c>
      <c r="BE160" s="144">
        <f t="shared" si="4"/>
        <v>84109.2</v>
      </c>
      <c r="BF160" s="144">
        <f t="shared" si="5"/>
        <v>0</v>
      </c>
      <c r="BG160" s="144">
        <f t="shared" si="6"/>
        <v>0</v>
      </c>
      <c r="BH160" s="144">
        <f t="shared" si="7"/>
        <v>0</v>
      </c>
      <c r="BI160" s="144">
        <f t="shared" si="8"/>
        <v>0</v>
      </c>
      <c r="BJ160" s="13" t="s">
        <v>83</v>
      </c>
      <c r="BK160" s="144">
        <f t="shared" si="9"/>
        <v>84109.2</v>
      </c>
      <c r="BL160" s="13" t="s">
        <v>129</v>
      </c>
      <c r="BM160" s="143" t="s">
        <v>200</v>
      </c>
    </row>
    <row r="161" spans="1:65" s="2" customFormat="1" ht="16.5" customHeight="1" hidden="1">
      <c r="A161" s="25"/>
      <c r="B161" s="131"/>
      <c r="C161" s="132" t="s">
        <v>144</v>
      </c>
      <c r="D161" s="132" t="s">
        <v>125</v>
      </c>
      <c r="E161" s="133" t="s">
        <v>201</v>
      </c>
      <c r="F161" s="134" t="s">
        <v>202</v>
      </c>
      <c r="G161" s="135" t="s">
        <v>203</v>
      </c>
      <c r="H161" s="136">
        <v>0.4</v>
      </c>
      <c r="I161" s="137">
        <v>44800</v>
      </c>
      <c r="J161" s="137">
        <f t="shared" si="0"/>
        <v>17920</v>
      </c>
      <c r="K161" s="138"/>
      <c r="L161" s="26"/>
      <c r="M161" s="139" t="s">
        <v>1</v>
      </c>
      <c r="N161" s="140" t="s">
        <v>40</v>
      </c>
      <c r="O161" s="141">
        <v>0</v>
      </c>
      <c r="P161" s="141">
        <f t="shared" si="1"/>
        <v>0</v>
      </c>
      <c r="Q161" s="141">
        <v>0</v>
      </c>
      <c r="R161" s="141">
        <f t="shared" si="2"/>
        <v>0</v>
      </c>
      <c r="S161" s="141">
        <v>0</v>
      </c>
      <c r="T161" s="142">
        <f t="shared" si="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3" t="s">
        <v>129</v>
      </c>
      <c r="AT161" s="143" t="s">
        <v>125</v>
      </c>
      <c r="AU161" s="143" t="s">
        <v>83</v>
      </c>
      <c r="AY161" s="13" t="s">
        <v>124</v>
      </c>
      <c r="BE161" s="144">
        <f t="shared" si="4"/>
        <v>17920</v>
      </c>
      <c r="BF161" s="144">
        <f t="shared" si="5"/>
        <v>0</v>
      </c>
      <c r="BG161" s="144">
        <f t="shared" si="6"/>
        <v>0</v>
      </c>
      <c r="BH161" s="144">
        <f t="shared" si="7"/>
        <v>0</v>
      </c>
      <c r="BI161" s="144">
        <f t="shared" si="8"/>
        <v>0</v>
      </c>
      <c r="BJ161" s="13" t="s">
        <v>83</v>
      </c>
      <c r="BK161" s="144">
        <f t="shared" si="9"/>
        <v>17920</v>
      </c>
      <c r="BL161" s="13" t="s">
        <v>129</v>
      </c>
      <c r="BM161" s="143" t="s">
        <v>204</v>
      </c>
    </row>
    <row r="162" spans="1:65" s="2" customFormat="1" ht="16.5" customHeight="1" hidden="1">
      <c r="A162" s="25"/>
      <c r="B162" s="131"/>
      <c r="C162" s="132" t="s">
        <v>205</v>
      </c>
      <c r="D162" s="132" t="s">
        <v>125</v>
      </c>
      <c r="E162" s="133" t="s">
        <v>206</v>
      </c>
      <c r="F162" s="134" t="s">
        <v>207</v>
      </c>
      <c r="G162" s="135" t="s">
        <v>208</v>
      </c>
      <c r="H162" s="136">
        <v>24.15</v>
      </c>
      <c r="I162" s="137">
        <v>895</v>
      </c>
      <c r="J162" s="137">
        <f t="shared" si="0"/>
        <v>21614.25</v>
      </c>
      <c r="K162" s="138"/>
      <c r="L162" s="26"/>
      <c r="M162" s="139" t="s">
        <v>1</v>
      </c>
      <c r="N162" s="140" t="s">
        <v>40</v>
      </c>
      <c r="O162" s="141">
        <v>0</v>
      </c>
      <c r="P162" s="141">
        <f t="shared" si="1"/>
        <v>0</v>
      </c>
      <c r="Q162" s="141">
        <v>0</v>
      </c>
      <c r="R162" s="141">
        <f t="shared" si="2"/>
        <v>0</v>
      </c>
      <c r="S162" s="141">
        <v>0</v>
      </c>
      <c r="T162" s="142">
        <f t="shared" si="3"/>
        <v>0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3" t="s">
        <v>129</v>
      </c>
      <c r="AT162" s="143" t="s">
        <v>125</v>
      </c>
      <c r="AU162" s="143" t="s">
        <v>83</v>
      </c>
      <c r="AY162" s="13" t="s">
        <v>124</v>
      </c>
      <c r="BE162" s="144">
        <f t="shared" si="4"/>
        <v>21614.25</v>
      </c>
      <c r="BF162" s="144">
        <f t="shared" si="5"/>
        <v>0</v>
      </c>
      <c r="BG162" s="144">
        <f t="shared" si="6"/>
        <v>0</v>
      </c>
      <c r="BH162" s="144">
        <f t="shared" si="7"/>
        <v>0</v>
      </c>
      <c r="BI162" s="144">
        <f t="shared" si="8"/>
        <v>0</v>
      </c>
      <c r="BJ162" s="13" t="s">
        <v>83</v>
      </c>
      <c r="BK162" s="144">
        <f t="shared" si="9"/>
        <v>21614.25</v>
      </c>
      <c r="BL162" s="13" t="s">
        <v>129</v>
      </c>
      <c r="BM162" s="143" t="s">
        <v>209</v>
      </c>
    </row>
    <row r="163" spans="1:65" s="2" customFormat="1" ht="16.5" customHeight="1" hidden="1">
      <c r="A163" s="25"/>
      <c r="B163" s="131"/>
      <c r="C163" s="132" t="s">
        <v>147</v>
      </c>
      <c r="D163" s="132" t="s">
        <v>125</v>
      </c>
      <c r="E163" s="133" t="s">
        <v>210</v>
      </c>
      <c r="F163" s="134" t="s">
        <v>211</v>
      </c>
      <c r="G163" s="135" t="s">
        <v>208</v>
      </c>
      <c r="H163" s="136">
        <v>6.1</v>
      </c>
      <c r="I163" s="137">
        <v>895</v>
      </c>
      <c r="J163" s="137">
        <f t="shared" si="0"/>
        <v>5459.5</v>
      </c>
      <c r="K163" s="138"/>
      <c r="L163" s="26"/>
      <c r="M163" s="139" t="s">
        <v>1</v>
      </c>
      <c r="N163" s="140" t="s">
        <v>40</v>
      </c>
      <c r="O163" s="141">
        <v>0</v>
      </c>
      <c r="P163" s="141">
        <f t="shared" si="1"/>
        <v>0</v>
      </c>
      <c r="Q163" s="141">
        <v>0</v>
      </c>
      <c r="R163" s="141">
        <f t="shared" si="2"/>
        <v>0</v>
      </c>
      <c r="S163" s="141">
        <v>0</v>
      </c>
      <c r="T163" s="142">
        <f t="shared" si="3"/>
        <v>0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R163" s="143" t="s">
        <v>129</v>
      </c>
      <c r="AT163" s="143" t="s">
        <v>125</v>
      </c>
      <c r="AU163" s="143" t="s">
        <v>83</v>
      </c>
      <c r="AY163" s="13" t="s">
        <v>124</v>
      </c>
      <c r="BE163" s="144">
        <f t="shared" si="4"/>
        <v>5459.5</v>
      </c>
      <c r="BF163" s="144">
        <f t="shared" si="5"/>
        <v>0</v>
      </c>
      <c r="BG163" s="144">
        <f t="shared" si="6"/>
        <v>0</v>
      </c>
      <c r="BH163" s="144">
        <f t="shared" si="7"/>
        <v>0</v>
      </c>
      <c r="BI163" s="144">
        <f t="shared" si="8"/>
        <v>0</v>
      </c>
      <c r="BJ163" s="13" t="s">
        <v>83</v>
      </c>
      <c r="BK163" s="144">
        <f t="shared" si="9"/>
        <v>5459.5</v>
      </c>
      <c r="BL163" s="13" t="s">
        <v>129</v>
      </c>
      <c r="BM163" s="143" t="s">
        <v>212</v>
      </c>
    </row>
    <row r="164" spans="2:63" s="11" customFormat="1" ht="25.9" customHeight="1" hidden="1">
      <c r="B164" s="121"/>
      <c r="D164" s="122" t="s">
        <v>74</v>
      </c>
      <c r="E164" s="123" t="s">
        <v>129</v>
      </c>
      <c r="F164" s="123" t="s">
        <v>213</v>
      </c>
      <c r="J164" s="124">
        <f>BK164</f>
        <v>90692.29000000001</v>
      </c>
      <c r="L164" s="121"/>
      <c r="M164" s="125"/>
      <c r="N164" s="126"/>
      <c r="O164" s="126"/>
      <c r="P164" s="127">
        <f>SUM(P165:P166)</f>
        <v>0</v>
      </c>
      <c r="Q164" s="126"/>
      <c r="R164" s="127">
        <f>SUM(R165:R166)</f>
        <v>0</v>
      </c>
      <c r="S164" s="126"/>
      <c r="T164" s="128">
        <f>SUM(T165:T166)</f>
        <v>0</v>
      </c>
      <c r="AR164" s="122" t="s">
        <v>83</v>
      </c>
      <c r="AT164" s="129" t="s">
        <v>74</v>
      </c>
      <c r="AU164" s="129" t="s">
        <v>75</v>
      </c>
      <c r="AY164" s="122" t="s">
        <v>124</v>
      </c>
      <c r="BK164" s="130">
        <f>SUM(BK165:BK166)</f>
        <v>90692.29000000001</v>
      </c>
    </row>
    <row r="165" spans="1:65" s="2" customFormat="1" ht="16.5" customHeight="1" hidden="1">
      <c r="A165" s="25"/>
      <c r="B165" s="131"/>
      <c r="C165" s="132" t="s">
        <v>214</v>
      </c>
      <c r="D165" s="132" t="s">
        <v>125</v>
      </c>
      <c r="E165" s="133" t="s">
        <v>215</v>
      </c>
      <c r="F165" s="134" t="s">
        <v>216</v>
      </c>
      <c r="G165" s="135" t="s">
        <v>178</v>
      </c>
      <c r="H165" s="136">
        <v>6.075</v>
      </c>
      <c r="I165" s="137">
        <v>10890</v>
      </c>
      <c r="J165" s="137">
        <f>ROUND(I165*H165,2)</f>
        <v>66156.75</v>
      </c>
      <c r="K165" s="138"/>
      <c r="L165" s="26"/>
      <c r="M165" s="139" t="s">
        <v>1</v>
      </c>
      <c r="N165" s="140" t="s">
        <v>40</v>
      </c>
      <c r="O165" s="141">
        <v>0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R165" s="143" t="s">
        <v>129</v>
      </c>
      <c r="AT165" s="143" t="s">
        <v>125</v>
      </c>
      <c r="AU165" s="143" t="s">
        <v>83</v>
      </c>
      <c r="AY165" s="13" t="s">
        <v>124</v>
      </c>
      <c r="BE165" s="144">
        <f>IF(N165="základní",J165,0)</f>
        <v>66156.75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3" t="s">
        <v>83</v>
      </c>
      <c r="BK165" s="144">
        <f>ROUND(I165*H165,2)</f>
        <v>66156.75</v>
      </c>
      <c r="BL165" s="13" t="s">
        <v>129</v>
      </c>
      <c r="BM165" s="143" t="s">
        <v>217</v>
      </c>
    </row>
    <row r="166" spans="1:65" s="2" customFormat="1" ht="16.5" customHeight="1" hidden="1">
      <c r="A166" s="25"/>
      <c r="B166" s="131"/>
      <c r="C166" s="132" t="s">
        <v>151</v>
      </c>
      <c r="D166" s="132" t="s">
        <v>125</v>
      </c>
      <c r="E166" s="133" t="s">
        <v>218</v>
      </c>
      <c r="F166" s="134" t="s">
        <v>219</v>
      </c>
      <c r="G166" s="135" t="s">
        <v>181</v>
      </c>
      <c r="H166" s="136">
        <v>4.358</v>
      </c>
      <c r="I166" s="137">
        <v>5630</v>
      </c>
      <c r="J166" s="137">
        <f>ROUND(I166*H166,2)</f>
        <v>24535.54</v>
      </c>
      <c r="K166" s="138"/>
      <c r="L166" s="26"/>
      <c r="M166" s="139" t="s">
        <v>1</v>
      </c>
      <c r="N166" s="140" t="s">
        <v>40</v>
      </c>
      <c r="O166" s="141">
        <v>0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R166" s="143" t="s">
        <v>129</v>
      </c>
      <c r="AT166" s="143" t="s">
        <v>125</v>
      </c>
      <c r="AU166" s="143" t="s">
        <v>83</v>
      </c>
      <c r="AY166" s="13" t="s">
        <v>124</v>
      </c>
      <c r="BE166" s="144">
        <f>IF(N166="základní",J166,0)</f>
        <v>24535.54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3" t="s">
        <v>83</v>
      </c>
      <c r="BK166" s="144">
        <f>ROUND(I166*H166,2)</f>
        <v>24535.54</v>
      </c>
      <c r="BL166" s="13" t="s">
        <v>129</v>
      </c>
      <c r="BM166" s="143" t="s">
        <v>220</v>
      </c>
    </row>
    <row r="167" spans="2:63" s="11" customFormat="1" ht="25.9" customHeight="1" hidden="1">
      <c r="B167" s="121"/>
      <c r="D167" s="122" t="s">
        <v>74</v>
      </c>
      <c r="E167" s="123" t="s">
        <v>141</v>
      </c>
      <c r="F167" s="123" t="s">
        <v>221</v>
      </c>
      <c r="J167" s="124">
        <f>BK167</f>
        <v>31354.93</v>
      </c>
      <c r="L167" s="121"/>
      <c r="M167" s="125"/>
      <c r="N167" s="126"/>
      <c r="O167" s="126"/>
      <c r="P167" s="127">
        <f>P168</f>
        <v>0</v>
      </c>
      <c r="Q167" s="126"/>
      <c r="R167" s="127">
        <f>R168</f>
        <v>0</v>
      </c>
      <c r="S167" s="126"/>
      <c r="T167" s="128">
        <f>T168</f>
        <v>0</v>
      </c>
      <c r="AR167" s="122" t="s">
        <v>83</v>
      </c>
      <c r="AT167" s="129" t="s">
        <v>74</v>
      </c>
      <c r="AU167" s="129" t="s">
        <v>75</v>
      </c>
      <c r="AY167" s="122" t="s">
        <v>124</v>
      </c>
      <c r="BK167" s="130">
        <f>BK168</f>
        <v>31354.93</v>
      </c>
    </row>
    <row r="168" spans="1:65" s="2" customFormat="1" ht="16.5" customHeight="1" hidden="1">
      <c r="A168" s="25"/>
      <c r="B168" s="131"/>
      <c r="C168" s="132" t="s">
        <v>8</v>
      </c>
      <c r="D168" s="132" t="s">
        <v>125</v>
      </c>
      <c r="E168" s="133" t="s">
        <v>222</v>
      </c>
      <c r="F168" s="134" t="s">
        <v>223</v>
      </c>
      <c r="G168" s="135" t="s">
        <v>178</v>
      </c>
      <c r="H168" s="136">
        <v>52.433</v>
      </c>
      <c r="I168" s="137">
        <v>598</v>
      </c>
      <c r="J168" s="137">
        <f>ROUND(I168*H168,2)</f>
        <v>31354.93</v>
      </c>
      <c r="K168" s="138"/>
      <c r="L168" s="26"/>
      <c r="M168" s="139" t="s">
        <v>1</v>
      </c>
      <c r="N168" s="140" t="s">
        <v>40</v>
      </c>
      <c r="O168" s="141">
        <v>0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R168" s="143" t="s">
        <v>129</v>
      </c>
      <c r="AT168" s="143" t="s">
        <v>125</v>
      </c>
      <c r="AU168" s="143" t="s">
        <v>83</v>
      </c>
      <c r="AY168" s="13" t="s">
        <v>124</v>
      </c>
      <c r="BE168" s="144">
        <f>IF(N168="základní",J168,0)</f>
        <v>31354.93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3" t="s">
        <v>83</v>
      </c>
      <c r="BK168" s="144">
        <f>ROUND(I168*H168,2)</f>
        <v>31354.93</v>
      </c>
      <c r="BL168" s="13" t="s">
        <v>129</v>
      </c>
      <c r="BM168" s="143" t="s">
        <v>224</v>
      </c>
    </row>
    <row r="169" spans="2:63" s="11" customFormat="1" ht="25.9" customHeight="1" hidden="1">
      <c r="B169" s="121"/>
      <c r="D169" s="122" t="s">
        <v>74</v>
      </c>
      <c r="E169" s="123" t="s">
        <v>225</v>
      </c>
      <c r="F169" s="123" t="s">
        <v>226</v>
      </c>
      <c r="J169" s="124">
        <f>BK169</f>
        <v>29786.71</v>
      </c>
      <c r="L169" s="121"/>
      <c r="M169" s="125"/>
      <c r="N169" s="126"/>
      <c r="O169" s="126"/>
      <c r="P169" s="127">
        <f>SUM(P170:P171)</f>
        <v>0</v>
      </c>
      <c r="Q169" s="126"/>
      <c r="R169" s="127">
        <f>SUM(R170:R171)</f>
        <v>0</v>
      </c>
      <c r="S169" s="126"/>
      <c r="T169" s="128">
        <f>SUM(T170:T171)</f>
        <v>0</v>
      </c>
      <c r="AR169" s="122" t="s">
        <v>83</v>
      </c>
      <c r="AT169" s="129" t="s">
        <v>74</v>
      </c>
      <c r="AU169" s="129" t="s">
        <v>75</v>
      </c>
      <c r="AY169" s="122" t="s">
        <v>124</v>
      </c>
      <c r="BK169" s="130">
        <f>SUM(BK170:BK171)</f>
        <v>29786.71</v>
      </c>
    </row>
    <row r="170" spans="1:65" s="2" customFormat="1" ht="16.5" customHeight="1" hidden="1">
      <c r="A170" s="25"/>
      <c r="B170" s="131"/>
      <c r="C170" s="132" t="s">
        <v>196</v>
      </c>
      <c r="D170" s="132" t="s">
        <v>125</v>
      </c>
      <c r="E170" s="133" t="s">
        <v>227</v>
      </c>
      <c r="F170" s="134" t="s">
        <v>228</v>
      </c>
      <c r="G170" s="135" t="s">
        <v>178</v>
      </c>
      <c r="H170" s="136">
        <v>51.268</v>
      </c>
      <c r="I170" s="137">
        <v>312</v>
      </c>
      <c r="J170" s="137">
        <f>ROUND(I170*H170,2)</f>
        <v>15995.62</v>
      </c>
      <c r="K170" s="138"/>
      <c r="L170" s="26"/>
      <c r="M170" s="139" t="s">
        <v>1</v>
      </c>
      <c r="N170" s="140" t="s">
        <v>40</v>
      </c>
      <c r="O170" s="141">
        <v>0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R170" s="143" t="s">
        <v>129</v>
      </c>
      <c r="AT170" s="143" t="s">
        <v>125</v>
      </c>
      <c r="AU170" s="143" t="s">
        <v>83</v>
      </c>
      <c r="AY170" s="13" t="s">
        <v>124</v>
      </c>
      <c r="BE170" s="144">
        <f>IF(N170="základní",J170,0)</f>
        <v>15995.62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3" t="s">
        <v>83</v>
      </c>
      <c r="BK170" s="144">
        <f>ROUND(I170*H170,2)</f>
        <v>15995.62</v>
      </c>
      <c r="BL170" s="13" t="s">
        <v>129</v>
      </c>
      <c r="BM170" s="143" t="s">
        <v>229</v>
      </c>
    </row>
    <row r="171" spans="1:65" s="2" customFormat="1" ht="16.5" customHeight="1" hidden="1">
      <c r="A171" s="25"/>
      <c r="B171" s="131"/>
      <c r="C171" s="132" t="s">
        <v>230</v>
      </c>
      <c r="D171" s="132" t="s">
        <v>125</v>
      </c>
      <c r="E171" s="133" t="s">
        <v>231</v>
      </c>
      <c r="F171" s="134" t="s">
        <v>232</v>
      </c>
      <c r="G171" s="135" t="s">
        <v>178</v>
      </c>
      <c r="H171" s="136">
        <v>51.268</v>
      </c>
      <c r="I171" s="137">
        <v>269</v>
      </c>
      <c r="J171" s="137">
        <f>ROUND(I171*H171,2)</f>
        <v>13791.09</v>
      </c>
      <c r="K171" s="138"/>
      <c r="L171" s="26"/>
      <c r="M171" s="139" t="s">
        <v>1</v>
      </c>
      <c r="N171" s="140" t="s">
        <v>40</v>
      </c>
      <c r="O171" s="141">
        <v>0</v>
      </c>
      <c r="P171" s="141">
        <f>O171*H171</f>
        <v>0</v>
      </c>
      <c r="Q171" s="141">
        <v>0</v>
      </c>
      <c r="R171" s="141">
        <f>Q171*H171</f>
        <v>0</v>
      </c>
      <c r="S171" s="141">
        <v>0</v>
      </c>
      <c r="T171" s="142">
        <f>S171*H171</f>
        <v>0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R171" s="143" t="s">
        <v>129</v>
      </c>
      <c r="AT171" s="143" t="s">
        <v>125</v>
      </c>
      <c r="AU171" s="143" t="s">
        <v>83</v>
      </c>
      <c r="AY171" s="13" t="s">
        <v>124</v>
      </c>
      <c r="BE171" s="144">
        <f>IF(N171="základní",J171,0)</f>
        <v>13791.09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3" t="s">
        <v>83</v>
      </c>
      <c r="BK171" s="144">
        <f>ROUND(I171*H171,2)</f>
        <v>13791.09</v>
      </c>
      <c r="BL171" s="13" t="s">
        <v>129</v>
      </c>
      <c r="BM171" s="143" t="s">
        <v>233</v>
      </c>
    </row>
    <row r="172" spans="2:63" s="11" customFormat="1" ht="25.9" customHeight="1" hidden="1">
      <c r="B172" s="121"/>
      <c r="D172" s="122" t="s">
        <v>74</v>
      </c>
      <c r="E172" s="123" t="s">
        <v>234</v>
      </c>
      <c r="F172" s="123" t="s">
        <v>235</v>
      </c>
      <c r="J172" s="124">
        <f>BK172</f>
        <v>808797.4700000001</v>
      </c>
      <c r="L172" s="121"/>
      <c r="M172" s="125"/>
      <c r="N172" s="126"/>
      <c r="O172" s="126"/>
      <c r="P172" s="127">
        <f>SUM(P173:P184)</f>
        <v>0</v>
      </c>
      <c r="Q172" s="126"/>
      <c r="R172" s="127">
        <f>SUM(R173:R184)</f>
        <v>0</v>
      </c>
      <c r="S172" s="126"/>
      <c r="T172" s="128">
        <f>SUM(T173:T184)</f>
        <v>0</v>
      </c>
      <c r="AR172" s="122" t="s">
        <v>83</v>
      </c>
      <c r="AT172" s="129" t="s">
        <v>74</v>
      </c>
      <c r="AU172" s="129" t="s">
        <v>75</v>
      </c>
      <c r="AY172" s="122" t="s">
        <v>124</v>
      </c>
      <c r="BK172" s="130">
        <f>SUM(BK173:BK184)</f>
        <v>808797.4700000001</v>
      </c>
    </row>
    <row r="173" spans="1:65" s="2" customFormat="1" ht="16.5" customHeight="1" hidden="1">
      <c r="A173" s="25"/>
      <c r="B173" s="131"/>
      <c r="C173" s="132" t="s">
        <v>200</v>
      </c>
      <c r="D173" s="132" t="s">
        <v>125</v>
      </c>
      <c r="E173" s="133" t="s">
        <v>236</v>
      </c>
      <c r="F173" s="134" t="s">
        <v>237</v>
      </c>
      <c r="G173" s="135" t="s">
        <v>178</v>
      </c>
      <c r="H173" s="136">
        <v>624.22</v>
      </c>
      <c r="I173" s="137">
        <v>39</v>
      </c>
      <c r="J173" s="137">
        <f aca="true" t="shared" si="10" ref="J173:J184">ROUND(I173*H173,2)</f>
        <v>24344.58</v>
      </c>
      <c r="K173" s="138"/>
      <c r="L173" s="26"/>
      <c r="M173" s="139" t="s">
        <v>1</v>
      </c>
      <c r="N173" s="140" t="s">
        <v>40</v>
      </c>
      <c r="O173" s="141">
        <v>0</v>
      </c>
      <c r="P173" s="141">
        <f aca="true" t="shared" si="11" ref="P173:P184">O173*H173</f>
        <v>0</v>
      </c>
      <c r="Q173" s="141">
        <v>0</v>
      </c>
      <c r="R173" s="141">
        <f aca="true" t="shared" si="12" ref="R173:R184">Q173*H173</f>
        <v>0</v>
      </c>
      <c r="S173" s="141">
        <v>0</v>
      </c>
      <c r="T173" s="142">
        <f aca="true" t="shared" si="13" ref="T173:T184">S173*H173</f>
        <v>0</v>
      </c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R173" s="143" t="s">
        <v>129</v>
      </c>
      <c r="AT173" s="143" t="s">
        <v>125</v>
      </c>
      <c r="AU173" s="143" t="s">
        <v>83</v>
      </c>
      <c r="AY173" s="13" t="s">
        <v>124</v>
      </c>
      <c r="BE173" s="144">
        <f aca="true" t="shared" si="14" ref="BE173:BE184">IF(N173="základní",J173,0)</f>
        <v>24344.58</v>
      </c>
      <c r="BF173" s="144">
        <f aca="true" t="shared" si="15" ref="BF173:BF184">IF(N173="snížená",J173,0)</f>
        <v>0</v>
      </c>
      <c r="BG173" s="144">
        <f aca="true" t="shared" si="16" ref="BG173:BG184">IF(N173="zákl. přenesená",J173,0)</f>
        <v>0</v>
      </c>
      <c r="BH173" s="144">
        <f aca="true" t="shared" si="17" ref="BH173:BH184">IF(N173="sníž. přenesená",J173,0)</f>
        <v>0</v>
      </c>
      <c r="BI173" s="144">
        <f aca="true" t="shared" si="18" ref="BI173:BI184">IF(N173="nulová",J173,0)</f>
        <v>0</v>
      </c>
      <c r="BJ173" s="13" t="s">
        <v>83</v>
      </c>
      <c r="BK173" s="144">
        <f aca="true" t="shared" si="19" ref="BK173:BK184">ROUND(I173*H173,2)</f>
        <v>24344.58</v>
      </c>
      <c r="BL173" s="13" t="s">
        <v>129</v>
      </c>
      <c r="BM173" s="143" t="s">
        <v>238</v>
      </c>
    </row>
    <row r="174" spans="1:65" s="2" customFormat="1" ht="16.5" customHeight="1" hidden="1">
      <c r="A174" s="25"/>
      <c r="B174" s="131"/>
      <c r="C174" s="132" t="s">
        <v>239</v>
      </c>
      <c r="D174" s="132" t="s">
        <v>125</v>
      </c>
      <c r="E174" s="133" t="s">
        <v>240</v>
      </c>
      <c r="F174" s="134" t="s">
        <v>241</v>
      </c>
      <c r="G174" s="135" t="s">
        <v>178</v>
      </c>
      <c r="H174" s="136">
        <v>175.09</v>
      </c>
      <c r="I174" s="137">
        <v>36</v>
      </c>
      <c r="J174" s="137">
        <f t="shared" si="10"/>
        <v>6303.24</v>
      </c>
      <c r="K174" s="138"/>
      <c r="L174" s="26"/>
      <c r="M174" s="139" t="s">
        <v>1</v>
      </c>
      <c r="N174" s="140" t="s">
        <v>40</v>
      </c>
      <c r="O174" s="141">
        <v>0</v>
      </c>
      <c r="P174" s="141">
        <f t="shared" si="11"/>
        <v>0</v>
      </c>
      <c r="Q174" s="141">
        <v>0</v>
      </c>
      <c r="R174" s="141">
        <f t="shared" si="12"/>
        <v>0</v>
      </c>
      <c r="S174" s="141">
        <v>0</v>
      </c>
      <c r="T174" s="142">
        <f t="shared" si="13"/>
        <v>0</v>
      </c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R174" s="143" t="s">
        <v>129</v>
      </c>
      <c r="AT174" s="143" t="s">
        <v>125</v>
      </c>
      <c r="AU174" s="143" t="s">
        <v>83</v>
      </c>
      <c r="AY174" s="13" t="s">
        <v>124</v>
      </c>
      <c r="BE174" s="144">
        <f t="shared" si="14"/>
        <v>6303.24</v>
      </c>
      <c r="BF174" s="144">
        <f t="shared" si="15"/>
        <v>0</v>
      </c>
      <c r="BG174" s="144">
        <f t="shared" si="16"/>
        <v>0</v>
      </c>
      <c r="BH174" s="144">
        <f t="shared" si="17"/>
        <v>0</v>
      </c>
      <c r="BI174" s="144">
        <f t="shared" si="18"/>
        <v>0</v>
      </c>
      <c r="BJ174" s="13" t="s">
        <v>83</v>
      </c>
      <c r="BK174" s="144">
        <f t="shared" si="19"/>
        <v>6303.24</v>
      </c>
      <c r="BL174" s="13" t="s">
        <v>129</v>
      </c>
      <c r="BM174" s="143" t="s">
        <v>242</v>
      </c>
    </row>
    <row r="175" spans="1:65" s="2" customFormat="1" ht="16.5" customHeight="1" hidden="1">
      <c r="A175" s="25"/>
      <c r="B175" s="131"/>
      <c r="C175" s="132" t="s">
        <v>204</v>
      </c>
      <c r="D175" s="132" t="s">
        <v>125</v>
      </c>
      <c r="E175" s="133" t="s">
        <v>243</v>
      </c>
      <c r="F175" s="134" t="s">
        <v>244</v>
      </c>
      <c r="G175" s="135" t="s">
        <v>178</v>
      </c>
      <c r="H175" s="136">
        <v>110.85</v>
      </c>
      <c r="I175" s="137">
        <v>789</v>
      </c>
      <c r="J175" s="137">
        <f t="shared" si="10"/>
        <v>87460.65</v>
      </c>
      <c r="K175" s="138"/>
      <c r="L175" s="26"/>
      <c r="M175" s="139" t="s">
        <v>1</v>
      </c>
      <c r="N175" s="140" t="s">
        <v>40</v>
      </c>
      <c r="O175" s="141">
        <v>0</v>
      </c>
      <c r="P175" s="141">
        <f t="shared" si="11"/>
        <v>0</v>
      </c>
      <c r="Q175" s="141">
        <v>0</v>
      </c>
      <c r="R175" s="141">
        <f t="shared" si="12"/>
        <v>0</v>
      </c>
      <c r="S175" s="141">
        <v>0</v>
      </c>
      <c r="T175" s="142">
        <f t="shared" si="13"/>
        <v>0</v>
      </c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R175" s="143" t="s">
        <v>129</v>
      </c>
      <c r="AT175" s="143" t="s">
        <v>125</v>
      </c>
      <c r="AU175" s="143" t="s">
        <v>83</v>
      </c>
      <c r="AY175" s="13" t="s">
        <v>124</v>
      </c>
      <c r="BE175" s="144">
        <f t="shared" si="14"/>
        <v>87460.65</v>
      </c>
      <c r="BF175" s="144">
        <f t="shared" si="15"/>
        <v>0</v>
      </c>
      <c r="BG175" s="144">
        <f t="shared" si="16"/>
        <v>0</v>
      </c>
      <c r="BH175" s="144">
        <f t="shared" si="17"/>
        <v>0</v>
      </c>
      <c r="BI175" s="144">
        <f t="shared" si="18"/>
        <v>0</v>
      </c>
      <c r="BJ175" s="13" t="s">
        <v>83</v>
      </c>
      <c r="BK175" s="144">
        <f t="shared" si="19"/>
        <v>87460.65</v>
      </c>
      <c r="BL175" s="13" t="s">
        <v>129</v>
      </c>
      <c r="BM175" s="143" t="s">
        <v>245</v>
      </c>
    </row>
    <row r="176" spans="1:65" s="2" customFormat="1" ht="16.5" customHeight="1" hidden="1">
      <c r="A176" s="25"/>
      <c r="B176" s="131"/>
      <c r="C176" s="132" t="s">
        <v>7</v>
      </c>
      <c r="D176" s="132" t="s">
        <v>125</v>
      </c>
      <c r="E176" s="133" t="s">
        <v>246</v>
      </c>
      <c r="F176" s="134" t="s">
        <v>247</v>
      </c>
      <c r="G176" s="135" t="s">
        <v>178</v>
      </c>
      <c r="H176" s="136">
        <v>33.255</v>
      </c>
      <c r="I176" s="137">
        <v>895</v>
      </c>
      <c r="J176" s="137">
        <f t="shared" si="10"/>
        <v>29763.23</v>
      </c>
      <c r="K176" s="138"/>
      <c r="L176" s="26"/>
      <c r="M176" s="139" t="s">
        <v>1</v>
      </c>
      <c r="N176" s="140" t="s">
        <v>40</v>
      </c>
      <c r="O176" s="141">
        <v>0</v>
      </c>
      <c r="P176" s="141">
        <f t="shared" si="11"/>
        <v>0</v>
      </c>
      <c r="Q176" s="141">
        <v>0</v>
      </c>
      <c r="R176" s="141">
        <f t="shared" si="12"/>
        <v>0</v>
      </c>
      <c r="S176" s="141">
        <v>0</v>
      </c>
      <c r="T176" s="142">
        <f t="shared" si="13"/>
        <v>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R176" s="143" t="s">
        <v>129</v>
      </c>
      <c r="AT176" s="143" t="s">
        <v>125</v>
      </c>
      <c r="AU176" s="143" t="s">
        <v>83</v>
      </c>
      <c r="AY176" s="13" t="s">
        <v>124</v>
      </c>
      <c r="BE176" s="144">
        <f t="shared" si="14"/>
        <v>29763.23</v>
      </c>
      <c r="BF176" s="144">
        <f t="shared" si="15"/>
        <v>0</v>
      </c>
      <c r="BG176" s="144">
        <f t="shared" si="16"/>
        <v>0</v>
      </c>
      <c r="BH176" s="144">
        <f t="shared" si="17"/>
        <v>0</v>
      </c>
      <c r="BI176" s="144">
        <f t="shared" si="18"/>
        <v>0</v>
      </c>
      <c r="BJ176" s="13" t="s">
        <v>83</v>
      </c>
      <c r="BK176" s="144">
        <f t="shared" si="19"/>
        <v>29763.23</v>
      </c>
      <c r="BL176" s="13" t="s">
        <v>129</v>
      </c>
      <c r="BM176" s="143" t="s">
        <v>248</v>
      </c>
    </row>
    <row r="177" spans="1:65" s="2" customFormat="1" ht="16.5" customHeight="1" hidden="1">
      <c r="A177" s="25"/>
      <c r="B177" s="131"/>
      <c r="C177" s="132" t="s">
        <v>209</v>
      </c>
      <c r="D177" s="132" t="s">
        <v>125</v>
      </c>
      <c r="E177" s="133" t="s">
        <v>249</v>
      </c>
      <c r="F177" s="134" t="s">
        <v>250</v>
      </c>
      <c r="G177" s="135" t="s">
        <v>178</v>
      </c>
      <c r="H177" s="136">
        <v>535.005</v>
      </c>
      <c r="I177" s="137">
        <v>652</v>
      </c>
      <c r="J177" s="137">
        <f t="shared" si="10"/>
        <v>348823.26</v>
      </c>
      <c r="K177" s="138"/>
      <c r="L177" s="26"/>
      <c r="M177" s="139" t="s">
        <v>1</v>
      </c>
      <c r="N177" s="140" t="s">
        <v>40</v>
      </c>
      <c r="O177" s="141">
        <v>0</v>
      </c>
      <c r="P177" s="141">
        <f t="shared" si="11"/>
        <v>0</v>
      </c>
      <c r="Q177" s="141">
        <v>0</v>
      </c>
      <c r="R177" s="141">
        <f t="shared" si="12"/>
        <v>0</v>
      </c>
      <c r="S177" s="141">
        <v>0</v>
      </c>
      <c r="T177" s="142">
        <f t="shared" si="13"/>
        <v>0</v>
      </c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R177" s="143" t="s">
        <v>129</v>
      </c>
      <c r="AT177" s="143" t="s">
        <v>125</v>
      </c>
      <c r="AU177" s="143" t="s">
        <v>83</v>
      </c>
      <c r="AY177" s="13" t="s">
        <v>124</v>
      </c>
      <c r="BE177" s="144">
        <f t="shared" si="14"/>
        <v>348823.26</v>
      </c>
      <c r="BF177" s="144">
        <f t="shared" si="15"/>
        <v>0</v>
      </c>
      <c r="BG177" s="144">
        <f t="shared" si="16"/>
        <v>0</v>
      </c>
      <c r="BH177" s="144">
        <f t="shared" si="17"/>
        <v>0</v>
      </c>
      <c r="BI177" s="144">
        <f t="shared" si="18"/>
        <v>0</v>
      </c>
      <c r="BJ177" s="13" t="s">
        <v>83</v>
      </c>
      <c r="BK177" s="144">
        <f t="shared" si="19"/>
        <v>348823.26</v>
      </c>
      <c r="BL177" s="13" t="s">
        <v>129</v>
      </c>
      <c r="BM177" s="143" t="s">
        <v>251</v>
      </c>
    </row>
    <row r="178" spans="1:65" s="2" customFormat="1" ht="16.5" customHeight="1" hidden="1">
      <c r="A178" s="25"/>
      <c r="B178" s="131"/>
      <c r="C178" s="132" t="s">
        <v>252</v>
      </c>
      <c r="D178" s="132" t="s">
        <v>125</v>
      </c>
      <c r="E178" s="133" t="s">
        <v>249</v>
      </c>
      <c r="F178" s="134" t="s">
        <v>250</v>
      </c>
      <c r="G178" s="135" t="s">
        <v>178</v>
      </c>
      <c r="H178" s="136">
        <v>89.18</v>
      </c>
      <c r="I178" s="137">
        <v>652</v>
      </c>
      <c r="J178" s="137">
        <f t="shared" si="10"/>
        <v>58145.36</v>
      </c>
      <c r="K178" s="138"/>
      <c r="L178" s="26"/>
      <c r="M178" s="139" t="s">
        <v>1</v>
      </c>
      <c r="N178" s="140" t="s">
        <v>40</v>
      </c>
      <c r="O178" s="141">
        <v>0</v>
      </c>
      <c r="P178" s="141">
        <f t="shared" si="11"/>
        <v>0</v>
      </c>
      <c r="Q178" s="141">
        <v>0</v>
      </c>
      <c r="R178" s="141">
        <f t="shared" si="12"/>
        <v>0</v>
      </c>
      <c r="S178" s="141">
        <v>0</v>
      </c>
      <c r="T178" s="142">
        <f t="shared" si="13"/>
        <v>0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R178" s="143" t="s">
        <v>129</v>
      </c>
      <c r="AT178" s="143" t="s">
        <v>125</v>
      </c>
      <c r="AU178" s="143" t="s">
        <v>83</v>
      </c>
      <c r="AY178" s="13" t="s">
        <v>124</v>
      </c>
      <c r="BE178" s="144">
        <f t="shared" si="14"/>
        <v>58145.36</v>
      </c>
      <c r="BF178" s="144">
        <f t="shared" si="15"/>
        <v>0</v>
      </c>
      <c r="BG178" s="144">
        <f t="shared" si="16"/>
        <v>0</v>
      </c>
      <c r="BH178" s="144">
        <f t="shared" si="17"/>
        <v>0</v>
      </c>
      <c r="BI178" s="144">
        <f t="shared" si="18"/>
        <v>0</v>
      </c>
      <c r="BJ178" s="13" t="s">
        <v>83</v>
      </c>
      <c r="BK178" s="144">
        <f t="shared" si="19"/>
        <v>58145.36</v>
      </c>
      <c r="BL178" s="13" t="s">
        <v>129</v>
      </c>
      <c r="BM178" s="143" t="s">
        <v>253</v>
      </c>
    </row>
    <row r="179" spans="1:65" s="2" customFormat="1" ht="16.5" customHeight="1" hidden="1">
      <c r="A179" s="25"/>
      <c r="B179" s="131"/>
      <c r="C179" s="132" t="s">
        <v>212</v>
      </c>
      <c r="D179" s="132" t="s">
        <v>125</v>
      </c>
      <c r="E179" s="133" t="s">
        <v>254</v>
      </c>
      <c r="F179" s="134" t="s">
        <v>255</v>
      </c>
      <c r="G179" s="135" t="s">
        <v>178</v>
      </c>
      <c r="H179" s="136">
        <v>55.96</v>
      </c>
      <c r="I179" s="137">
        <v>399</v>
      </c>
      <c r="J179" s="137">
        <f t="shared" si="10"/>
        <v>22328.04</v>
      </c>
      <c r="K179" s="138"/>
      <c r="L179" s="26"/>
      <c r="M179" s="139" t="s">
        <v>1</v>
      </c>
      <c r="N179" s="140" t="s">
        <v>40</v>
      </c>
      <c r="O179" s="141">
        <v>0</v>
      </c>
      <c r="P179" s="141">
        <f t="shared" si="11"/>
        <v>0</v>
      </c>
      <c r="Q179" s="141">
        <v>0</v>
      </c>
      <c r="R179" s="141">
        <f t="shared" si="12"/>
        <v>0</v>
      </c>
      <c r="S179" s="141">
        <v>0</v>
      </c>
      <c r="T179" s="142">
        <f t="shared" si="13"/>
        <v>0</v>
      </c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R179" s="143" t="s">
        <v>129</v>
      </c>
      <c r="AT179" s="143" t="s">
        <v>125</v>
      </c>
      <c r="AU179" s="143" t="s">
        <v>83</v>
      </c>
      <c r="AY179" s="13" t="s">
        <v>124</v>
      </c>
      <c r="BE179" s="144">
        <f t="shared" si="14"/>
        <v>22328.04</v>
      </c>
      <c r="BF179" s="144">
        <f t="shared" si="15"/>
        <v>0</v>
      </c>
      <c r="BG179" s="144">
        <f t="shared" si="16"/>
        <v>0</v>
      </c>
      <c r="BH179" s="144">
        <f t="shared" si="17"/>
        <v>0</v>
      </c>
      <c r="BI179" s="144">
        <f t="shared" si="18"/>
        <v>0</v>
      </c>
      <c r="BJ179" s="13" t="s">
        <v>83</v>
      </c>
      <c r="BK179" s="144">
        <f t="shared" si="19"/>
        <v>22328.04</v>
      </c>
      <c r="BL179" s="13" t="s">
        <v>129</v>
      </c>
      <c r="BM179" s="143" t="s">
        <v>256</v>
      </c>
    </row>
    <row r="180" spans="1:65" s="2" customFormat="1" ht="16.5" customHeight="1" hidden="1">
      <c r="A180" s="25"/>
      <c r="B180" s="131"/>
      <c r="C180" s="132" t="s">
        <v>257</v>
      </c>
      <c r="D180" s="132" t="s">
        <v>125</v>
      </c>
      <c r="E180" s="133" t="s">
        <v>258</v>
      </c>
      <c r="F180" s="134" t="s">
        <v>259</v>
      </c>
      <c r="G180" s="135" t="s">
        <v>178</v>
      </c>
      <c r="H180" s="136">
        <v>18.16</v>
      </c>
      <c r="I180" s="137">
        <v>287</v>
      </c>
      <c r="J180" s="137">
        <f t="shared" si="10"/>
        <v>5211.92</v>
      </c>
      <c r="K180" s="138"/>
      <c r="L180" s="26"/>
      <c r="M180" s="139" t="s">
        <v>1</v>
      </c>
      <c r="N180" s="140" t="s">
        <v>40</v>
      </c>
      <c r="O180" s="141">
        <v>0</v>
      </c>
      <c r="P180" s="141">
        <f t="shared" si="11"/>
        <v>0</v>
      </c>
      <c r="Q180" s="141">
        <v>0</v>
      </c>
      <c r="R180" s="141">
        <f t="shared" si="12"/>
        <v>0</v>
      </c>
      <c r="S180" s="141">
        <v>0</v>
      </c>
      <c r="T180" s="142">
        <f t="shared" si="13"/>
        <v>0</v>
      </c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R180" s="143" t="s">
        <v>129</v>
      </c>
      <c r="AT180" s="143" t="s">
        <v>125</v>
      </c>
      <c r="AU180" s="143" t="s">
        <v>83</v>
      </c>
      <c r="AY180" s="13" t="s">
        <v>124</v>
      </c>
      <c r="BE180" s="144">
        <f t="shared" si="14"/>
        <v>5211.92</v>
      </c>
      <c r="BF180" s="144">
        <f t="shared" si="15"/>
        <v>0</v>
      </c>
      <c r="BG180" s="144">
        <f t="shared" si="16"/>
        <v>0</v>
      </c>
      <c r="BH180" s="144">
        <f t="shared" si="17"/>
        <v>0</v>
      </c>
      <c r="BI180" s="144">
        <f t="shared" si="18"/>
        <v>0</v>
      </c>
      <c r="BJ180" s="13" t="s">
        <v>83</v>
      </c>
      <c r="BK180" s="144">
        <f t="shared" si="19"/>
        <v>5211.92</v>
      </c>
      <c r="BL180" s="13" t="s">
        <v>129</v>
      </c>
      <c r="BM180" s="143" t="s">
        <v>260</v>
      </c>
    </row>
    <row r="181" spans="1:65" s="2" customFormat="1" ht="16.5" customHeight="1" hidden="1">
      <c r="A181" s="25"/>
      <c r="B181" s="131"/>
      <c r="C181" s="132" t="s">
        <v>217</v>
      </c>
      <c r="D181" s="132" t="s">
        <v>125</v>
      </c>
      <c r="E181" s="133" t="s">
        <v>261</v>
      </c>
      <c r="F181" s="134" t="s">
        <v>262</v>
      </c>
      <c r="G181" s="135" t="s">
        <v>178</v>
      </c>
      <c r="H181" s="136">
        <v>33.255</v>
      </c>
      <c r="I181" s="137">
        <v>68</v>
      </c>
      <c r="J181" s="137">
        <f t="shared" si="10"/>
        <v>2261.34</v>
      </c>
      <c r="K181" s="138"/>
      <c r="L181" s="26"/>
      <c r="M181" s="139" t="s">
        <v>1</v>
      </c>
      <c r="N181" s="140" t="s">
        <v>40</v>
      </c>
      <c r="O181" s="141">
        <v>0</v>
      </c>
      <c r="P181" s="141">
        <f t="shared" si="11"/>
        <v>0</v>
      </c>
      <c r="Q181" s="141">
        <v>0</v>
      </c>
      <c r="R181" s="141">
        <f t="shared" si="12"/>
        <v>0</v>
      </c>
      <c r="S181" s="141">
        <v>0</v>
      </c>
      <c r="T181" s="142">
        <f t="shared" si="13"/>
        <v>0</v>
      </c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R181" s="143" t="s">
        <v>129</v>
      </c>
      <c r="AT181" s="143" t="s">
        <v>125</v>
      </c>
      <c r="AU181" s="143" t="s">
        <v>83</v>
      </c>
      <c r="AY181" s="13" t="s">
        <v>124</v>
      </c>
      <c r="BE181" s="144">
        <f t="shared" si="14"/>
        <v>2261.34</v>
      </c>
      <c r="BF181" s="144">
        <f t="shared" si="15"/>
        <v>0</v>
      </c>
      <c r="BG181" s="144">
        <f t="shared" si="16"/>
        <v>0</v>
      </c>
      <c r="BH181" s="144">
        <f t="shared" si="17"/>
        <v>0</v>
      </c>
      <c r="BI181" s="144">
        <f t="shared" si="18"/>
        <v>0</v>
      </c>
      <c r="BJ181" s="13" t="s">
        <v>83</v>
      </c>
      <c r="BK181" s="144">
        <f t="shared" si="19"/>
        <v>2261.34</v>
      </c>
      <c r="BL181" s="13" t="s">
        <v>129</v>
      </c>
      <c r="BM181" s="143" t="s">
        <v>263</v>
      </c>
    </row>
    <row r="182" spans="1:65" s="2" customFormat="1" ht="16.5" customHeight="1" hidden="1">
      <c r="A182" s="25"/>
      <c r="B182" s="131"/>
      <c r="C182" s="132" t="s">
        <v>264</v>
      </c>
      <c r="D182" s="132" t="s">
        <v>125</v>
      </c>
      <c r="E182" s="133" t="s">
        <v>265</v>
      </c>
      <c r="F182" s="134" t="s">
        <v>266</v>
      </c>
      <c r="G182" s="135" t="s">
        <v>178</v>
      </c>
      <c r="H182" s="136">
        <v>624.22</v>
      </c>
      <c r="I182" s="137">
        <v>289</v>
      </c>
      <c r="J182" s="137">
        <f t="shared" si="10"/>
        <v>180399.58</v>
      </c>
      <c r="K182" s="138"/>
      <c r="L182" s="26"/>
      <c r="M182" s="139" t="s">
        <v>1</v>
      </c>
      <c r="N182" s="140" t="s">
        <v>40</v>
      </c>
      <c r="O182" s="141">
        <v>0</v>
      </c>
      <c r="P182" s="141">
        <f t="shared" si="11"/>
        <v>0</v>
      </c>
      <c r="Q182" s="141">
        <v>0</v>
      </c>
      <c r="R182" s="141">
        <f t="shared" si="12"/>
        <v>0</v>
      </c>
      <c r="S182" s="141">
        <v>0</v>
      </c>
      <c r="T182" s="142">
        <f t="shared" si="13"/>
        <v>0</v>
      </c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R182" s="143" t="s">
        <v>129</v>
      </c>
      <c r="AT182" s="143" t="s">
        <v>125</v>
      </c>
      <c r="AU182" s="143" t="s">
        <v>83</v>
      </c>
      <c r="AY182" s="13" t="s">
        <v>124</v>
      </c>
      <c r="BE182" s="144">
        <f t="shared" si="14"/>
        <v>180399.58</v>
      </c>
      <c r="BF182" s="144">
        <f t="shared" si="15"/>
        <v>0</v>
      </c>
      <c r="BG182" s="144">
        <f t="shared" si="16"/>
        <v>0</v>
      </c>
      <c r="BH182" s="144">
        <f t="shared" si="17"/>
        <v>0</v>
      </c>
      <c r="BI182" s="144">
        <f t="shared" si="18"/>
        <v>0</v>
      </c>
      <c r="BJ182" s="13" t="s">
        <v>83</v>
      </c>
      <c r="BK182" s="144">
        <f t="shared" si="19"/>
        <v>180399.58</v>
      </c>
      <c r="BL182" s="13" t="s">
        <v>129</v>
      </c>
      <c r="BM182" s="143" t="s">
        <v>267</v>
      </c>
    </row>
    <row r="183" spans="1:65" s="2" customFormat="1" ht="16.5" customHeight="1" hidden="1">
      <c r="A183" s="25"/>
      <c r="B183" s="131"/>
      <c r="C183" s="132" t="s">
        <v>220</v>
      </c>
      <c r="D183" s="132" t="s">
        <v>125</v>
      </c>
      <c r="E183" s="133" t="s">
        <v>268</v>
      </c>
      <c r="F183" s="134" t="s">
        <v>269</v>
      </c>
      <c r="G183" s="135" t="s">
        <v>178</v>
      </c>
      <c r="H183" s="136">
        <v>64.11</v>
      </c>
      <c r="I183" s="137">
        <v>147</v>
      </c>
      <c r="J183" s="137">
        <f t="shared" si="10"/>
        <v>9424.17</v>
      </c>
      <c r="K183" s="138"/>
      <c r="L183" s="26"/>
      <c r="M183" s="139" t="s">
        <v>1</v>
      </c>
      <c r="N183" s="140" t="s">
        <v>40</v>
      </c>
      <c r="O183" s="141">
        <v>0</v>
      </c>
      <c r="P183" s="141">
        <f t="shared" si="11"/>
        <v>0</v>
      </c>
      <c r="Q183" s="141">
        <v>0</v>
      </c>
      <c r="R183" s="141">
        <f t="shared" si="12"/>
        <v>0</v>
      </c>
      <c r="S183" s="141">
        <v>0</v>
      </c>
      <c r="T183" s="142">
        <f t="shared" si="13"/>
        <v>0</v>
      </c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R183" s="143" t="s">
        <v>129</v>
      </c>
      <c r="AT183" s="143" t="s">
        <v>125</v>
      </c>
      <c r="AU183" s="143" t="s">
        <v>83</v>
      </c>
      <c r="AY183" s="13" t="s">
        <v>124</v>
      </c>
      <c r="BE183" s="144">
        <f t="shared" si="14"/>
        <v>9424.17</v>
      </c>
      <c r="BF183" s="144">
        <f t="shared" si="15"/>
        <v>0</v>
      </c>
      <c r="BG183" s="144">
        <f t="shared" si="16"/>
        <v>0</v>
      </c>
      <c r="BH183" s="144">
        <f t="shared" si="17"/>
        <v>0</v>
      </c>
      <c r="BI183" s="144">
        <f t="shared" si="18"/>
        <v>0</v>
      </c>
      <c r="BJ183" s="13" t="s">
        <v>83</v>
      </c>
      <c r="BK183" s="144">
        <f t="shared" si="19"/>
        <v>9424.17</v>
      </c>
      <c r="BL183" s="13" t="s">
        <v>129</v>
      </c>
      <c r="BM183" s="143" t="s">
        <v>270</v>
      </c>
    </row>
    <row r="184" spans="1:65" s="2" customFormat="1" ht="16.5" customHeight="1" hidden="1">
      <c r="A184" s="25"/>
      <c r="B184" s="131"/>
      <c r="C184" s="132" t="s">
        <v>271</v>
      </c>
      <c r="D184" s="132" t="s">
        <v>125</v>
      </c>
      <c r="E184" s="133" t="s">
        <v>272</v>
      </c>
      <c r="F184" s="134" t="s">
        <v>273</v>
      </c>
      <c r="G184" s="135" t="s">
        <v>178</v>
      </c>
      <c r="H184" s="136">
        <v>624.22</v>
      </c>
      <c r="I184" s="137">
        <v>55</v>
      </c>
      <c r="J184" s="137">
        <f t="shared" si="10"/>
        <v>34332.1</v>
      </c>
      <c r="K184" s="138"/>
      <c r="L184" s="26"/>
      <c r="M184" s="139" t="s">
        <v>1</v>
      </c>
      <c r="N184" s="140" t="s">
        <v>40</v>
      </c>
      <c r="O184" s="141">
        <v>0</v>
      </c>
      <c r="P184" s="141">
        <f t="shared" si="11"/>
        <v>0</v>
      </c>
      <c r="Q184" s="141">
        <v>0</v>
      </c>
      <c r="R184" s="141">
        <f t="shared" si="12"/>
        <v>0</v>
      </c>
      <c r="S184" s="141">
        <v>0</v>
      </c>
      <c r="T184" s="142">
        <f t="shared" si="13"/>
        <v>0</v>
      </c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R184" s="143" t="s">
        <v>129</v>
      </c>
      <c r="AT184" s="143" t="s">
        <v>125</v>
      </c>
      <c r="AU184" s="143" t="s">
        <v>83</v>
      </c>
      <c r="AY184" s="13" t="s">
        <v>124</v>
      </c>
      <c r="BE184" s="144">
        <f t="shared" si="14"/>
        <v>34332.1</v>
      </c>
      <c r="BF184" s="144">
        <f t="shared" si="15"/>
        <v>0</v>
      </c>
      <c r="BG184" s="144">
        <f t="shared" si="16"/>
        <v>0</v>
      </c>
      <c r="BH184" s="144">
        <f t="shared" si="17"/>
        <v>0</v>
      </c>
      <c r="BI184" s="144">
        <f t="shared" si="18"/>
        <v>0</v>
      </c>
      <c r="BJ184" s="13" t="s">
        <v>83</v>
      </c>
      <c r="BK184" s="144">
        <f t="shared" si="19"/>
        <v>34332.1</v>
      </c>
      <c r="BL184" s="13" t="s">
        <v>129</v>
      </c>
      <c r="BM184" s="143" t="s">
        <v>274</v>
      </c>
    </row>
    <row r="185" spans="2:63" s="11" customFormat="1" ht="25.9" customHeight="1" hidden="1">
      <c r="B185" s="121"/>
      <c r="D185" s="122" t="s">
        <v>74</v>
      </c>
      <c r="E185" s="123" t="s">
        <v>275</v>
      </c>
      <c r="F185" s="123" t="s">
        <v>276</v>
      </c>
      <c r="J185" s="124">
        <f>BK185</f>
        <v>835661.6</v>
      </c>
      <c r="L185" s="121"/>
      <c r="M185" s="125"/>
      <c r="N185" s="126"/>
      <c r="O185" s="126"/>
      <c r="P185" s="127">
        <f>SUM(P186:P192)</f>
        <v>0</v>
      </c>
      <c r="Q185" s="126"/>
      <c r="R185" s="127">
        <f>SUM(R186:R192)</f>
        <v>0</v>
      </c>
      <c r="S185" s="126"/>
      <c r="T185" s="128">
        <f>SUM(T186:T192)</f>
        <v>0</v>
      </c>
      <c r="AR185" s="122" t="s">
        <v>83</v>
      </c>
      <c r="AT185" s="129" t="s">
        <v>74</v>
      </c>
      <c r="AU185" s="129" t="s">
        <v>75</v>
      </c>
      <c r="AY185" s="122" t="s">
        <v>124</v>
      </c>
      <c r="BK185" s="130">
        <f>SUM(BK186:BK192)</f>
        <v>835661.6</v>
      </c>
    </row>
    <row r="186" spans="1:65" s="2" customFormat="1" ht="16.5" customHeight="1" hidden="1">
      <c r="A186" s="25"/>
      <c r="B186" s="131"/>
      <c r="C186" s="132" t="s">
        <v>224</v>
      </c>
      <c r="D186" s="132" t="s">
        <v>125</v>
      </c>
      <c r="E186" s="133" t="s">
        <v>277</v>
      </c>
      <c r="F186" s="134" t="s">
        <v>278</v>
      </c>
      <c r="G186" s="135" t="s">
        <v>208</v>
      </c>
      <c r="H186" s="136">
        <v>90.8</v>
      </c>
      <c r="I186" s="137">
        <v>642</v>
      </c>
      <c r="J186" s="137">
        <f aca="true" t="shared" si="20" ref="J186:J192">ROUND(I186*H186,2)</f>
        <v>58293.6</v>
      </c>
      <c r="K186" s="138"/>
      <c r="L186" s="26"/>
      <c r="M186" s="139" t="s">
        <v>1</v>
      </c>
      <c r="N186" s="140" t="s">
        <v>40</v>
      </c>
      <c r="O186" s="141">
        <v>0</v>
      </c>
      <c r="P186" s="141">
        <f aca="true" t="shared" si="21" ref="P186:P192">O186*H186</f>
        <v>0</v>
      </c>
      <c r="Q186" s="141">
        <v>0</v>
      </c>
      <c r="R186" s="141">
        <f aca="true" t="shared" si="22" ref="R186:R192">Q186*H186</f>
        <v>0</v>
      </c>
      <c r="S186" s="141">
        <v>0</v>
      </c>
      <c r="T186" s="142">
        <f aca="true" t="shared" si="23" ref="T186:T192">S186*H186</f>
        <v>0</v>
      </c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R186" s="143" t="s">
        <v>129</v>
      </c>
      <c r="AT186" s="143" t="s">
        <v>125</v>
      </c>
      <c r="AU186" s="143" t="s">
        <v>83</v>
      </c>
      <c r="AY186" s="13" t="s">
        <v>124</v>
      </c>
      <c r="BE186" s="144">
        <f aca="true" t="shared" si="24" ref="BE186:BE192">IF(N186="základní",J186,0)</f>
        <v>58293.6</v>
      </c>
      <c r="BF186" s="144">
        <f aca="true" t="shared" si="25" ref="BF186:BF192">IF(N186="snížená",J186,0)</f>
        <v>0</v>
      </c>
      <c r="BG186" s="144">
        <f aca="true" t="shared" si="26" ref="BG186:BG192">IF(N186="zákl. přenesená",J186,0)</f>
        <v>0</v>
      </c>
      <c r="BH186" s="144">
        <f aca="true" t="shared" si="27" ref="BH186:BH192">IF(N186="sníž. přenesená",J186,0)</f>
        <v>0</v>
      </c>
      <c r="BI186" s="144">
        <f aca="true" t="shared" si="28" ref="BI186:BI192">IF(N186="nulová",J186,0)</f>
        <v>0</v>
      </c>
      <c r="BJ186" s="13" t="s">
        <v>83</v>
      </c>
      <c r="BK186" s="144">
        <f aca="true" t="shared" si="29" ref="BK186:BK192">ROUND(I186*H186,2)</f>
        <v>58293.6</v>
      </c>
      <c r="BL186" s="13" t="s">
        <v>129</v>
      </c>
      <c r="BM186" s="143" t="s">
        <v>279</v>
      </c>
    </row>
    <row r="187" spans="1:65" s="2" customFormat="1" ht="16.5" customHeight="1" hidden="1">
      <c r="A187" s="25"/>
      <c r="B187" s="131"/>
      <c r="C187" s="132" t="s">
        <v>280</v>
      </c>
      <c r="D187" s="132" t="s">
        <v>125</v>
      </c>
      <c r="E187" s="133" t="s">
        <v>281</v>
      </c>
      <c r="F187" s="134" t="s">
        <v>282</v>
      </c>
      <c r="G187" s="135" t="s">
        <v>283</v>
      </c>
      <c r="H187" s="136">
        <v>20</v>
      </c>
      <c r="I187" s="137">
        <v>8316</v>
      </c>
      <c r="J187" s="137">
        <f t="shared" si="20"/>
        <v>166320</v>
      </c>
      <c r="K187" s="138"/>
      <c r="L187" s="26"/>
      <c r="M187" s="139" t="s">
        <v>1</v>
      </c>
      <c r="N187" s="140" t="s">
        <v>40</v>
      </c>
      <c r="O187" s="141">
        <v>0</v>
      </c>
      <c r="P187" s="141">
        <f t="shared" si="21"/>
        <v>0</v>
      </c>
      <c r="Q187" s="141">
        <v>0</v>
      </c>
      <c r="R187" s="141">
        <f t="shared" si="22"/>
        <v>0</v>
      </c>
      <c r="S187" s="141">
        <v>0</v>
      </c>
      <c r="T187" s="142">
        <f t="shared" si="23"/>
        <v>0</v>
      </c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R187" s="143" t="s">
        <v>129</v>
      </c>
      <c r="AT187" s="143" t="s">
        <v>125</v>
      </c>
      <c r="AU187" s="143" t="s">
        <v>83</v>
      </c>
      <c r="AY187" s="13" t="s">
        <v>124</v>
      </c>
      <c r="BE187" s="144">
        <f t="shared" si="24"/>
        <v>166320</v>
      </c>
      <c r="BF187" s="144">
        <f t="shared" si="25"/>
        <v>0</v>
      </c>
      <c r="BG187" s="144">
        <f t="shared" si="26"/>
        <v>0</v>
      </c>
      <c r="BH187" s="144">
        <f t="shared" si="27"/>
        <v>0</v>
      </c>
      <c r="BI187" s="144">
        <f t="shared" si="28"/>
        <v>0</v>
      </c>
      <c r="BJ187" s="13" t="s">
        <v>83</v>
      </c>
      <c r="BK187" s="144">
        <f t="shared" si="29"/>
        <v>166320</v>
      </c>
      <c r="BL187" s="13" t="s">
        <v>129</v>
      </c>
      <c r="BM187" s="143" t="s">
        <v>234</v>
      </c>
    </row>
    <row r="188" spans="1:65" s="2" customFormat="1" ht="16.5" customHeight="1" hidden="1">
      <c r="A188" s="25"/>
      <c r="B188" s="131"/>
      <c r="C188" s="132" t="s">
        <v>229</v>
      </c>
      <c r="D188" s="132" t="s">
        <v>125</v>
      </c>
      <c r="E188" s="133" t="s">
        <v>284</v>
      </c>
      <c r="F188" s="134" t="s">
        <v>285</v>
      </c>
      <c r="G188" s="135" t="s">
        <v>283</v>
      </c>
      <c r="H188" s="136">
        <v>13</v>
      </c>
      <c r="I188" s="137">
        <v>16632</v>
      </c>
      <c r="J188" s="137">
        <f t="shared" si="20"/>
        <v>216216</v>
      </c>
      <c r="K188" s="138"/>
      <c r="L188" s="26"/>
      <c r="M188" s="139" t="s">
        <v>1</v>
      </c>
      <c r="N188" s="140" t="s">
        <v>40</v>
      </c>
      <c r="O188" s="141">
        <v>0</v>
      </c>
      <c r="P188" s="141">
        <f t="shared" si="21"/>
        <v>0</v>
      </c>
      <c r="Q188" s="141">
        <v>0</v>
      </c>
      <c r="R188" s="141">
        <f t="shared" si="22"/>
        <v>0</v>
      </c>
      <c r="S188" s="141">
        <v>0</v>
      </c>
      <c r="T188" s="142">
        <f t="shared" si="23"/>
        <v>0</v>
      </c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R188" s="143" t="s">
        <v>129</v>
      </c>
      <c r="AT188" s="143" t="s">
        <v>125</v>
      </c>
      <c r="AU188" s="143" t="s">
        <v>83</v>
      </c>
      <c r="AY188" s="13" t="s">
        <v>124</v>
      </c>
      <c r="BE188" s="144">
        <f t="shared" si="24"/>
        <v>216216</v>
      </c>
      <c r="BF188" s="144">
        <f t="shared" si="25"/>
        <v>0</v>
      </c>
      <c r="BG188" s="144">
        <f t="shared" si="26"/>
        <v>0</v>
      </c>
      <c r="BH188" s="144">
        <f t="shared" si="27"/>
        <v>0</v>
      </c>
      <c r="BI188" s="144">
        <f t="shared" si="28"/>
        <v>0</v>
      </c>
      <c r="BJ188" s="13" t="s">
        <v>83</v>
      </c>
      <c r="BK188" s="144">
        <f t="shared" si="29"/>
        <v>216216</v>
      </c>
      <c r="BL188" s="13" t="s">
        <v>129</v>
      </c>
      <c r="BM188" s="143" t="s">
        <v>275</v>
      </c>
    </row>
    <row r="189" spans="1:65" s="2" customFormat="1" ht="16.5" customHeight="1" hidden="1">
      <c r="A189" s="25"/>
      <c r="B189" s="131"/>
      <c r="C189" s="132" t="s">
        <v>286</v>
      </c>
      <c r="D189" s="132" t="s">
        <v>125</v>
      </c>
      <c r="E189" s="133" t="s">
        <v>287</v>
      </c>
      <c r="F189" s="134" t="s">
        <v>288</v>
      </c>
      <c r="G189" s="135" t="s">
        <v>283</v>
      </c>
      <c r="H189" s="136">
        <v>8</v>
      </c>
      <c r="I189" s="137">
        <v>24948</v>
      </c>
      <c r="J189" s="137">
        <f t="shared" si="20"/>
        <v>199584</v>
      </c>
      <c r="K189" s="138"/>
      <c r="L189" s="26"/>
      <c r="M189" s="139" t="s">
        <v>1</v>
      </c>
      <c r="N189" s="140" t="s">
        <v>40</v>
      </c>
      <c r="O189" s="141">
        <v>0</v>
      </c>
      <c r="P189" s="141">
        <f t="shared" si="21"/>
        <v>0</v>
      </c>
      <c r="Q189" s="141">
        <v>0</v>
      </c>
      <c r="R189" s="141">
        <f t="shared" si="22"/>
        <v>0</v>
      </c>
      <c r="S189" s="141">
        <v>0</v>
      </c>
      <c r="T189" s="142">
        <f t="shared" si="23"/>
        <v>0</v>
      </c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R189" s="143" t="s">
        <v>129</v>
      </c>
      <c r="AT189" s="143" t="s">
        <v>125</v>
      </c>
      <c r="AU189" s="143" t="s">
        <v>83</v>
      </c>
      <c r="AY189" s="13" t="s">
        <v>124</v>
      </c>
      <c r="BE189" s="144">
        <f t="shared" si="24"/>
        <v>199584</v>
      </c>
      <c r="BF189" s="144">
        <f t="shared" si="25"/>
        <v>0</v>
      </c>
      <c r="BG189" s="144">
        <f t="shared" si="26"/>
        <v>0</v>
      </c>
      <c r="BH189" s="144">
        <f t="shared" si="27"/>
        <v>0</v>
      </c>
      <c r="BI189" s="144">
        <f t="shared" si="28"/>
        <v>0</v>
      </c>
      <c r="BJ189" s="13" t="s">
        <v>83</v>
      </c>
      <c r="BK189" s="144">
        <f t="shared" si="29"/>
        <v>199584</v>
      </c>
      <c r="BL189" s="13" t="s">
        <v>129</v>
      </c>
      <c r="BM189" s="143" t="s">
        <v>289</v>
      </c>
    </row>
    <row r="190" spans="1:65" s="2" customFormat="1" ht="16.5" customHeight="1" hidden="1">
      <c r="A190" s="25"/>
      <c r="B190" s="131"/>
      <c r="C190" s="132" t="s">
        <v>233</v>
      </c>
      <c r="D190" s="132" t="s">
        <v>125</v>
      </c>
      <c r="E190" s="133" t="s">
        <v>290</v>
      </c>
      <c r="F190" s="134" t="s">
        <v>291</v>
      </c>
      <c r="G190" s="135" t="s">
        <v>283</v>
      </c>
      <c r="H190" s="136">
        <v>1</v>
      </c>
      <c r="I190" s="137">
        <v>24560</v>
      </c>
      <c r="J190" s="137">
        <f t="shared" si="20"/>
        <v>24560</v>
      </c>
      <c r="K190" s="138"/>
      <c r="L190" s="26"/>
      <c r="M190" s="139" t="s">
        <v>1</v>
      </c>
      <c r="N190" s="140" t="s">
        <v>40</v>
      </c>
      <c r="O190" s="141">
        <v>0</v>
      </c>
      <c r="P190" s="141">
        <f t="shared" si="21"/>
        <v>0</v>
      </c>
      <c r="Q190" s="141">
        <v>0</v>
      </c>
      <c r="R190" s="141">
        <f t="shared" si="22"/>
        <v>0</v>
      </c>
      <c r="S190" s="141">
        <v>0</v>
      </c>
      <c r="T190" s="142">
        <f t="shared" si="23"/>
        <v>0</v>
      </c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R190" s="143" t="s">
        <v>129</v>
      </c>
      <c r="AT190" s="143" t="s">
        <v>125</v>
      </c>
      <c r="AU190" s="143" t="s">
        <v>83</v>
      </c>
      <c r="AY190" s="13" t="s">
        <v>124</v>
      </c>
      <c r="BE190" s="144">
        <f t="shared" si="24"/>
        <v>24560</v>
      </c>
      <c r="BF190" s="144">
        <f t="shared" si="25"/>
        <v>0</v>
      </c>
      <c r="BG190" s="144">
        <f t="shared" si="26"/>
        <v>0</v>
      </c>
      <c r="BH190" s="144">
        <f t="shared" si="27"/>
        <v>0</v>
      </c>
      <c r="BI190" s="144">
        <f t="shared" si="28"/>
        <v>0</v>
      </c>
      <c r="BJ190" s="13" t="s">
        <v>83</v>
      </c>
      <c r="BK190" s="144">
        <f t="shared" si="29"/>
        <v>24560</v>
      </c>
      <c r="BL190" s="13" t="s">
        <v>129</v>
      </c>
      <c r="BM190" s="143" t="s">
        <v>292</v>
      </c>
    </row>
    <row r="191" spans="1:65" s="2" customFormat="1" ht="16.5" customHeight="1" hidden="1">
      <c r="A191" s="25"/>
      <c r="B191" s="131"/>
      <c r="C191" s="132" t="s">
        <v>293</v>
      </c>
      <c r="D191" s="132" t="s">
        <v>125</v>
      </c>
      <c r="E191" s="133" t="s">
        <v>294</v>
      </c>
      <c r="F191" s="134" t="s">
        <v>295</v>
      </c>
      <c r="G191" s="135" t="s">
        <v>283</v>
      </c>
      <c r="H191" s="136">
        <v>2</v>
      </c>
      <c r="I191" s="137">
        <v>25632</v>
      </c>
      <c r="J191" s="137">
        <f t="shared" si="20"/>
        <v>51264</v>
      </c>
      <c r="K191" s="138"/>
      <c r="L191" s="26"/>
      <c r="M191" s="139" t="s">
        <v>1</v>
      </c>
      <c r="N191" s="140" t="s">
        <v>40</v>
      </c>
      <c r="O191" s="141">
        <v>0</v>
      </c>
      <c r="P191" s="141">
        <f t="shared" si="21"/>
        <v>0</v>
      </c>
      <c r="Q191" s="141">
        <v>0</v>
      </c>
      <c r="R191" s="141">
        <f t="shared" si="22"/>
        <v>0</v>
      </c>
      <c r="S191" s="141">
        <v>0</v>
      </c>
      <c r="T191" s="142">
        <f t="shared" si="23"/>
        <v>0</v>
      </c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R191" s="143" t="s">
        <v>129</v>
      </c>
      <c r="AT191" s="143" t="s">
        <v>125</v>
      </c>
      <c r="AU191" s="143" t="s">
        <v>83</v>
      </c>
      <c r="AY191" s="13" t="s">
        <v>124</v>
      </c>
      <c r="BE191" s="144">
        <f t="shared" si="24"/>
        <v>51264</v>
      </c>
      <c r="BF191" s="144">
        <f t="shared" si="25"/>
        <v>0</v>
      </c>
      <c r="BG191" s="144">
        <f t="shared" si="26"/>
        <v>0</v>
      </c>
      <c r="BH191" s="144">
        <f t="shared" si="27"/>
        <v>0</v>
      </c>
      <c r="BI191" s="144">
        <f t="shared" si="28"/>
        <v>0</v>
      </c>
      <c r="BJ191" s="13" t="s">
        <v>83</v>
      </c>
      <c r="BK191" s="144">
        <f t="shared" si="29"/>
        <v>51264</v>
      </c>
      <c r="BL191" s="13" t="s">
        <v>129</v>
      </c>
      <c r="BM191" s="143" t="s">
        <v>296</v>
      </c>
    </row>
    <row r="192" spans="1:65" s="2" customFormat="1" ht="16.5" customHeight="1" hidden="1">
      <c r="A192" s="25"/>
      <c r="B192" s="131"/>
      <c r="C192" s="132" t="s">
        <v>238</v>
      </c>
      <c r="D192" s="132" t="s">
        <v>125</v>
      </c>
      <c r="E192" s="133" t="s">
        <v>297</v>
      </c>
      <c r="F192" s="134" t="s">
        <v>298</v>
      </c>
      <c r="G192" s="135" t="s">
        <v>283</v>
      </c>
      <c r="H192" s="136">
        <v>4</v>
      </c>
      <c r="I192" s="137">
        <v>29856</v>
      </c>
      <c r="J192" s="137">
        <f t="shared" si="20"/>
        <v>119424</v>
      </c>
      <c r="K192" s="138"/>
      <c r="L192" s="26"/>
      <c r="M192" s="139" t="s">
        <v>1</v>
      </c>
      <c r="N192" s="140" t="s">
        <v>40</v>
      </c>
      <c r="O192" s="141">
        <v>0</v>
      </c>
      <c r="P192" s="141">
        <f t="shared" si="21"/>
        <v>0</v>
      </c>
      <c r="Q192" s="141">
        <v>0</v>
      </c>
      <c r="R192" s="141">
        <f t="shared" si="22"/>
        <v>0</v>
      </c>
      <c r="S192" s="141">
        <v>0</v>
      </c>
      <c r="T192" s="142">
        <f t="shared" si="23"/>
        <v>0</v>
      </c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R192" s="143" t="s">
        <v>129</v>
      </c>
      <c r="AT192" s="143" t="s">
        <v>125</v>
      </c>
      <c r="AU192" s="143" t="s">
        <v>83</v>
      </c>
      <c r="AY192" s="13" t="s">
        <v>124</v>
      </c>
      <c r="BE192" s="144">
        <f t="shared" si="24"/>
        <v>119424</v>
      </c>
      <c r="BF192" s="144">
        <f t="shared" si="25"/>
        <v>0</v>
      </c>
      <c r="BG192" s="144">
        <f t="shared" si="26"/>
        <v>0</v>
      </c>
      <c r="BH192" s="144">
        <f t="shared" si="27"/>
        <v>0</v>
      </c>
      <c r="BI192" s="144">
        <f t="shared" si="28"/>
        <v>0</v>
      </c>
      <c r="BJ192" s="13" t="s">
        <v>83</v>
      </c>
      <c r="BK192" s="144">
        <f t="shared" si="29"/>
        <v>119424</v>
      </c>
      <c r="BL192" s="13" t="s">
        <v>129</v>
      </c>
      <c r="BM192" s="143" t="s">
        <v>299</v>
      </c>
    </row>
    <row r="193" spans="2:63" s="11" customFormat="1" ht="25.9" customHeight="1" hidden="1">
      <c r="B193" s="121"/>
      <c r="D193" s="122" t="s">
        <v>74</v>
      </c>
      <c r="E193" s="123" t="s">
        <v>300</v>
      </c>
      <c r="F193" s="123" t="s">
        <v>301</v>
      </c>
      <c r="J193" s="124">
        <f>BK193</f>
        <v>126084.56999999999</v>
      </c>
      <c r="L193" s="121"/>
      <c r="M193" s="125"/>
      <c r="N193" s="126"/>
      <c r="O193" s="126"/>
      <c r="P193" s="127">
        <f>SUM(P194:P200)</f>
        <v>0</v>
      </c>
      <c r="Q193" s="126"/>
      <c r="R193" s="127">
        <f>SUM(R194:R200)</f>
        <v>0</v>
      </c>
      <c r="S193" s="126"/>
      <c r="T193" s="128">
        <f>SUM(T194:T200)</f>
        <v>0</v>
      </c>
      <c r="AR193" s="122" t="s">
        <v>83</v>
      </c>
      <c r="AT193" s="129" t="s">
        <v>74</v>
      </c>
      <c r="AU193" s="129" t="s">
        <v>75</v>
      </c>
      <c r="AY193" s="122" t="s">
        <v>124</v>
      </c>
      <c r="BK193" s="130">
        <f>SUM(BK194:BK200)</f>
        <v>126084.56999999999</v>
      </c>
    </row>
    <row r="194" spans="1:65" s="2" customFormat="1" ht="16.5" customHeight="1" hidden="1">
      <c r="A194" s="25"/>
      <c r="B194" s="131"/>
      <c r="C194" s="132" t="s">
        <v>302</v>
      </c>
      <c r="D194" s="132" t="s">
        <v>125</v>
      </c>
      <c r="E194" s="133" t="s">
        <v>303</v>
      </c>
      <c r="F194" s="134" t="s">
        <v>304</v>
      </c>
      <c r="G194" s="135" t="s">
        <v>178</v>
      </c>
      <c r="H194" s="136">
        <v>798.595</v>
      </c>
      <c r="I194" s="137">
        <v>80</v>
      </c>
      <c r="J194" s="137">
        <f aca="true" t="shared" si="30" ref="J194:J200">ROUND(I194*H194,2)</f>
        <v>63887.6</v>
      </c>
      <c r="K194" s="138"/>
      <c r="L194" s="26"/>
      <c r="M194" s="139" t="s">
        <v>1</v>
      </c>
      <c r="N194" s="140" t="s">
        <v>40</v>
      </c>
      <c r="O194" s="141">
        <v>0</v>
      </c>
      <c r="P194" s="141">
        <f aca="true" t="shared" si="31" ref="P194:P200">O194*H194</f>
        <v>0</v>
      </c>
      <c r="Q194" s="141">
        <v>0</v>
      </c>
      <c r="R194" s="141">
        <f aca="true" t="shared" si="32" ref="R194:R200">Q194*H194</f>
        <v>0</v>
      </c>
      <c r="S194" s="141">
        <v>0</v>
      </c>
      <c r="T194" s="142">
        <f aca="true" t="shared" si="33" ref="T194:T200">S194*H194</f>
        <v>0</v>
      </c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R194" s="143" t="s">
        <v>129</v>
      </c>
      <c r="AT194" s="143" t="s">
        <v>125</v>
      </c>
      <c r="AU194" s="143" t="s">
        <v>83</v>
      </c>
      <c r="AY194" s="13" t="s">
        <v>124</v>
      </c>
      <c r="BE194" s="144">
        <f aca="true" t="shared" si="34" ref="BE194:BE200">IF(N194="základní",J194,0)</f>
        <v>63887.6</v>
      </c>
      <c r="BF194" s="144">
        <f aca="true" t="shared" si="35" ref="BF194:BF200">IF(N194="snížená",J194,0)</f>
        <v>0</v>
      </c>
      <c r="BG194" s="144">
        <f aca="true" t="shared" si="36" ref="BG194:BG200">IF(N194="zákl. přenesená",J194,0)</f>
        <v>0</v>
      </c>
      <c r="BH194" s="144">
        <f aca="true" t="shared" si="37" ref="BH194:BH200">IF(N194="sníž. přenesená",J194,0)</f>
        <v>0</v>
      </c>
      <c r="BI194" s="144">
        <f aca="true" t="shared" si="38" ref="BI194:BI200">IF(N194="nulová",J194,0)</f>
        <v>0</v>
      </c>
      <c r="BJ194" s="13" t="s">
        <v>83</v>
      </c>
      <c r="BK194" s="144">
        <f aca="true" t="shared" si="39" ref="BK194:BK200">ROUND(I194*H194,2)</f>
        <v>63887.6</v>
      </c>
      <c r="BL194" s="13" t="s">
        <v>129</v>
      </c>
      <c r="BM194" s="143" t="s">
        <v>305</v>
      </c>
    </row>
    <row r="195" spans="1:65" s="2" customFormat="1" ht="16.5" customHeight="1" hidden="1">
      <c r="A195" s="25"/>
      <c r="B195" s="131"/>
      <c r="C195" s="132" t="s">
        <v>242</v>
      </c>
      <c r="D195" s="132" t="s">
        <v>125</v>
      </c>
      <c r="E195" s="133" t="s">
        <v>306</v>
      </c>
      <c r="F195" s="134" t="s">
        <v>307</v>
      </c>
      <c r="G195" s="135" t="s">
        <v>178</v>
      </c>
      <c r="H195" s="136">
        <v>3194.381</v>
      </c>
      <c r="I195" s="137">
        <v>3.5</v>
      </c>
      <c r="J195" s="137">
        <f t="shared" si="30"/>
        <v>11180.33</v>
      </c>
      <c r="K195" s="138"/>
      <c r="L195" s="26"/>
      <c r="M195" s="139" t="s">
        <v>1</v>
      </c>
      <c r="N195" s="140" t="s">
        <v>40</v>
      </c>
      <c r="O195" s="141">
        <v>0</v>
      </c>
      <c r="P195" s="141">
        <f t="shared" si="31"/>
        <v>0</v>
      </c>
      <c r="Q195" s="141">
        <v>0</v>
      </c>
      <c r="R195" s="141">
        <f t="shared" si="32"/>
        <v>0</v>
      </c>
      <c r="S195" s="141">
        <v>0</v>
      </c>
      <c r="T195" s="142">
        <f t="shared" si="33"/>
        <v>0</v>
      </c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R195" s="143" t="s">
        <v>129</v>
      </c>
      <c r="AT195" s="143" t="s">
        <v>125</v>
      </c>
      <c r="AU195" s="143" t="s">
        <v>83</v>
      </c>
      <c r="AY195" s="13" t="s">
        <v>124</v>
      </c>
      <c r="BE195" s="144">
        <f t="shared" si="34"/>
        <v>11180.33</v>
      </c>
      <c r="BF195" s="144">
        <f t="shared" si="35"/>
        <v>0</v>
      </c>
      <c r="BG195" s="144">
        <f t="shared" si="36"/>
        <v>0</v>
      </c>
      <c r="BH195" s="144">
        <f t="shared" si="37"/>
        <v>0</v>
      </c>
      <c r="BI195" s="144">
        <f t="shared" si="38"/>
        <v>0</v>
      </c>
      <c r="BJ195" s="13" t="s">
        <v>83</v>
      </c>
      <c r="BK195" s="144">
        <f t="shared" si="39"/>
        <v>11180.33</v>
      </c>
      <c r="BL195" s="13" t="s">
        <v>129</v>
      </c>
      <c r="BM195" s="143" t="s">
        <v>308</v>
      </c>
    </row>
    <row r="196" spans="1:65" s="2" customFormat="1" ht="16.5" customHeight="1" hidden="1">
      <c r="A196" s="25"/>
      <c r="B196" s="131"/>
      <c r="C196" s="132" t="s">
        <v>309</v>
      </c>
      <c r="D196" s="132" t="s">
        <v>125</v>
      </c>
      <c r="E196" s="133" t="s">
        <v>310</v>
      </c>
      <c r="F196" s="134" t="s">
        <v>311</v>
      </c>
      <c r="G196" s="135" t="s">
        <v>178</v>
      </c>
      <c r="H196" s="136">
        <v>798.595</v>
      </c>
      <c r="I196" s="137">
        <v>41</v>
      </c>
      <c r="J196" s="137">
        <f t="shared" si="30"/>
        <v>32742.4</v>
      </c>
      <c r="K196" s="138"/>
      <c r="L196" s="26"/>
      <c r="M196" s="139" t="s">
        <v>1</v>
      </c>
      <c r="N196" s="140" t="s">
        <v>40</v>
      </c>
      <c r="O196" s="141">
        <v>0</v>
      </c>
      <c r="P196" s="141">
        <f t="shared" si="31"/>
        <v>0</v>
      </c>
      <c r="Q196" s="141">
        <v>0</v>
      </c>
      <c r="R196" s="141">
        <f t="shared" si="32"/>
        <v>0</v>
      </c>
      <c r="S196" s="141">
        <v>0</v>
      </c>
      <c r="T196" s="142">
        <f t="shared" si="33"/>
        <v>0</v>
      </c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R196" s="143" t="s">
        <v>129</v>
      </c>
      <c r="AT196" s="143" t="s">
        <v>125</v>
      </c>
      <c r="AU196" s="143" t="s">
        <v>83</v>
      </c>
      <c r="AY196" s="13" t="s">
        <v>124</v>
      </c>
      <c r="BE196" s="144">
        <f t="shared" si="34"/>
        <v>32742.4</v>
      </c>
      <c r="BF196" s="144">
        <f t="shared" si="35"/>
        <v>0</v>
      </c>
      <c r="BG196" s="144">
        <f t="shared" si="36"/>
        <v>0</v>
      </c>
      <c r="BH196" s="144">
        <f t="shared" si="37"/>
        <v>0</v>
      </c>
      <c r="BI196" s="144">
        <f t="shared" si="38"/>
        <v>0</v>
      </c>
      <c r="BJ196" s="13" t="s">
        <v>83</v>
      </c>
      <c r="BK196" s="144">
        <f t="shared" si="39"/>
        <v>32742.4</v>
      </c>
      <c r="BL196" s="13" t="s">
        <v>129</v>
      </c>
      <c r="BM196" s="143" t="s">
        <v>312</v>
      </c>
    </row>
    <row r="197" spans="1:65" s="2" customFormat="1" ht="16.5" customHeight="1" hidden="1">
      <c r="A197" s="25"/>
      <c r="B197" s="131"/>
      <c r="C197" s="132" t="s">
        <v>245</v>
      </c>
      <c r="D197" s="132" t="s">
        <v>125</v>
      </c>
      <c r="E197" s="133" t="s">
        <v>313</v>
      </c>
      <c r="F197" s="134" t="s">
        <v>314</v>
      </c>
      <c r="G197" s="135" t="s">
        <v>178</v>
      </c>
      <c r="H197" s="136">
        <v>798.595</v>
      </c>
      <c r="I197" s="137">
        <v>1.2</v>
      </c>
      <c r="J197" s="137">
        <f t="shared" si="30"/>
        <v>958.31</v>
      </c>
      <c r="K197" s="138"/>
      <c r="L197" s="26"/>
      <c r="M197" s="139" t="s">
        <v>1</v>
      </c>
      <c r="N197" s="140" t="s">
        <v>40</v>
      </c>
      <c r="O197" s="141">
        <v>0</v>
      </c>
      <c r="P197" s="141">
        <f t="shared" si="31"/>
        <v>0</v>
      </c>
      <c r="Q197" s="141">
        <v>0</v>
      </c>
      <c r="R197" s="141">
        <f t="shared" si="32"/>
        <v>0</v>
      </c>
      <c r="S197" s="141">
        <v>0</v>
      </c>
      <c r="T197" s="142">
        <f t="shared" si="33"/>
        <v>0</v>
      </c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R197" s="143" t="s">
        <v>129</v>
      </c>
      <c r="AT197" s="143" t="s">
        <v>125</v>
      </c>
      <c r="AU197" s="143" t="s">
        <v>83</v>
      </c>
      <c r="AY197" s="13" t="s">
        <v>124</v>
      </c>
      <c r="BE197" s="144">
        <f t="shared" si="34"/>
        <v>958.31</v>
      </c>
      <c r="BF197" s="144">
        <f t="shared" si="35"/>
        <v>0</v>
      </c>
      <c r="BG197" s="144">
        <f t="shared" si="36"/>
        <v>0</v>
      </c>
      <c r="BH197" s="144">
        <f t="shared" si="37"/>
        <v>0</v>
      </c>
      <c r="BI197" s="144">
        <f t="shared" si="38"/>
        <v>0</v>
      </c>
      <c r="BJ197" s="13" t="s">
        <v>83</v>
      </c>
      <c r="BK197" s="144">
        <f t="shared" si="39"/>
        <v>958.31</v>
      </c>
      <c r="BL197" s="13" t="s">
        <v>129</v>
      </c>
      <c r="BM197" s="143" t="s">
        <v>315</v>
      </c>
    </row>
    <row r="198" spans="1:65" s="2" customFormat="1" ht="16.5" customHeight="1" hidden="1">
      <c r="A198" s="25"/>
      <c r="B198" s="131"/>
      <c r="C198" s="132" t="s">
        <v>316</v>
      </c>
      <c r="D198" s="132" t="s">
        <v>125</v>
      </c>
      <c r="E198" s="133" t="s">
        <v>317</v>
      </c>
      <c r="F198" s="134" t="s">
        <v>318</v>
      </c>
      <c r="G198" s="135" t="s">
        <v>178</v>
      </c>
      <c r="H198" s="136">
        <v>3194.381</v>
      </c>
      <c r="I198" s="137">
        <v>0.5</v>
      </c>
      <c r="J198" s="137">
        <f t="shared" si="30"/>
        <v>1597.19</v>
      </c>
      <c r="K198" s="138"/>
      <c r="L198" s="26"/>
      <c r="M198" s="139" t="s">
        <v>1</v>
      </c>
      <c r="N198" s="140" t="s">
        <v>40</v>
      </c>
      <c r="O198" s="141">
        <v>0</v>
      </c>
      <c r="P198" s="141">
        <f t="shared" si="31"/>
        <v>0</v>
      </c>
      <c r="Q198" s="141">
        <v>0</v>
      </c>
      <c r="R198" s="141">
        <f t="shared" si="32"/>
        <v>0</v>
      </c>
      <c r="S198" s="141">
        <v>0</v>
      </c>
      <c r="T198" s="142">
        <f t="shared" si="33"/>
        <v>0</v>
      </c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R198" s="143" t="s">
        <v>129</v>
      </c>
      <c r="AT198" s="143" t="s">
        <v>125</v>
      </c>
      <c r="AU198" s="143" t="s">
        <v>83</v>
      </c>
      <c r="AY198" s="13" t="s">
        <v>124</v>
      </c>
      <c r="BE198" s="144">
        <f t="shared" si="34"/>
        <v>1597.19</v>
      </c>
      <c r="BF198" s="144">
        <f t="shared" si="35"/>
        <v>0</v>
      </c>
      <c r="BG198" s="144">
        <f t="shared" si="36"/>
        <v>0</v>
      </c>
      <c r="BH198" s="144">
        <f t="shared" si="37"/>
        <v>0</v>
      </c>
      <c r="BI198" s="144">
        <f t="shared" si="38"/>
        <v>0</v>
      </c>
      <c r="BJ198" s="13" t="s">
        <v>83</v>
      </c>
      <c r="BK198" s="144">
        <f t="shared" si="39"/>
        <v>1597.19</v>
      </c>
      <c r="BL198" s="13" t="s">
        <v>129</v>
      </c>
      <c r="BM198" s="143" t="s">
        <v>319</v>
      </c>
    </row>
    <row r="199" spans="1:65" s="2" customFormat="1" ht="16.5" customHeight="1" hidden="1">
      <c r="A199" s="25"/>
      <c r="B199" s="131"/>
      <c r="C199" s="132" t="s">
        <v>248</v>
      </c>
      <c r="D199" s="132" t="s">
        <v>125</v>
      </c>
      <c r="E199" s="133" t="s">
        <v>320</v>
      </c>
      <c r="F199" s="134" t="s">
        <v>321</v>
      </c>
      <c r="G199" s="135" t="s">
        <v>178</v>
      </c>
      <c r="H199" s="136">
        <v>798.595</v>
      </c>
      <c r="I199" s="137">
        <v>0.9</v>
      </c>
      <c r="J199" s="137">
        <f t="shared" si="30"/>
        <v>718.74</v>
      </c>
      <c r="K199" s="138"/>
      <c r="L199" s="26"/>
      <c r="M199" s="139" t="s">
        <v>1</v>
      </c>
      <c r="N199" s="140" t="s">
        <v>40</v>
      </c>
      <c r="O199" s="141">
        <v>0</v>
      </c>
      <c r="P199" s="141">
        <f t="shared" si="31"/>
        <v>0</v>
      </c>
      <c r="Q199" s="141">
        <v>0</v>
      </c>
      <c r="R199" s="141">
        <f t="shared" si="32"/>
        <v>0</v>
      </c>
      <c r="S199" s="141">
        <v>0</v>
      </c>
      <c r="T199" s="142">
        <f t="shared" si="33"/>
        <v>0</v>
      </c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R199" s="143" t="s">
        <v>129</v>
      </c>
      <c r="AT199" s="143" t="s">
        <v>125</v>
      </c>
      <c r="AU199" s="143" t="s">
        <v>83</v>
      </c>
      <c r="AY199" s="13" t="s">
        <v>124</v>
      </c>
      <c r="BE199" s="144">
        <f t="shared" si="34"/>
        <v>718.74</v>
      </c>
      <c r="BF199" s="144">
        <f t="shared" si="35"/>
        <v>0</v>
      </c>
      <c r="BG199" s="144">
        <f t="shared" si="36"/>
        <v>0</v>
      </c>
      <c r="BH199" s="144">
        <f t="shared" si="37"/>
        <v>0</v>
      </c>
      <c r="BI199" s="144">
        <f t="shared" si="38"/>
        <v>0</v>
      </c>
      <c r="BJ199" s="13" t="s">
        <v>83</v>
      </c>
      <c r="BK199" s="144">
        <f t="shared" si="39"/>
        <v>718.74</v>
      </c>
      <c r="BL199" s="13" t="s">
        <v>129</v>
      </c>
      <c r="BM199" s="143" t="s">
        <v>322</v>
      </c>
    </row>
    <row r="200" spans="1:65" s="2" customFormat="1" ht="16.5" customHeight="1" hidden="1">
      <c r="A200" s="25"/>
      <c r="B200" s="131"/>
      <c r="C200" s="132" t="s">
        <v>323</v>
      </c>
      <c r="D200" s="132" t="s">
        <v>125</v>
      </c>
      <c r="E200" s="133" t="s">
        <v>324</v>
      </c>
      <c r="F200" s="134" t="s">
        <v>325</v>
      </c>
      <c r="G200" s="135" t="s">
        <v>326</v>
      </c>
      <c r="H200" s="136">
        <v>1</v>
      </c>
      <c r="I200" s="137">
        <v>15000</v>
      </c>
      <c r="J200" s="137">
        <f t="shared" si="30"/>
        <v>15000</v>
      </c>
      <c r="K200" s="138"/>
      <c r="L200" s="26"/>
      <c r="M200" s="139" t="s">
        <v>1</v>
      </c>
      <c r="N200" s="140" t="s">
        <v>40</v>
      </c>
      <c r="O200" s="141">
        <v>0</v>
      </c>
      <c r="P200" s="141">
        <f t="shared" si="31"/>
        <v>0</v>
      </c>
      <c r="Q200" s="141">
        <v>0</v>
      </c>
      <c r="R200" s="141">
        <f t="shared" si="32"/>
        <v>0</v>
      </c>
      <c r="S200" s="141">
        <v>0</v>
      </c>
      <c r="T200" s="142">
        <f t="shared" si="33"/>
        <v>0</v>
      </c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R200" s="143" t="s">
        <v>129</v>
      </c>
      <c r="AT200" s="143" t="s">
        <v>125</v>
      </c>
      <c r="AU200" s="143" t="s">
        <v>83</v>
      </c>
      <c r="AY200" s="13" t="s">
        <v>124</v>
      </c>
      <c r="BE200" s="144">
        <f t="shared" si="34"/>
        <v>15000</v>
      </c>
      <c r="BF200" s="144">
        <f t="shared" si="35"/>
        <v>0</v>
      </c>
      <c r="BG200" s="144">
        <f t="shared" si="36"/>
        <v>0</v>
      </c>
      <c r="BH200" s="144">
        <f t="shared" si="37"/>
        <v>0</v>
      </c>
      <c r="BI200" s="144">
        <f t="shared" si="38"/>
        <v>0</v>
      </c>
      <c r="BJ200" s="13" t="s">
        <v>83</v>
      </c>
      <c r="BK200" s="144">
        <f t="shared" si="39"/>
        <v>15000</v>
      </c>
      <c r="BL200" s="13" t="s">
        <v>129</v>
      </c>
      <c r="BM200" s="143" t="s">
        <v>327</v>
      </c>
    </row>
    <row r="201" spans="2:63" s="11" customFormat="1" ht="25.9" customHeight="1" hidden="1">
      <c r="B201" s="121"/>
      <c r="D201" s="122" t="s">
        <v>74</v>
      </c>
      <c r="E201" s="123" t="s">
        <v>328</v>
      </c>
      <c r="F201" s="123" t="s">
        <v>329</v>
      </c>
      <c r="J201" s="124">
        <f>BK201</f>
        <v>153900</v>
      </c>
      <c r="L201" s="121"/>
      <c r="M201" s="125"/>
      <c r="N201" s="126"/>
      <c r="O201" s="126"/>
      <c r="P201" s="127">
        <f>SUM(P202:P208)</f>
        <v>0</v>
      </c>
      <c r="Q201" s="126"/>
      <c r="R201" s="127">
        <f>SUM(R202:R208)</f>
        <v>0</v>
      </c>
      <c r="S201" s="126"/>
      <c r="T201" s="128">
        <f>SUM(T202:T208)</f>
        <v>0</v>
      </c>
      <c r="AR201" s="122" t="s">
        <v>83</v>
      </c>
      <c r="AT201" s="129" t="s">
        <v>74</v>
      </c>
      <c r="AU201" s="129" t="s">
        <v>75</v>
      </c>
      <c r="AY201" s="122" t="s">
        <v>124</v>
      </c>
      <c r="BK201" s="130">
        <f>SUM(BK202:BK208)</f>
        <v>153900</v>
      </c>
    </row>
    <row r="202" spans="1:65" s="2" customFormat="1" ht="16.5" customHeight="1" hidden="1">
      <c r="A202" s="25"/>
      <c r="B202" s="131"/>
      <c r="C202" s="132" t="s">
        <v>251</v>
      </c>
      <c r="D202" s="132" t="s">
        <v>125</v>
      </c>
      <c r="E202" s="133" t="s">
        <v>330</v>
      </c>
      <c r="F202" s="134" t="s">
        <v>331</v>
      </c>
      <c r="G202" s="135" t="s">
        <v>326</v>
      </c>
      <c r="H202" s="136">
        <v>1</v>
      </c>
      <c r="I202" s="137">
        <v>10000</v>
      </c>
      <c r="J202" s="137">
        <f aca="true" t="shared" si="40" ref="J202:J208">ROUND(I202*H202,2)</f>
        <v>10000</v>
      </c>
      <c r="K202" s="138"/>
      <c r="L202" s="26"/>
      <c r="M202" s="139" t="s">
        <v>1</v>
      </c>
      <c r="N202" s="140" t="s">
        <v>40</v>
      </c>
      <c r="O202" s="141">
        <v>0</v>
      </c>
      <c r="P202" s="141">
        <f aca="true" t="shared" si="41" ref="P202:P208">O202*H202</f>
        <v>0</v>
      </c>
      <c r="Q202" s="141">
        <v>0</v>
      </c>
      <c r="R202" s="141">
        <f aca="true" t="shared" si="42" ref="R202:R208">Q202*H202</f>
        <v>0</v>
      </c>
      <c r="S202" s="141">
        <v>0</v>
      </c>
      <c r="T202" s="142">
        <f aca="true" t="shared" si="43" ref="T202:T208">S202*H202</f>
        <v>0</v>
      </c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R202" s="143" t="s">
        <v>129</v>
      </c>
      <c r="AT202" s="143" t="s">
        <v>125</v>
      </c>
      <c r="AU202" s="143" t="s">
        <v>83</v>
      </c>
      <c r="AY202" s="13" t="s">
        <v>124</v>
      </c>
      <c r="BE202" s="144">
        <f aca="true" t="shared" si="44" ref="BE202:BE208">IF(N202="základní",J202,0)</f>
        <v>10000</v>
      </c>
      <c r="BF202" s="144">
        <f aca="true" t="shared" si="45" ref="BF202:BF208">IF(N202="snížená",J202,0)</f>
        <v>0</v>
      </c>
      <c r="BG202" s="144">
        <f aca="true" t="shared" si="46" ref="BG202:BG208">IF(N202="zákl. přenesená",J202,0)</f>
        <v>0</v>
      </c>
      <c r="BH202" s="144">
        <f aca="true" t="shared" si="47" ref="BH202:BH208">IF(N202="sníž. přenesená",J202,0)</f>
        <v>0</v>
      </c>
      <c r="BI202" s="144">
        <f aca="true" t="shared" si="48" ref="BI202:BI208">IF(N202="nulová",J202,0)</f>
        <v>0</v>
      </c>
      <c r="BJ202" s="13" t="s">
        <v>83</v>
      </c>
      <c r="BK202" s="144">
        <f aca="true" t="shared" si="49" ref="BK202:BK208">ROUND(I202*H202,2)</f>
        <v>10000</v>
      </c>
      <c r="BL202" s="13" t="s">
        <v>129</v>
      </c>
      <c r="BM202" s="143" t="s">
        <v>332</v>
      </c>
    </row>
    <row r="203" spans="1:65" s="2" customFormat="1" ht="16.5" customHeight="1" hidden="1">
      <c r="A203" s="25"/>
      <c r="B203" s="131"/>
      <c r="C203" s="132" t="s">
        <v>333</v>
      </c>
      <c r="D203" s="132" t="s">
        <v>125</v>
      </c>
      <c r="E203" s="133" t="s">
        <v>334</v>
      </c>
      <c r="F203" s="134" t="s">
        <v>335</v>
      </c>
      <c r="G203" s="135" t="s">
        <v>326</v>
      </c>
      <c r="H203" s="136">
        <v>1</v>
      </c>
      <c r="I203" s="137">
        <v>10000</v>
      </c>
      <c r="J203" s="137">
        <f t="shared" si="40"/>
        <v>10000</v>
      </c>
      <c r="K203" s="138"/>
      <c r="L203" s="26"/>
      <c r="M203" s="139" t="s">
        <v>1</v>
      </c>
      <c r="N203" s="140" t="s">
        <v>40</v>
      </c>
      <c r="O203" s="141">
        <v>0</v>
      </c>
      <c r="P203" s="141">
        <f t="shared" si="41"/>
        <v>0</v>
      </c>
      <c r="Q203" s="141">
        <v>0</v>
      </c>
      <c r="R203" s="141">
        <f t="shared" si="42"/>
        <v>0</v>
      </c>
      <c r="S203" s="141">
        <v>0</v>
      </c>
      <c r="T203" s="142">
        <f t="shared" si="43"/>
        <v>0</v>
      </c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R203" s="143" t="s">
        <v>129</v>
      </c>
      <c r="AT203" s="143" t="s">
        <v>125</v>
      </c>
      <c r="AU203" s="143" t="s">
        <v>83</v>
      </c>
      <c r="AY203" s="13" t="s">
        <v>124</v>
      </c>
      <c r="BE203" s="144">
        <f t="shared" si="44"/>
        <v>10000</v>
      </c>
      <c r="BF203" s="144">
        <f t="shared" si="45"/>
        <v>0</v>
      </c>
      <c r="BG203" s="144">
        <f t="shared" si="46"/>
        <v>0</v>
      </c>
      <c r="BH203" s="144">
        <f t="shared" si="47"/>
        <v>0</v>
      </c>
      <c r="BI203" s="144">
        <f t="shared" si="48"/>
        <v>0</v>
      </c>
      <c r="BJ203" s="13" t="s">
        <v>83</v>
      </c>
      <c r="BK203" s="144">
        <f t="shared" si="49"/>
        <v>10000</v>
      </c>
      <c r="BL203" s="13" t="s">
        <v>129</v>
      </c>
      <c r="BM203" s="143" t="s">
        <v>336</v>
      </c>
    </row>
    <row r="204" spans="1:65" s="2" customFormat="1" ht="16.5" customHeight="1" hidden="1">
      <c r="A204" s="25"/>
      <c r="B204" s="131"/>
      <c r="C204" s="132" t="s">
        <v>253</v>
      </c>
      <c r="D204" s="132" t="s">
        <v>125</v>
      </c>
      <c r="E204" s="133" t="s">
        <v>337</v>
      </c>
      <c r="F204" s="134" t="s">
        <v>338</v>
      </c>
      <c r="G204" s="135" t="s">
        <v>326</v>
      </c>
      <c r="H204" s="136">
        <v>1</v>
      </c>
      <c r="I204" s="137">
        <v>2500</v>
      </c>
      <c r="J204" s="137">
        <f t="shared" si="40"/>
        <v>2500</v>
      </c>
      <c r="K204" s="138"/>
      <c r="L204" s="26"/>
      <c r="M204" s="139" t="s">
        <v>1</v>
      </c>
      <c r="N204" s="140" t="s">
        <v>40</v>
      </c>
      <c r="O204" s="141">
        <v>0</v>
      </c>
      <c r="P204" s="141">
        <f t="shared" si="41"/>
        <v>0</v>
      </c>
      <c r="Q204" s="141">
        <v>0</v>
      </c>
      <c r="R204" s="141">
        <f t="shared" si="42"/>
        <v>0</v>
      </c>
      <c r="S204" s="141">
        <v>0</v>
      </c>
      <c r="T204" s="142">
        <f t="shared" si="43"/>
        <v>0</v>
      </c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R204" s="143" t="s">
        <v>129</v>
      </c>
      <c r="AT204" s="143" t="s">
        <v>125</v>
      </c>
      <c r="AU204" s="143" t="s">
        <v>83</v>
      </c>
      <c r="AY204" s="13" t="s">
        <v>124</v>
      </c>
      <c r="BE204" s="144">
        <f t="shared" si="44"/>
        <v>2500</v>
      </c>
      <c r="BF204" s="144">
        <f t="shared" si="45"/>
        <v>0</v>
      </c>
      <c r="BG204" s="144">
        <f t="shared" si="46"/>
        <v>0</v>
      </c>
      <c r="BH204" s="144">
        <f t="shared" si="47"/>
        <v>0</v>
      </c>
      <c r="BI204" s="144">
        <f t="shared" si="48"/>
        <v>0</v>
      </c>
      <c r="BJ204" s="13" t="s">
        <v>83</v>
      </c>
      <c r="BK204" s="144">
        <f t="shared" si="49"/>
        <v>2500</v>
      </c>
      <c r="BL204" s="13" t="s">
        <v>129</v>
      </c>
      <c r="BM204" s="143" t="s">
        <v>339</v>
      </c>
    </row>
    <row r="205" spans="1:65" s="2" customFormat="1" ht="16.5" customHeight="1" hidden="1">
      <c r="A205" s="25"/>
      <c r="B205" s="131"/>
      <c r="C205" s="132" t="s">
        <v>340</v>
      </c>
      <c r="D205" s="132" t="s">
        <v>125</v>
      </c>
      <c r="E205" s="133" t="s">
        <v>341</v>
      </c>
      <c r="F205" s="134" t="s">
        <v>342</v>
      </c>
      <c r="G205" s="135" t="s">
        <v>326</v>
      </c>
      <c r="H205" s="136">
        <v>1</v>
      </c>
      <c r="I205" s="137">
        <v>5000</v>
      </c>
      <c r="J205" s="137">
        <f t="shared" si="40"/>
        <v>5000</v>
      </c>
      <c r="K205" s="138"/>
      <c r="L205" s="26"/>
      <c r="M205" s="139" t="s">
        <v>1</v>
      </c>
      <c r="N205" s="140" t="s">
        <v>40</v>
      </c>
      <c r="O205" s="141">
        <v>0</v>
      </c>
      <c r="P205" s="141">
        <f t="shared" si="41"/>
        <v>0</v>
      </c>
      <c r="Q205" s="141">
        <v>0</v>
      </c>
      <c r="R205" s="141">
        <f t="shared" si="42"/>
        <v>0</v>
      </c>
      <c r="S205" s="141">
        <v>0</v>
      </c>
      <c r="T205" s="142">
        <f t="shared" si="43"/>
        <v>0</v>
      </c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R205" s="143" t="s">
        <v>129</v>
      </c>
      <c r="AT205" s="143" t="s">
        <v>125</v>
      </c>
      <c r="AU205" s="143" t="s">
        <v>83</v>
      </c>
      <c r="AY205" s="13" t="s">
        <v>124</v>
      </c>
      <c r="BE205" s="144">
        <f t="shared" si="44"/>
        <v>5000</v>
      </c>
      <c r="BF205" s="144">
        <f t="shared" si="45"/>
        <v>0</v>
      </c>
      <c r="BG205" s="144">
        <f t="shared" si="46"/>
        <v>0</v>
      </c>
      <c r="BH205" s="144">
        <f t="shared" si="47"/>
        <v>0</v>
      </c>
      <c r="BI205" s="144">
        <f t="shared" si="48"/>
        <v>0</v>
      </c>
      <c r="BJ205" s="13" t="s">
        <v>83</v>
      </c>
      <c r="BK205" s="144">
        <f t="shared" si="49"/>
        <v>5000</v>
      </c>
      <c r="BL205" s="13" t="s">
        <v>129</v>
      </c>
      <c r="BM205" s="143" t="s">
        <v>300</v>
      </c>
    </row>
    <row r="206" spans="1:65" s="2" customFormat="1" ht="16.5" customHeight="1" hidden="1">
      <c r="A206" s="25"/>
      <c r="B206" s="131"/>
      <c r="C206" s="132" t="s">
        <v>256</v>
      </c>
      <c r="D206" s="132" t="s">
        <v>125</v>
      </c>
      <c r="E206" s="133" t="s">
        <v>343</v>
      </c>
      <c r="F206" s="134" t="s">
        <v>344</v>
      </c>
      <c r="G206" s="135" t="s">
        <v>326</v>
      </c>
      <c r="H206" s="136">
        <v>1</v>
      </c>
      <c r="I206" s="137">
        <v>89000</v>
      </c>
      <c r="J206" s="137">
        <f t="shared" si="40"/>
        <v>89000</v>
      </c>
      <c r="K206" s="138"/>
      <c r="L206" s="26"/>
      <c r="M206" s="139" t="s">
        <v>1</v>
      </c>
      <c r="N206" s="140" t="s">
        <v>40</v>
      </c>
      <c r="O206" s="141">
        <v>0</v>
      </c>
      <c r="P206" s="141">
        <f t="shared" si="41"/>
        <v>0</v>
      </c>
      <c r="Q206" s="141">
        <v>0</v>
      </c>
      <c r="R206" s="141">
        <f t="shared" si="42"/>
        <v>0</v>
      </c>
      <c r="S206" s="141">
        <v>0</v>
      </c>
      <c r="T206" s="142">
        <f t="shared" si="43"/>
        <v>0</v>
      </c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R206" s="143" t="s">
        <v>129</v>
      </c>
      <c r="AT206" s="143" t="s">
        <v>125</v>
      </c>
      <c r="AU206" s="143" t="s">
        <v>83</v>
      </c>
      <c r="AY206" s="13" t="s">
        <v>124</v>
      </c>
      <c r="BE206" s="144">
        <f t="shared" si="44"/>
        <v>89000</v>
      </c>
      <c r="BF206" s="144">
        <f t="shared" si="45"/>
        <v>0</v>
      </c>
      <c r="BG206" s="144">
        <f t="shared" si="46"/>
        <v>0</v>
      </c>
      <c r="BH206" s="144">
        <f t="shared" si="47"/>
        <v>0</v>
      </c>
      <c r="BI206" s="144">
        <f t="shared" si="48"/>
        <v>0</v>
      </c>
      <c r="BJ206" s="13" t="s">
        <v>83</v>
      </c>
      <c r="BK206" s="144">
        <f t="shared" si="49"/>
        <v>89000</v>
      </c>
      <c r="BL206" s="13" t="s">
        <v>129</v>
      </c>
      <c r="BM206" s="143" t="s">
        <v>345</v>
      </c>
    </row>
    <row r="207" spans="1:65" s="2" customFormat="1" ht="16.5" customHeight="1" hidden="1">
      <c r="A207" s="25"/>
      <c r="B207" s="131"/>
      <c r="C207" s="132" t="s">
        <v>346</v>
      </c>
      <c r="D207" s="132" t="s">
        <v>125</v>
      </c>
      <c r="E207" s="133" t="s">
        <v>347</v>
      </c>
      <c r="F207" s="134" t="s">
        <v>348</v>
      </c>
      <c r="G207" s="135" t="s">
        <v>283</v>
      </c>
      <c r="H207" s="136">
        <v>4</v>
      </c>
      <c r="I207" s="137">
        <v>5600</v>
      </c>
      <c r="J207" s="137">
        <f t="shared" si="40"/>
        <v>22400</v>
      </c>
      <c r="K207" s="138"/>
      <c r="L207" s="26"/>
      <c r="M207" s="139" t="s">
        <v>1</v>
      </c>
      <c r="N207" s="140" t="s">
        <v>40</v>
      </c>
      <c r="O207" s="141">
        <v>0</v>
      </c>
      <c r="P207" s="141">
        <f t="shared" si="41"/>
        <v>0</v>
      </c>
      <c r="Q207" s="141">
        <v>0</v>
      </c>
      <c r="R207" s="141">
        <f t="shared" si="42"/>
        <v>0</v>
      </c>
      <c r="S207" s="141">
        <v>0</v>
      </c>
      <c r="T207" s="142">
        <f t="shared" si="43"/>
        <v>0</v>
      </c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R207" s="143" t="s">
        <v>129</v>
      </c>
      <c r="AT207" s="143" t="s">
        <v>125</v>
      </c>
      <c r="AU207" s="143" t="s">
        <v>83</v>
      </c>
      <c r="AY207" s="13" t="s">
        <v>124</v>
      </c>
      <c r="BE207" s="144">
        <f t="shared" si="44"/>
        <v>22400</v>
      </c>
      <c r="BF207" s="144">
        <f t="shared" si="45"/>
        <v>0</v>
      </c>
      <c r="BG207" s="144">
        <f t="shared" si="46"/>
        <v>0</v>
      </c>
      <c r="BH207" s="144">
        <f t="shared" si="47"/>
        <v>0</v>
      </c>
      <c r="BI207" s="144">
        <f t="shared" si="48"/>
        <v>0</v>
      </c>
      <c r="BJ207" s="13" t="s">
        <v>83</v>
      </c>
      <c r="BK207" s="144">
        <f t="shared" si="49"/>
        <v>22400</v>
      </c>
      <c r="BL207" s="13" t="s">
        <v>129</v>
      </c>
      <c r="BM207" s="143" t="s">
        <v>349</v>
      </c>
    </row>
    <row r="208" spans="1:65" s="2" customFormat="1" ht="16.5" customHeight="1" hidden="1">
      <c r="A208" s="25"/>
      <c r="B208" s="131"/>
      <c r="C208" s="132" t="s">
        <v>260</v>
      </c>
      <c r="D208" s="132" t="s">
        <v>125</v>
      </c>
      <c r="E208" s="133" t="s">
        <v>350</v>
      </c>
      <c r="F208" s="134" t="s">
        <v>351</v>
      </c>
      <c r="G208" s="135" t="s">
        <v>326</v>
      </c>
      <c r="H208" s="136">
        <v>1</v>
      </c>
      <c r="I208" s="137">
        <v>15000</v>
      </c>
      <c r="J208" s="137">
        <f t="shared" si="40"/>
        <v>15000</v>
      </c>
      <c r="K208" s="138"/>
      <c r="L208" s="26"/>
      <c r="M208" s="139" t="s">
        <v>1</v>
      </c>
      <c r="N208" s="140" t="s">
        <v>40</v>
      </c>
      <c r="O208" s="141">
        <v>0</v>
      </c>
      <c r="P208" s="141">
        <f t="shared" si="41"/>
        <v>0</v>
      </c>
      <c r="Q208" s="141">
        <v>0</v>
      </c>
      <c r="R208" s="141">
        <f t="shared" si="42"/>
        <v>0</v>
      </c>
      <c r="S208" s="141">
        <v>0</v>
      </c>
      <c r="T208" s="142">
        <f t="shared" si="43"/>
        <v>0</v>
      </c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R208" s="143" t="s">
        <v>129</v>
      </c>
      <c r="AT208" s="143" t="s">
        <v>125</v>
      </c>
      <c r="AU208" s="143" t="s">
        <v>83</v>
      </c>
      <c r="AY208" s="13" t="s">
        <v>124</v>
      </c>
      <c r="BE208" s="144">
        <f t="shared" si="44"/>
        <v>15000</v>
      </c>
      <c r="BF208" s="144">
        <f t="shared" si="45"/>
        <v>0</v>
      </c>
      <c r="BG208" s="144">
        <f t="shared" si="46"/>
        <v>0</v>
      </c>
      <c r="BH208" s="144">
        <f t="shared" si="47"/>
        <v>0</v>
      </c>
      <c r="BI208" s="144">
        <f t="shared" si="48"/>
        <v>0</v>
      </c>
      <c r="BJ208" s="13" t="s">
        <v>83</v>
      </c>
      <c r="BK208" s="144">
        <f t="shared" si="49"/>
        <v>15000</v>
      </c>
      <c r="BL208" s="13" t="s">
        <v>129</v>
      </c>
      <c r="BM208" s="143" t="s">
        <v>352</v>
      </c>
    </row>
    <row r="209" spans="2:63" s="11" customFormat="1" ht="25.9" customHeight="1" hidden="1">
      <c r="B209" s="121"/>
      <c r="D209" s="122" t="s">
        <v>74</v>
      </c>
      <c r="E209" s="123" t="s">
        <v>345</v>
      </c>
      <c r="F209" s="123" t="s">
        <v>353</v>
      </c>
      <c r="J209" s="124">
        <f>BK209</f>
        <v>219802.19</v>
      </c>
      <c r="L209" s="121"/>
      <c r="M209" s="125"/>
      <c r="N209" s="126"/>
      <c r="O209" s="126"/>
      <c r="P209" s="127">
        <f>SUM(P210:P217)</f>
        <v>0</v>
      </c>
      <c r="Q209" s="126"/>
      <c r="R209" s="127">
        <f>SUM(R210:R217)</f>
        <v>0</v>
      </c>
      <c r="S209" s="126"/>
      <c r="T209" s="128">
        <f>SUM(T210:T217)</f>
        <v>0</v>
      </c>
      <c r="AR209" s="122" t="s">
        <v>83</v>
      </c>
      <c r="AT209" s="129" t="s">
        <v>74</v>
      </c>
      <c r="AU209" s="129" t="s">
        <v>75</v>
      </c>
      <c r="AY209" s="122" t="s">
        <v>124</v>
      </c>
      <c r="BK209" s="130">
        <f>SUM(BK210:BK217)</f>
        <v>219802.19</v>
      </c>
    </row>
    <row r="210" spans="1:65" s="2" customFormat="1" ht="16.5" customHeight="1" hidden="1">
      <c r="A210" s="25"/>
      <c r="B210" s="131"/>
      <c r="C210" s="132" t="s">
        <v>354</v>
      </c>
      <c r="D210" s="132" t="s">
        <v>125</v>
      </c>
      <c r="E210" s="133" t="s">
        <v>355</v>
      </c>
      <c r="F210" s="134" t="s">
        <v>356</v>
      </c>
      <c r="G210" s="135" t="s">
        <v>178</v>
      </c>
      <c r="H210" s="136">
        <v>3.05</v>
      </c>
      <c r="I210" s="137">
        <v>235</v>
      </c>
      <c r="J210" s="137">
        <f aca="true" t="shared" si="50" ref="J210:J217">ROUND(I210*H210,2)</f>
        <v>716.75</v>
      </c>
      <c r="K210" s="138"/>
      <c r="L210" s="26"/>
      <c r="M210" s="139" t="s">
        <v>1</v>
      </c>
      <c r="N210" s="140" t="s">
        <v>40</v>
      </c>
      <c r="O210" s="141">
        <v>0</v>
      </c>
      <c r="P210" s="141">
        <f aca="true" t="shared" si="51" ref="P210:P217">O210*H210</f>
        <v>0</v>
      </c>
      <c r="Q210" s="141">
        <v>0</v>
      </c>
      <c r="R210" s="141">
        <f aca="true" t="shared" si="52" ref="R210:R217">Q210*H210</f>
        <v>0</v>
      </c>
      <c r="S210" s="141">
        <v>0</v>
      </c>
      <c r="T210" s="142">
        <f aca="true" t="shared" si="53" ref="T210:T217">S210*H210</f>
        <v>0</v>
      </c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R210" s="143" t="s">
        <v>129</v>
      </c>
      <c r="AT210" s="143" t="s">
        <v>125</v>
      </c>
      <c r="AU210" s="143" t="s">
        <v>83</v>
      </c>
      <c r="AY210" s="13" t="s">
        <v>124</v>
      </c>
      <c r="BE210" s="144">
        <f aca="true" t="shared" si="54" ref="BE210:BE217">IF(N210="základní",J210,0)</f>
        <v>716.75</v>
      </c>
      <c r="BF210" s="144">
        <f aca="true" t="shared" si="55" ref="BF210:BF217">IF(N210="snížená",J210,0)</f>
        <v>0</v>
      </c>
      <c r="BG210" s="144">
        <f aca="true" t="shared" si="56" ref="BG210:BG217">IF(N210="zákl. přenesená",J210,0)</f>
        <v>0</v>
      </c>
      <c r="BH210" s="144">
        <f aca="true" t="shared" si="57" ref="BH210:BH217">IF(N210="sníž. přenesená",J210,0)</f>
        <v>0</v>
      </c>
      <c r="BI210" s="144">
        <f aca="true" t="shared" si="58" ref="BI210:BI217">IF(N210="nulová",J210,0)</f>
        <v>0</v>
      </c>
      <c r="BJ210" s="13" t="s">
        <v>83</v>
      </c>
      <c r="BK210" s="144">
        <f aca="true" t="shared" si="59" ref="BK210:BK217">ROUND(I210*H210,2)</f>
        <v>716.75</v>
      </c>
      <c r="BL210" s="13" t="s">
        <v>129</v>
      </c>
      <c r="BM210" s="143" t="s">
        <v>357</v>
      </c>
    </row>
    <row r="211" spans="1:65" s="2" customFormat="1" ht="16.5" customHeight="1" hidden="1">
      <c r="A211" s="25"/>
      <c r="B211" s="131"/>
      <c r="C211" s="132" t="s">
        <v>263</v>
      </c>
      <c r="D211" s="132" t="s">
        <v>125</v>
      </c>
      <c r="E211" s="133" t="s">
        <v>358</v>
      </c>
      <c r="F211" s="134" t="s">
        <v>359</v>
      </c>
      <c r="G211" s="135" t="s">
        <v>208</v>
      </c>
      <c r="H211" s="136">
        <v>33.75</v>
      </c>
      <c r="I211" s="137">
        <v>562</v>
      </c>
      <c r="J211" s="137">
        <f t="shared" si="50"/>
        <v>18967.5</v>
      </c>
      <c r="K211" s="138"/>
      <c r="L211" s="26"/>
      <c r="M211" s="139" t="s">
        <v>1</v>
      </c>
      <c r="N211" s="140" t="s">
        <v>40</v>
      </c>
      <c r="O211" s="141">
        <v>0</v>
      </c>
      <c r="P211" s="141">
        <f t="shared" si="51"/>
        <v>0</v>
      </c>
      <c r="Q211" s="141">
        <v>0</v>
      </c>
      <c r="R211" s="141">
        <f t="shared" si="52"/>
        <v>0</v>
      </c>
      <c r="S211" s="141">
        <v>0</v>
      </c>
      <c r="T211" s="142">
        <f t="shared" si="53"/>
        <v>0</v>
      </c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R211" s="143" t="s">
        <v>129</v>
      </c>
      <c r="AT211" s="143" t="s">
        <v>125</v>
      </c>
      <c r="AU211" s="143" t="s">
        <v>83</v>
      </c>
      <c r="AY211" s="13" t="s">
        <v>124</v>
      </c>
      <c r="BE211" s="144">
        <f t="shared" si="54"/>
        <v>18967.5</v>
      </c>
      <c r="BF211" s="144">
        <f t="shared" si="55"/>
        <v>0</v>
      </c>
      <c r="BG211" s="144">
        <f t="shared" si="56"/>
        <v>0</v>
      </c>
      <c r="BH211" s="144">
        <f t="shared" si="57"/>
        <v>0</v>
      </c>
      <c r="BI211" s="144">
        <f t="shared" si="58"/>
        <v>0</v>
      </c>
      <c r="BJ211" s="13" t="s">
        <v>83</v>
      </c>
      <c r="BK211" s="144">
        <f t="shared" si="59"/>
        <v>18967.5</v>
      </c>
      <c r="BL211" s="13" t="s">
        <v>129</v>
      </c>
      <c r="BM211" s="143" t="s">
        <v>360</v>
      </c>
    </row>
    <row r="212" spans="1:65" s="2" customFormat="1" ht="16.5" customHeight="1" hidden="1">
      <c r="A212" s="25"/>
      <c r="B212" s="131"/>
      <c r="C212" s="132" t="s">
        <v>361</v>
      </c>
      <c r="D212" s="132" t="s">
        <v>125</v>
      </c>
      <c r="E212" s="133" t="s">
        <v>362</v>
      </c>
      <c r="F212" s="134" t="s">
        <v>363</v>
      </c>
      <c r="G212" s="135" t="s">
        <v>178</v>
      </c>
      <c r="H212" s="136">
        <v>27.25</v>
      </c>
      <c r="I212" s="137">
        <v>1040</v>
      </c>
      <c r="J212" s="137">
        <f t="shared" si="50"/>
        <v>28340</v>
      </c>
      <c r="K212" s="138"/>
      <c r="L212" s="26"/>
      <c r="M212" s="139" t="s">
        <v>1</v>
      </c>
      <c r="N212" s="140" t="s">
        <v>40</v>
      </c>
      <c r="O212" s="141">
        <v>0</v>
      </c>
      <c r="P212" s="141">
        <f t="shared" si="51"/>
        <v>0</v>
      </c>
      <c r="Q212" s="141">
        <v>0</v>
      </c>
      <c r="R212" s="141">
        <f t="shared" si="52"/>
        <v>0</v>
      </c>
      <c r="S212" s="141">
        <v>0</v>
      </c>
      <c r="T212" s="142">
        <f t="shared" si="53"/>
        <v>0</v>
      </c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R212" s="143" t="s">
        <v>129</v>
      </c>
      <c r="AT212" s="143" t="s">
        <v>125</v>
      </c>
      <c r="AU212" s="143" t="s">
        <v>83</v>
      </c>
      <c r="AY212" s="13" t="s">
        <v>124</v>
      </c>
      <c r="BE212" s="144">
        <f t="shared" si="54"/>
        <v>28340</v>
      </c>
      <c r="BF212" s="144">
        <f t="shared" si="55"/>
        <v>0</v>
      </c>
      <c r="BG212" s="144">
        <f t="shared" si="56"/>
        <v>0</v>
      </c>
      <c r="BH212" s="144">
        <f t="shared" si="57"/>
        <v>0</v>
      </c>
      <c r="BI212" s="144">
        <f t="shared" si="58"/>
        <v>0</v>
      </c>
      <c r="BJ212" s="13" t="s">
        <v>83</v>
      </c>
      <c r="BK212" s="144">
        <f t="shared" si="59"/>
        <v>28340</v>
      </c>
      <c r="BL212" s="13" t="s">
        <v>129</v>
      </c>
      <c r="BM212" s="143" t="s">
        <v>364</v>
      </c>
    </row>
    <row r="213" spans="1:65" s="2" customFormat="1" ht="16.5" customHeight="1" hidden="1">
      <c r="A213" s="25"/>
      <c r="B213" s="131"/>
      <c r="C213" s="132" t="s">
        <v>267</v>
      </c>
      <c r="D213" s="132" t="s">
        <v>125</v>
      </c>
      <c r="E213" s="133" t="s">
        <v>365</v>
      </c>
      <c r="F213" s="134" t="s">
        <v>366</v>
      </c>
      <c r="G213" s="135" t="s">
        <v>178</v>
      </c>
      <c r="H213" s="136">
        <v>175.09</v>
      </c>
      <c r="I213" s="137">
        <v>333</v>
      </c>
      <c r="J213" s="137">
        <f t="shared" si="50"/>
        <v>58304.97</v>
      </c>
      <c r="K213" s="138"/>
      <c r="L213" s="26"/>
      <c r="M213" s="139" t="s">
        <v>1</v>
      </c>
      <c r="N213" s="140" t="s">
        <v>40</v>
      </c>
      <c r="O213" s="141">
        <v>0</v>
      </c>
      <c r="P213" s="141">
        <f t="shared" si="51"/>
        <v>0</v>
      </c>
      <c r="Q213" s="141">
        <v>0</v>
      </c>
      <c r="R213" s="141">
        <f t="shared" si="52"/>
        <v>0</v>
      </c>
      <c r="S213" s="141">
        <v>0</v>
      </c>
      <c r="T213" s="142">
        <f t="shared" si="53"/>
        <v>0</v>
      </c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R213" s="143" t="s">
        <v>129</v>
      </c>
      <c r="AT213" s="143" t="s">
        <v>125</v>
      </c>
      <c r="AU213" s="143" t="s">
        <v>83</v>
      </c>
      <c r="AY213" s="13" t="s">
        <v>124</v>
      </c>
      <c r="BE213" s="144">
        <f t="shared" si="54"/>
        <v>58304.97</v>
      </c>
      <c r="BF213" s="144">
        <f t="shared" si="55"/>
        <v>0</v>
      </c>
      <c r="BG213" s="144">
        <f t="shared" si="56"/>
        <v>0</v>
      </c>
      <c r="BH213" s="144">
        <f t="shared" si="57"/>
        <v>0</v>
      </c>
      <c r="BI213" s="144">
        <f t="shared" si="58"/>
        <v>0</v>
      </c>
      <c r="BJ213" s="13" t="s">
        <v>83</v>
      </c>
      <c r="BK213" s="144">
        <f t="shared" si="59"/>
        <v>58304.97</v>
      </c>
      <c r="BL213" s="13" t="s">
        <v>129</v>
      </c>
      <c r="BM213" s="143" t="s">
        <v>367</v>
      </c>
    </row>
    <row r="214" spans="1:65" s="2" customFormat="1" ht="16.5" customHeight="1" hidden="1">
      <c r="A214" s="25"/>
      <c r="B214" s="131"/>
      <c r="C214" s="132" t="s">
        <v>368</v>
      </c>
      <c r="D214" s="132" t="s">
        <v>125</v>
      </c>
      <c r="E214" s="133" t="s">
        <v>369</v>
      </c>
      <c r="F214" s="134" t="s">
        <v>370</v>
      </c>
      <c r="G214" s="135" t="s">
        <v>208</v>
      </c>
      <c r="H214" s="136">
        <v>90.8</v>
      </c>
      <c r="I214" s="137">
        <v>30</v>
      </c>
      <c r="J214" s="137">
        <f t="shared" si="50"/>
        <v>2724</v>
      </c>
      <c r="K214" s="138"/>
      <c r="L214" s="26"/>
      <c r="M214" s="139" t="s">
        <v>1</v>
      </c>
      <c r="N214" s="140" t="s">
        <v>40</v>
      </c>
      <c r="O214" s="141">
        <v>0</v>
      </c>
      <c r="P214" s="141">
        <f t="shared" si="51"/>
        <v>0</v>
      </c>
      <c r="Q214" s="141">
        <v>0</v>
      </c>
      <c r="R214" s="141">
        <f t="shared" si="52"/>
        <v>0</v>
      </c>
      <c r="S214" s="141">
        <v>0</v>
      </c>
      <c r="T214" s="142">
        <f t="shared" si="53"/>
        <v>0</v>
      </c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R214" s="143" t="s">
        <v>129</v>
      </c>
      <c r="AT214" s="143" t="s">
        <v>125</v>
      </c>
      <c r="AU214" s="143" t="s">
        <v>83</v>
      </c>
      <c r="AY214" s="13" t="s">
        <v>124</v>
      </c>
      <c r="BE214" s="144">
        <f t="shared" si="54"/>
        <v>2724</v>
      </c>
      <c r="BF214" s="144">
        <f t="shared" si="55"/>
        <v>0</v>
      </c>
      <c r="BG214" s="144">
        <f t="shared" si="56"/>
        <v>0</v>
      </c>
      <c r="BH214" s="144">
        <f t="shared" si="57"/>
        <v>0</v>
      </c>
      <c r="BI214" s="144">
        <f t="shared" si="58"/>
        <v>0</v>
      </c>
      <c r="BJ214" s="13" t="s">
        <v>83</v>
      </c>
      <c r="BK214" s="144">
        <f t="shared" si="59"/>
        <v>2724</v>
      </c>
      <c r="BL214" s="13" t="s">
        <v>129</v>
      </c>
      <c r="BM214" s="143" t="s">
        <v>371</v>
      </c>
    </row>
    <row r="215" spans="1:65" s="2" customFormat="1" ht="16.5" customHeight="1" hidden="1">
      <c r="A215" s="25"/>
      <c r="B215" s="131"/>
      <c r="C215" s="132" t="s">
        <v>270</v>
      </c>
      <c r="D215" s="132" t="s">
        <v>125</v>
      </c>
      <c r="E215" s="133" t="s">
        <v>372</v>
      </c>
      <c r="F215" s="134" t="s">
        <v>373</v>
      </c>
      <c r="G215" s="135" t="s">
        <v>178</v>
      </c>
      <c r="H215" s="136">
        <v>624.22</v>
      </c>
      <c r="I215" s="137">
        <v>115</v>
      </c>
      <c r="J215" s="137">
        <f t="shared" si="50"/>
        <v>71785.3</v>
      </c>
      <c r="K215" s="138"/>
      <c r="L215" s="26"/>
      <c r="M215" s="139" t="s">
        <v>1</v>
      </c>
      <c r="N215" s="140" t="s">
        <v>40</v>
      </c>
      <c r="O215" s="141">
        <v>0</v>
      </c>
      <c r="P215" s="141">
        <f t="shared" si="51"/>
        <v>0</v>
      </c>
      <c r="Q215" s="141">
        <v>0</v>
      </c>
      <c r="R215" s="141">
        <f t="shared" si="52"/>
        <v>0</v>
      </c>
      <c r="S215" s="141">
        <v>0</v>
      </c>
      <c r="T215" s="142">
        <f t="shared" si="53"/>
        <v>0</v>
      </c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R215" s="143" t="s">
        <v>129</v>
      </c>
      <c r="AT215" s="143" t="s">
        <v>125</v>
      </c>
      <c r="AU215" s="143" t="s">
        <v>83</v>
      </c>
      <c r="AY215" s="13" t="s">
        <v>124</v>
      </c>
      <c r="BE215" s="144">
        <f t="shared" si="54"/>
        <v>71785.3</v>
      </c>
      <c r="BF215" s="144">
        <f t="shared" si="55"/>
        <v>0</v>
      </c>
      <c r="BG215" s="144">
        <f t="shared" si="56"/>
        <v>0</v>
      </c>
      <c r="BH215" s="144">
        <f t="shared" si="57"/>
        <v>0</v>
      </c>
      <c r="BI215" s="144">
        <f t="shared" si="58"/>
        <v>0</v>
      </c>
      <c r="BJ215" s="13" t="s">
        <v>83</v>
      </c>
      <c r="BK215" s="144">
        <f t="shared" si="59"/>
        <v>71785.3</v>
      </c>
      <c r="BL215" s="13" t="s">
        <v>129</v>
      </c>
      <c r="BM215" s="143" t="s">
        <v>374</v>
      </c>
    </row>
    <row r="216" spans="1:65" s="2" customFormat="1" ht="16.5" customHeight="1" hidden="1">
      <c r="A216" s="25"/>
      <c r="B216" s="131"/>
      <c r="C216" s="132" t="s">
        <v>375</v>
      </c>
      <c r="D216" s="132" t="s">
        <v>125</v>
      </c>
      <c r="E216" s="133" t="s">
        <v>376</v>
      </c>
      <c r="F216" s="134" t="s">
        <v>377</v>
      </c>
      <c r="G216" s="135" t="s">
        <v>326</v>
      </c>
      <c r="H216" s="136">
        <v>1</v>
      </c>
      <c r="I216" s="137">
        <v>780</v>
      </c>
      <c r="J216" s="137">
        <f t="shared" si="50"/>
        <v>780</v>
      </c>
      <c r="K216" s="138"/>
      <c r="L216" s="26"/>
      <c r="M216" s="139" t="s">
        <v>1</v>
      </c>
      <c r="N216" s="140" t="s">
        <v>40</v>
      </c>
      <c r="O216" s="141">
        <v>0</v>
      </c>
      <c r="P216" s="141">
        <f t="shared" si="51"/>
        <v>0</v>
      </c>
      <c r="Q216" s="141">
        <v>0</v>
      </c>
      <c r="R216" s="141">
        <f t="shared" si="52"/>
        <v>0</v>
      </c>
      <c r="S216" s="141">
        <v>0</v>
      </c>
      <c r="T216" s="142">
        <f t="shared" si="53"/>
        <v>0</v>
      </c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R216" s="143" t="s">
        <v>129</v>
      </c>
      <c r="AT216" s="143" t="s">
        <v>125</v>
      </c>
      <c r="AU216" s="143" t="s">
        <v>83</v>
      </c>
      <c r="AY216" s="13" t="s">
        <v>124</v>
      </c>
      <c r="BE216" s="144">
        <f t="shared" si="54"/>
        <v>780</v>
      </c>
      <c r="BF216" s="144">
        <f t="shared" si="55"/>
        <v>0</v>
      </c>
      <c r="BG216" s="144">
        <f t="shared" si="56"/>
        <v>0</v>
      </c>
      <c r="BH216" s="144">
        <f t="shared" si="57"/>
        <v>0</v>
      </c>
      <c r="BI216" s="144">
        <f t="shared" si="58"/>
        <v>0</v>
      </c>
      <c r="BJ216" s="13" t="s">
        <v>83</v>
      </c>
      <c r="BK216" s="144">
        <f t="shared" si="59"/>
        <v>780</v>
      </c>
      <c r="BL216" s="13" t="s">
        <v>129</v>
      </c>
      <c r="BM216" s="143" t="s">
        <v>378</v>
      </c>
    </row>
    <row r="217" spans="1:65" s="2" customFormat="1" ht="16.5" customHeight="1" hidden="1">
      <c r="A217" s="25"/>
      <c r="B217" s="131"/>
      <c r="C217" s="132" t="s">
        <v>274</v>
      </c>
      <c r="D217" s="132" t="s">
        <v>125</v>
      </c>
      <c r="E217" s="133" t="s">
        <v>379</v>
      </c>
      <c r="F217" s="134" t="s">
        <v>380</v>
      </c>
      <c r="G217" s="135" t="s">
        <v>178</v>
      </c>
      <c r="H217" s="136">
        <v>42.903</v>
      </c>
      <c r="I217" s="137">
        <v>890</v>
      </c>
      <c r="J217" s="137">
        <f t="shared" si="50"/>
        <v>38183.67</v>
      </c>
      <c r="K217" s="138"/>
      <c r="L217" s="26"/>
      <c r="M217" s="139" t="s">
        <v>1</v>
      </c>
      <c r="N217" s="140" t="s">
        <v>40</v>
      </c>
      <c r="O217" s="141">
        <v>0</v>
      </c>
      <c r="P217" s="141">
        <f t="shared" si="51"/>
        <v>0</v>
      </c>
      <c r="Q217" s="141">
        <v>0</v>
      </c>
      <c r="R217" s="141">
        <f t="shared" si="52"/>
        <v>0</v>
      </c>
      <c r="S217" s="141">
        <v>0</v>
      </c>
      <c r="T217" s="142">
        <f t="shared" si="53"/>
        <v>0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R217" s="143" t="s">
        <v>129</v>
      </c>
      <c r="AT217" s="143" t="s">
        <v>125</v>
      </c>
      <c r="AU217" s="143" t="s">
        <v>83</v>
      </c>
      <c r="AY217" s="13" t="s">
        <v>124</v>
      </c>
      <c r="BE217" s="144">
        <f t="shared" si="54"/>
        <v>38183.67</v>
      </c>
      <c r="BF217" s="144">
        <f t="shared" si="55"/>
        <v>0</v>
      </c>
      <c r="BG217" s="144">
        <f t="shared" si="56"/>
        <v>0</v>
      </c>
      <c r="BH217" s="144">
        <f t="shared" si="57"/>
        <v>0</v>
      </c>
      <c r="BI217" s="144">
        <f t="shared" si="58"/>
        <v>0</v>
      </c>
      <c r="BJ217" s="13" t="s">
        <v>83</v>
      </c>
      <c r="BK217" s="144">
        <f t="shared" si="59"/>
        <v>38183.67</v>
      </c>
      <c r="BL217" s="13" t="s">
        <v>129</v>
      </c>
      <c r="BM217" s="143" t="s">
        <v>381</v>
      </c>
    </row>
    <row r="218" spans="2:63" s="11" customFormat="1" ht="25.9" customHeight="1" hidden="1">
      <c r="B218" s="121"/>
      <c r="D218" s="122" t="s">
        <v>74</v>
      </c>
      <c r="E218" s="123" t="s">
        <v>382</v>
      </c>
      <c r="F218" s="123" t="s">
        <v>383</v>
      </c>
      <c r="J218" s="124">
        <f>BK218</f>
        <v>39671.67</v>
      </c>
      <c r="L218" s="121"/>
      <c r="M218" s="125"/>
      <c r="N218" s="126"/>
      <c r="O218" s="126"/>
      <c r="P218" s="127">
        <f>P219</f>
        <v>0</v>
      </c>
      <c r="Q218" s="126"/>
      <c r="R218" s="127">
        <f>R219</f>
        <v>0</v>
      </c>
      <c r="S218" s="126"/>
      <c r="T218" s="128">
        <f>T219</f>
        <v>0</v>
      </c>
      <c r="AR218" s="122" t="s">
        <v>83</v>
      </c>
      <c r="AT218" s="129" t="s">
        <v>74</v>
      </c>
      <c r="AU218" s="129" t="s">
        <v>75</v>
      </c>
      <c r="AY218" s="122" t="s">
        <v>124</v>
      </c>
      <c r="BK218" s="130">
        <f>BK219</f>
        <v>39671.67</v>
      </c>
    </row>
    <row r="219" spans="1:65" s="2" customFormat="1" ht="16.5" customHeight="1" hidden="1">
      <c r="A219" s="25"/>
      <c r="B219" s="131"/>
      <c r="C219" s="132" t="s">
        <v>384</v>
      </c>
      <c r="D219" s="132" t="s">
        <v>125</v>
      </c>
      <c r="E219" s="133" t="s">
        <v>385</v>
      </c>
      <c r="F219" s="134" t="s">
        <v>386</v>
      </c>
      <c r="G219" s="135" t="s">
        <v>203</v>
      </c>
      <c r="H219" s="136">
        <v>94.232</v>
      </c>
      <c r="I219" s="137">
        <v>421</v>
      </c>
      <c r="J219" s="137">
        <f>ROUND(I219*H219,2)</f>
        <v>39671.67</v>
      </c>
      <c r="K219" s="138"/>
      <c r="L219" s="26"/>
      <c r="M219" s="139" t="s">
        <v>1</v>
      </c>
      <c r="N219" s="140" t="s">
        <v>40</v>
      </c>
      <c r="O219" s="141">
        <v>0</v>
      </c>
      <c r="P219" s="141">
        <f>O219*H219</f>
        <v>0</v>
      </c>
      <c r="Q219" s="141">
        <v>0</v>
      </c>
      <c r="R219" s="141">
        <f>Q219*H219</f>
        <v>0</v>
      </c>
      <c r="S219" s="141">
        <v>0</v>
      </c>
      <c r="T219" s="142">
        <f>S219*H219</f>
        <v>0</v>
      </c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R219" s="143" t="s">
        <v>129</v>
      </c>
      <c r="AT219" s="143" t="s">
        <v>125</v>
      </c>
      <c r="AU219" s="143" t="s">
        <v>83</v>
      </c>
      <c r="AY219" s="13" t="s">
        <v>124</v>
      </c>
      <c r="BE219" s="144">
        <f>IF(N219="základní",J219,0)</f>
        <v>39671.67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3" t="s">
        <v>83</v>
      </c>
      <c r="BK219" s="144">
        <f>ROUND(I219*H219,2)</f>
        <v>39671.67</v>
      </c>
      <c r="BL219" s="13" t="s">
        <v>129</v>
      </c>
      <c r="BM219" s="143" t="s">
        <v>387</v>
      </c>
    </row>
    <row r="220" spans="2:63" s="11" customFormat="1" ht="25.9" customHeight="1" hidden="1">
      <c r="B220" s="121"/>
      <c r="D220" s="122" t="s">
        <v>74</v>
      </c>
      <c r="E220" s="123" t="s">
        <v>388</v>
      </c>
      <c r="F220" s="123" t="s">
        <v>389</v>
      </c>
      <c r="J220" s="124">
        <f>BK220</f>
        <v>8696.85</v>
      </c>
      <c r="L220" s="121"/>
      <c r="M220" s="125"/>
      <c r="N220" s="126"/>
      <c r="O220" s="126"/>
      <c r="P220" s="127">
        <f>P221</f>
        <v>0</v>
      </c>
      <c r="Q220" s="126"/>
      <c r="R220" s="127">
        <f>R221</f>
        <v>0</v>
      </c>
      <c r="S220" s="126"/>
      <c r="T220" s="128">
        <f>T221</f>
        <v>0</v>
      </c>
      <c r="AR220" s="122" t="s">
        <v>85</v>
      </c>
      <c r="AT220" s="129" t="s">
        <v>74</v>
      </c>
      <c r="AU220" s="129" t="s">
        <v>75</v>
      </c>
      <c r="AY220" s="122" t="s">
        <v>124</v>
      </c>
      <c r="BK220" s="130">
        <f>BK221</f>
        <v>8696.85</v>
      </c>
    </row>
    <row r="221" spans="1:65" s="2" customFormat="1" ht="16.5" customHeight="1" hidden="1">
      <c r="A221" s="25"/>
      <c r="B221" s="131"/>
      <c r="C221" s="132" t="s">
        <v>279</v>
      </c>
      <c r="D221" s="132" t="s">
        <v>125</v>
      </c>
      <c r="E221" s="133" t="s">
        <v>390</v>
      </c>
      <c r="F221" s="134" t="s">
        <v>391</v>
      </c>
      <c r="G221" s="135" t="s">
        <v>178</v>
      </c>
      <c r="H221" s="136">
        <v>39.175</v>
      </c>
      <c r="I221" s="137">
        <v>222</v>
      </c>
      <c r="J221" s="137">
        <f>ROUND(I221*H221,2)</f>
        <v>8696.85</v>
      </c>
      <c r="K221" s="138"/>
      <c r="L221" s="26"/>
      <c r="M221" s="139" t="s">
        <v>1</v>
      </c>
      <c r="N221" s="140" t="s">
        <v>40</v>
      </c>
      <c r="O221" s="141">
        <v>0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R221" s="143" t="s">
        <v>196</v>
      </c>
      <c r="AT221" s="143" t="s">
        <v>125</v>
      </c>
      <c r="AU221" s="143" t="s">
        <v>83</v>
      </c>
      <c r="AY221" s="13" t="s">
        <v>124</v>
      </c>
      <c r="BE221" s="144">
        <f>IF(N221="základní",J221,0)</f>
        <v>8696.85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3" t="s">
        <v>83</v>
      </c>
      <c r="BK221" s="144">
        <f>ROUND(I221*H221,2)</f>
        <v>8696.85</v>
      </c>
      <c r="BL221" s="13" t="s">
        <v>196</v>
      </c>
      <c r="BM221" s="143" t="s">
        <v>392</v>
      </c>
    </row>
    <row r="222" spans="2:63" s="11" customFormat="1" ht="25.9" customHeight="1" hidden="1">
      <c r="B222" s="121"/>
      <c r="D222" s="122" t="s">
        <v>74</v>
      </c>
      <c r="E222" s="123" t="s">
        <v>393</v>
      </c>
      <c r="F222" s="123" t="s">
        <v>394</v>
      </c>
      <c r="J222" s="124">
        <f>BK222</f>
        <v>632481.28</v>
      </c>
      <c r="L222" s="121"/>
      <c r="M222" s="125"/>
      <c r="N222" s="126"/>
      <c r="O222" s="126"/>
      <c r="P222" s="127">
        <f>SUM(P223:P232)</f>
        <v>0</v>
      </c>
      <c r="Q222" s="126"/>
      <c r="R222" s="127">
        <f>SUM(R223:R232)</f>
        <v>0</v>
      </c>
      <c r="S222" s="126"/>
      <c r="T222" s="128">
        <f>SUM(T223:T232)</f>
        <v>0</v>
      </c>
      <c r="AR222" s="122" t="s">
        <v>85</v>
      </c>
      <c r="AT222" s="129" t="s">
        <v>74</v>
      </c>
      <c r="AU222" s="129" t="s">
        <v>75</v>
      </c>
      <c r="AY222" s="122" t="s">
        <v>124</v>
      </c>
      <c r="BK222" s="130">
        <f>SUM(BK223:BK232)</f>
        <v>632481.28</v>
      </c>
    </row>
    <row r="223" spans="1:65" s="2" customFormat="1" ht="16.5" customHeight="1" hidden="1">
      <c r="A223" s="25"/>
      <c r="B223" s="131"/>
      <c r="C223" s="132" t="s">
        <v>225</v>
      </c>
      <c r="D223" s="132" t="s">
        <v>125</v>
      </c>
      <c r="E223" s="133" t="s">
        <v>395</v>
      </c>
      <c r="F223" s="134" t="s">
        <v>396</v>
      </c>
      <c r="G223" s="135" t="s">
        <v>178</v>
      </c>
      <c r="H223" s="136">
        <v>547.712</v>
      </c>
      <c r="I223" s="137">
        <v>47</v>
      </c>
      <c r="J223" s="137">
        <f aca="true" t="shared" si="60" ref="J223:J232">ROUND(I223*H223,2)</f>
        <v>25742.46</v>
      </c>
      <c r="K223" s="138"/>
      <c r="L223" s="26"/>
      <c r="M223" s="139" t="s">
        <v>1</v>
      </c>
      <c r="N223" s="140" t="s">
        <v>40</v>
      </c>
      <c r="O223" s="141">
        <v>0</v>
      </c>
      <c r="P223" s="141">
        <f aca="true" t="shared" si="61" ref="P223:P232">O223*H223</f>
        <v>0</v>
      </c>
      <c r="Q223" s="141">
        <v>0</v>
      </c>
      <c r="R223" s="141">
        <f aca="true" t="shared" si="62" ref="R223:R232">Q223*H223</f>
        <v>0</v>
      </c>
      <c r="S223" s="141">
        <v>0</v>
      </c>
      <c r="T223" s="142">
        <f aca="true" t="shared" si="63" ref="T223:T232">S223*H223</f>
        <v>0</v>
      </c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R223" s="143" t="s">
        <v>196</v>
      </c>
      <c r="AT223" s="143" t="s">
        <v>125</v>
      </c>
      <c r="AU223" s="143" t="s">
        <v>83</v>
      </c>
      <c r="AY223" s="13" t="s">
        <v>124</v>
      </c>
      <c r="BE223" s="144">
        <f aca="true" t="shared" si="64" ref="BE223:BE232">IF(N223="základní",J223,0)</f>
        <v>25742.46</v>
      </c>
      <c r="BF223" s="144">
        <f aca="true" t="shared" si="65" ref="BF223:BF232">IF(N223="snížená",J223,0)</f>
        <v>0</v>
      </c>
      <c r="BG223" s="144">
        <f aca="true" t="shared" si="66" ref="BG223:BG232">IF(N223="zákl. přenesená",J223,0)</f>
        <v>0</v>
      </c>
      <c r="BH223" s="144">
        <f aca="true" t="shared" si="67" ref="BH223:BH232">IF(N223="sníž. přenesená",J223,0)</f>
        <v>0</v>
      </c>
      <c r="BI223" s="144">
        <f aca="true" t="shared" si="68" ref="BI223:BI232">IF(N223="nulová",J223,0)</f>
        <v>0</v>
      </c>
      <c r="BJ223" s="13" t="s">
        <v>83</v>
      </c>
      <c r="BK223" s="144">
        <f aca="true" t="shared" si="69" ref="BK223:BK232">ROUND(I223*H223,2)</f>
        <v>25742.46</v>
      </c>
      <c r="BL223" s="13" t="s">
        <v>196</v>
      </c>
      <c r="BM223" s="143" t="s">
        <v>397</v>
      </c>
    </row>
    <row r="224" spans="1:65" s="2" customFormat="1" ht="16.5" customHeight="1" hidden="1">
      <c r="A224" s="25"/>
      <c r="B224" s="131"/>
      <c r="C224" s="132" t="s">
        <v>234</v>
      </c>
      <c r="D224" s="132" t="s">
        <v>125</v>
      </c>
      <c r="E224" s="133" t="s">
        <v>398</v>
      </c>
      <c r="F224" s="134" t="s">
        <v>399</v>
      </c>
      <c r="G224" s="135" t="s">
        <v>178</v>
      </c>
      <c r="H224" s="136">
        <v>547.712</v>
      </c>
      <c r="I224" s="137">
        <v>189</v>
      </c>
      <c r="J224" s="137">
        <f t="shared" si="60"/>
        <v>103517.57</v>
      </c>
      <c r="K224" s="138"/>
      <c r="L224" s="26"/>
      <c r="M224" s="139" t="s">
        <v>1</v>
      </c>
      <c r="N224" s="140" t="s">
        <v>40</v>
      </c>
      <c r="O224" s="141">
        <v>0</v>
      </c>
      <c r="P224" s="141">
        <f t="shared" si="61"/>
        <v>0</v>
      </c>
      <c r="Q224" s="141">
        <v>0</v>
      </c>
      <c r="R224" s="141">
        <f t="shared" si="62"/>
        <v>0</v>
      </c>
      <c r="S224" s="141">
        <v>0</v>
      </c>
      <c r="T224" s="142">
        <f t="shared" si="63"/>
        <v>0</v>
      </c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R224" s="143" t="s">
        <v>196</v>
      </c>
      <c r="AT224" s="143" t="s">
        <v>125</v>
      </c>
      <c r="AU224" s="143" t="s">
        <v>83</v>
      </c>
      <c r="AY224" s="13" t="s">
        <v>124</v>
      </c>
      <c r="BE224" s="144">
        <f t="shared" si="64"/>
        <v>103517.57</v>
      </c>
      <c r="BF224" s="144">
        <f t="shared" si="65"/>
        <v>0</v>
      </c>
      <c r="BG224" s="144">
        <f t="shared" si="66"/>
        <v>0</v>
      </c>
      <c r="BH224" s="144">
        <f t="shared" si="67"/>
        <v>0</v>
      </c>
      <c r="BI224" s="144">
        <f t="shared" si="68"/>
        <v>0</v>
      </c>
      <c r="BJ224" s="13" t="s">
        <v>83</v>
      </c>
      <c r="BK224" s="144">
        <f t="shared" si="69"/>
        <v>103517.57</v>
      </c>
      <c r="BL224" s="13" t="s">
        <v>196</v>
      </c>
      <c r="BM224" s="143" t="s">
        <v>400</v>
      </c>
    </row>
    <row r="225" spans="1:65" s="2" customFormat="1" ht="16.5" customHeight="1" hidden="1">
      <c r="A225" s="25"/>
      <c r="B225" s="131"/>
      <c r="C225" s="132" t="s">
        <v>401</v>
      </c>
      <c r="D225" s="132" t="s">
        <v>125</v>
      </c>
      <c r="E225" s="133" t="s">
        <v>402</v>
      </c>
      <c r="F225" s="134" t="s">
        <v>403</v>
      </c>
      <c r="G225" s="135" t="s">
        <v>178</v>
      </c>
      <c r="H225" s="136">
        <v>547.712</v>
      </c>
      <c r="I225" s="137">
        <v>47.5</v>
      </c>
      <c r="J225" s="137">
        <f t="shared" si="60"/>
        <v>26016.32</v>
      </c>
      <c r="K225" s="138"/>
      <c r="L225" s="26"/>
      <c r="M225" s="139" t="s">
        <v>1</v>
      </c>
      <c r="N225" s="140" t="s">
        <v>40</v>
      </c>
      <c r="O225" s="141">
        <v>0</v>
      </c>
      <c r="P225" s="141">
        <f t="shared" si="61"/>
        <v>0</v>
      </c>
      <c r="Q225" s="141">
        <v>0</v>
      </c>
      <c r="R225" s="141">
        <f t="shared" si="62"/>
        <v>0</v>
      </c>
      <c r="S225" s="141">
        <v>0</v>
      </c>
      <c r="T225" s="142">
        <f t="shared" si="63"/>
        <v>0</v>
      </c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R225" s="143" t="s">
        <v>196</v>
      </c>
      <c r="AT225" s="143" t="s">
        <v>125</v>
      </c>
      <c r="AU225" s="143" t="s">
        <v>83</v>
      </c>
      <c r="AY225" s="13" t="s">
        <v>124</v>
      </c>
      <c r="BE225" s="144">
        <f t="shared" si="64"/>
        <v>26016.32</v>
      </c>
      <c r="BF225" s="144">
        <f t="shared" si="65"/>
        <v>0</v>
      </c>
      <c r="BG225" s="144">
        <f t="shared" si="66"/>
        <v>0</v>
      </c>
      <c r="BH225" s="144">
        <f t="shared" si="67"/>
        <v>0</v>
      </c>
      <c r="BI225" s="144">
        <f t="shared" si="68"/>
        <v>0</v>
      </c>
      <c r="BJ225" s="13" t="s">
        <v>83</v>
      </c>
      <c r="BK225" s="144">
        <f t="shared" si="69"/>
        <v>26016.32</v>
      </c>
      <c r="BL225" s="13" t="s">
        <v>196</v>
      </c>
      <c r="BM225" s="143" t="s">
        <v>404</v>
      </c>
    </row>
    <row r="226" spans="1:65" s="2" customFormat="1" ht="16.5" customHeight="1" hidden="1">
      <c r="A226" s="25"/>
      <c r="B226" s="131"/>
      <c r="C226" s="132" t="s">
        <v>275</v>
      </c>
      <c r="D226" s="132" t="s">
        <v>125</v>
      </c>
      <c r="E226" s="133" t="s">
        <v>405</v>
      </c>
      <c r="F226" s="134" t="s">
        <v>406</v>
      </c>
      <c r="G226" s="135" t="s">
        <v>208</v>
      </c>
      <c r="H226" s="136">
        <v>127.32</v>
      </c>
      <c r="I226" s="137">
        <v>398</v>
      </c>
      <c r="J226" s="137">
        <f t="shared" si="60"/>
        <v>50673.36</v>
      </c>
      <c r="K226" s="138"/>
      <c r="L226" s="26"/>
      <c r="M226" s="139" t="s">
        <v>1</v>
      </c>
      <c r="N226" s="140" t="s">
        <v>40</v>
      </c>
      <c r="O226" s="141">
        <v>0</v>
      </c>
      <c r="P226" s="141">
        <f t="shared" si="61"/>
        <v>0</v>
      </c>
      <c r="Q226" s="141">
        <v>0</v>
      </c>
      <c r="R226" s="141">
        <f t="shared" si="62"/>
        <v>0</v>
      </c>
      <c r="S226" s="141">
        <v>0</v>
      </c>
      <c r="T226" s="142">
        <f t="shared" si="63"/>
        <v>0</v>
      </c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R226" s="143" t="s">
        <v>196</v>
      </c>
      <c r="AT226" s="143" t="s">
        <v>125</v>
      </c>
      <c r="AU226" s="143" t="s">
        <v>83</v>
      </c>
      <c r="AY226" s="13" t="s">
        <v>124</v>
      </c>
      <c r="BE226" s="144">
        <f t="shared" si="64"/>
        <v>50673.36</v>
      </c>
      <c r="BF226" s="144">
        <f t="shared" si="65"/>
        <v>0</v>
      </c>
      <c r="BG226" s="144">
        <f t="shared" si="66"/>
        <v>0</v>
      </c>
      <c r="BH226" s="144">
        <f t="shared" si="67"/>
        <v>0</v>
      </c>
      <c r="BI226" s="144">
        <f t="shared" si="68"/>
        <v>0</v>
      </c>
      <c r="BJ226" s="13" t="s">
        <v>83</v>
      </c>
      <c r="BK226" s="144">
        <f t="shared" si="69"/>
        <v>50673.36</v>
      </c>
      <c r="BL226" s="13" t="s">
        <v>196</v>
      </c>
      <c r="BM226" s="143" t="s">
        <v>407</v>
      </c>
    </row>
    <row r="227" spans="1:65" s="2" customFormat="1" ht="16.5" customHeight="1" hidden="1">
      <c r="A227" s="25"/>
      <c r="B227" s="131"/>
      <c r="C227" s="132" t="s">
        <v>408</v>
      </c>
      <c r="D227" s="132" t="s">
        <v>125</v>
      </c>
      <c r="E227" s="133" t="s">
        <v>409</v>
      </c>
      <c r="F227" s="134" t="s">
        <v>410</v>
      </c>
      <c r="G227" s="135" t="s">
        <v>208</v>
      </c>
      <c r="H227" s="136">
        <v>115.8</v>
      </c>
      <c r="I227" s="137">
        <v>325</v>
      </c>
      <c r="J227" s="137">
        <f t="shared" si="60"/>
        <v>37635</v>
      </c>
      <c r="K227" s="138"/>
      <c r="L227" s="26"/>
      <c r="M227" s="139" t="s">
        <v>1</v>
      </c>
      <c r="N227" s="140" t="s">
        <v>40</v>
      </c>
      <c r="O227" s="141">
        <v>0</v>
      </c>
      <c r="P227" s="141">
        <f t="shared" si="61"/>
        <v>0</v>
      </c>
      <c r="Q227" s="141">
        <v>0</v>
      </c>
      <c r="R227" s="141">
        <f t="shared" si="62"/>
        <v>0</v>
      </c>
      <c r="S227" s="141">
        <v>0</v>
      </c>
      <c r="T227" s="142">
        <f t="shared" si="63"/>
        <v>0</v>
      </c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R227" s="143" t="s">
        <v>196</v>
      </c>
      <c r="AT227" s="143" t="s">
        <v>125</v>
      </c>
      <c r="AU227" s="143" t="s">
        <v>83</v>
      </c>
      <c r="AY227" s="13" t="s">
        <v>124</v>
      </c>
      <c r="BE227" s="144">
        <f t="shared" si="64"/>
        <v>37635</v>
      </c>
      <c r="BF227" s="144">
        <f t="shared" si="65"/>
        <v>0</v>
      </c>
      <c r="BG227" s="144">
        <f t="shared" si="66"/>
        <v>0</v>
      </c>
      <c r="BH227" s="144">
        <f t="shared" si="67"/>
        <v>0</v>
      </c>
      <c r="BI227" s="144">
        <f t="shared" si="68"/>
        <v>0</v>
      </c>
      <c r="BJ227" s="13" t="s">
        <v>83</v>
      </c>
      <c r="BK227" s="144">
        <f t="shared" si="69"/>
        <v>37635</v>
      </c>
      <c r="BL227" s="13" t="s">
        <v>196</v>
      </c>
      <c r="BM227" s="143" t="s">
        <v>411</v>
      </c>
    </row>
    <row r="228" spans="1:65" s="2" customFormat="1" ht="16.5" customHeight="1" hidden="1">
      <c r="A228" s="25"/>
      <c r="B228" s="131"/>
      <c r="C228" s="132" t="s">
        <v>289</v>
      </c>
      <c r="D228" s="132" t="s">
        <v>125</v>
      </c>
      <c r="E228" s="133" t="s">
        <v>412</v>
      </c>
      <c r="F228" s="134" t="s">
        <v>413</v>
      </c>
      <c r="G228" s="135" t="s">
        <v>208</v>
      </c>
      <c r="H228" s="136">
        <v>115.8</v>
      </c>
      <c r="I228" s="137">
        <v>325</v>
      </c>
      <c r="J228" s="137">
        <f t="shared" si="60"/>
        <v>37635</v>
      </c>
      <c r="K228" s="138"/>
      <c r="L228" s="26"/>
      <c r="M228" s="139" t="s">
        <v>1</v>
      </c>
      <c r="N228" s="140" t="s">
        <v>40</v>
      </c>
      <c r="O228" s="141">
        <v>0</v>
      </c>
      <c r="P228" s="141">
        <f t="shared" si="61"/>
        <v>0</v>
      </c>
      <c r="Q228" s="141">
        <v>0</v>
      </c>
      <c r="R228" s="141">
        <f t="shared" si="62"/>
        <v>0</v>
      </c>
      <c r="S228" s="141">
        <v>0</v>
      </c>
      <c r="T228" s="142">
        <f t="shared" si="63"/>
        <v>0</v>
      </c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R228" s="143" t="s">
        <v>196</v>
      </c>
      <c r="AT228" s="143" t="s">
        <v>125</v>
      </c>
      <c r="AU228" s="143" t="s">
        <v>83</v>
      </c>
      <c r="AY228" s="13" t="s">
        <v>124</v>
      </c>
      <c r="BE228" s="144">
        <f t="shared" si="64"/>
        <v>37635</v>
      </c>
      <c r="BF228" s="144">
        <f t="shared" si="65"/>
        <v>0</v>
      </c>
      <c r="BG228" s="144">
        <f t="shared" si="66"/>
        <v>0</v>
      </c>
      <c r="BH228" s="144">
        <f t="shared" si="67"/>
        <v>0</v>
      </c>
      <c r="BI228" s="144">
        <f t="shared" si="68"/>
        <v>0</v>
      </c>
      <c r="BJ228" s="13" t="s">
        <v>83</v>
      </c>
      <c r="BK228" s="144">
        <f t="shared" si="69"/>
        <v>37635</v>
      </c>
      <c r="BL228" s="13" t="s">
        <v>196</v>
      </c>
      <c r="BM228" s="143" t="s">
        <v>414</v>
      </c>
    </row>
    <row r="229" spans="1:65" s="2" customFormat="1" ht="16.5" customHeight="1" hidden="1">
      <c r="A229" s="25"/>
      <c r="B229" s="131"/>
      <c r="C229" s="132" t="s">
        <v>415</v>
      </c>
      <c r="D229" s="132" t="s">
        <v>125</v>
      </c>
      <c r="E229" s="133" t="s">
        <v>416</v>
      </c>
      <c r="F229" s="134" t="s">
        <v>417</v>
      </c>
      <c r="G229" s="135" t="s">
        <v>178</v>
      </c>
      <c r="H229" s="136">
        <v>547.712</v>
      </c>
      <c r="I229" s="137">
        <v>50.8</v>
      </c>
      <c r="J229" s="137">
        <f t="shared" si="60"/>
        <v>27823.77</v>
      </c>
      <c r="K229" s="138"/>
      <c r="L229" s="26"/>
      <c r="M229" s="139" t="s">
        <v>1</v>
      </c>
      <c r="N229" s="140" t="s">
        <v>40</v>
      </c>
      <c r="O229" s="141">
        <v>0</v>
      </c>
      <c r="P229" s="141">
        <f t="shared" si="61"/>
        <v>0</v>
      </c>
      <c r="Q229" s="141">
        <v>0</v>
      </c>
      <c r="R229" s="141">
        <f t="shared" si="62"/>
        <v>0</v>
      </c>
      <c r="S229" s="141">
        <v>0</v>
      </c>
      <c r="T229" s="142">
        <f t="shared" si="63"/>
        <v>0</v>
      </c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R229" s="143" t="s">
        <v>196</v>
      </c>
      <c r="AT229" s="143" t="s">
        <v>125</v>
      </c>
      <c r="AU229" s="143" t="s">
        <v>83</v>
      </c>
      <c r="AY229" s="13" t="s">
        <v>124</v>
      </c>
      <c r="BE229" s="144">
        <f t="shared" si="64"/>
        <v>27823.77</v>
      </c>
      <c r="BF229" s="144">
        <f t="shared" si="65"/>
        <v>0</v>
      </c>
      <c r="BG229" s="144">
        <f t="shared" si="66"/>
        <v>0</v>
      </c>
      <c r="BH229" s="144">
        <f t="shared" si="67"/>
        <v>0</v>
      </c>
      <c r="BI229" s="144">
        <f t="shared" si="68"/>
        <v>0</v>
      </c>
      <c r="BJ229" s="13" t="s">
        <v>83</v>
      </c>
      <c r="BK229" s="144">
        <f t="shared" si="69"/>
        <v>27823.77</v>
      </c>
      <c r="BL229" s="13" t="s">
        <v>196</v>
      </c>
      <c r="BM229" s="143" t="s">
        <v>418</v>
      </c>
    </row>
    <row r="230" spans="1:65" s="2" customFormat="1" ht="16.5" customHeight="1" hidden="1">
      <c r="A230" s="25"/>
      <c r="B230" s="131"/>
      <c r="C230" s="132" t="s">
        <v>292</v>
      </c>
      <c r="D230" s="132" t="s">
        <v>125</v>
      </c>
      <c r="E230" s="133" t="s">
        <v>419</v>
      </c>
      <c r="F230" s="134" t="s">
        <v>420</v>
      </c>
      <c r="G230" s="135" t="s">
        <v>178</v>
      </c>
      <c r="H230" s="136">
        <v>629.869</v>
      </c>
      <c r="I230" s="137">
        <v>235</v>
      </c>
      <c r="J230" s="137">
        <f t="shared" si="60"/>
        <v>148019.22</v>
      </c>
      <c r="K230" s="138"/>
      <c r="L230" s="26"/>
      <c r="M230" s="139" t="s">
        <v>1</v>
      </c>
      <c r="N230" s="140" t="s">
        <v>40</v>
      </c>
      <c r="O230" s="141">
        <v>0</v>
      </c>
      <c r="P230" s="141">
        <f t="shared" si="61"/>
        <v>0</v>
      </c>
      <c r="Q230" s="141">
        <v>0</v>
      </c>
      <c r="R230" s="141">
        <f t="shared" si="62"/>
        <v>0</v>
      </c>
      <c r="S230" s="141">
        <v>0</v>
      </c>
      <c r="T230" s="142">
        <f t="shared" si="63"/>
        <v>0</v>
      </c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R230" s="143" t="s">
        <v>196</v>
      </c>
      <c r="AT230" s="143" t="s">
        <v>125</v>
      </c>
      <c r="AU230" s="143" t="s">
        <v>83</v>
      </c>
      <c r="AY230" s="13" t="s">
        <v>124</v>
      </c>
      <c r="BE230" s="144">
        <f t="shared" si="64"/>
        <v>148019.22</v>
      </c>
      <c r="BF230" s="144">
        <f t="shared" si="65"/>
        <v>0</v>
      </c>
      <c r="BG230" s="144">
        <f t="shared" si="66"/>
        <v>0</v>
      </c>
      <c r="BH230" s="144">
        <f t="shared" si="67"/>
        <v>0</v>
      </c>
      <c r="BI230" s="144">
        <f t="shared" si="68"/>
        <v>0</v>
      </c>
      <c r="BJ230" s="13" t="s">
        <v>83</v>
      </c>
      <c r="BK230" s="144">
        <f t="shared" si="69"/>
        <v>148019.22</v>
      </c>
      <c r="BL230" s="13" t="s">
        <v>196</v>
      </c>
      <c r="BM230" s="143" t="s">
        <v>421</v>
      </c>
    </row>
    <row r="231" spans="1:65" s="2" customFormat="1" ht="16.5" customHeight="1" hidden="1">
      <c r="A231" s="25"/>
      <c r="B231" s="131"/>
      <c r="C231" s="132" t="s">
        <v>422</v>
      </c>
      <c r="D231" s="132" t="s">
        <v>125</v>
      </c>
      <c r="E231" s="133" t="s">
        <v>423</v>
      </c>
      <c r="F231" s="134" t="s">
        <v>424</v>
      </c>
      <c r="G231" s="135" t="s">
        <v>178</v>
      </c>
      <c r="H231" s="136">
        <v>629.869</v>
      </c>
      <c r="I231" s="137">
        <v>278</v>
      </c>
      <c r="J231" s="137">
        <f t="shared" si="60"/>
        <v>175103.58</v>
      </c>
      <c r="K231" s="138"/>
      <c r="L231" s="26"/>
      <c r="M231" s="139" t="s">
        <v>1</v>
      </c>
      <c r="N231" s="140" t="s">
        <v>40</v>
      </c>
      <c r="O231" s="141">
        <v>0</v>
      </c>
      <c r="P231" s="141">
        <f t="shared" si="61"/>
        <v>0</v>
      </c>
      <c r="Q231" s="141">
        <v>0</v>
      </c>
      <c r="R231" s="141">
        <f t="shared" si="62"/>
        <v>0</v>
      </c>
      <c r="S231" s="141">
        <v>0</v>
      </c>
      <c r="T231" s="142">
        <f t="shared" si="63"/>
        <v>0</v>
      </c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R231" s="143" t="s">
        <v>196</v>
      </c>
      <c r="AT231" s="143" t="s">
        <v>125</v>
      </c>
      <c r="AU231" s="143" t="s">
        <v>83</v>
      </c>
      <c r="AY231" s="13" t="s">
        <v>124</v>
      </c>
      <c r="BE231" s="144">
        <f t="shared" si="64"/>
        <v>175103.58</v>
      </c>
      <c r="BF231" s="144">
        <f t="shared" si="65"/>
        <v>0</v>
      </c>
      <c r="BG231" s="144">
        <f t="shared" si="66"/>
        <v>0</v>
      </c>
      <c r="BH231" s="144">
        <f t="shared" si="67"/>
        <v>0</v>
      </c>
      <c r="BI231" s="144">
        <f t="shared" si="68"/>
        <v>0</v>
      </c>
      <c r="BJ231" s="13" t="s">
        <v>83</v>
      </c>
      <c r="BK231" s="144">
        <f t="shared" si="69"/>
        <v>175103.58</v>
      </c>
      <c r="BL231" s="13" t="s">
        <v>196</v>
      </c>
      <c r="BM231" s="143" t="s">
        <v>425</v>
      </c>
    </row>
    <row r="232" spans="1:65" s="2" customFormat="1" ht="16.5" customHeight="1" hidden="1">
      <c r="A232" s="25"/>
      <c r="B232" s="131"/>
      <c r="C232" s="132" t="s">
        <v>296</v>
      </c>
      <c r="D232" s="132" t="s">
        <v>125</v>
      </c>
      <c r="E232" s="133" t="s">
        <v>426</v>
      </c>
      <c r="F232" s="134" t="s">
        <v>427</v>
      </c>
      <c r="G232" s="135" t="s">
        <v>428</v>
      </c>
      <c r="H232" s="136">
        <v>100</v>
      </c>
      <c r="I232" s="137">
        <v>3.15</v>
      </c>
      <c r="J232" s="137">
        <f t="shared" si="60"/>
        <v>315</v>
      </c>
      <c r="K232" s="138"/>
      <c r="L232" s="26"/>
      <c r="M232" s="139" t="s">
        <v>1</v>
      </c>
      <c r="N232" s="140" t="s">
        <v>40</v>
      </c>
      <c r="O232" s="141">
        <v>0</v>
      </c>
      <c r="P232" s="141">
        <f t="shared" si="61"/>
        <v>0</v>
      </c>
      <c r="Q232" s="141">
        <v>0</v>
      </c>
      <c r="R232" s="141">
        <f t="shared" si="62"/>
        <v>0</v>
      </c>
      <c r="S232" s="141">
        <v>0</v>
      </c>
      <c r="T232" s="142">
        <f t="shared" si="63"/>
        <v>0</v>
      </c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R232" s="143" t="s">
        <v>196</v>
      </c>
      <c r="AT232" s="143" t="s">
        <v>125</v>
      </c>
      <c r="AU232" s="143" t="s">
        <v>83</v>
      </c>
      <c r="AY232" s="13" t="s">
        <v>124</v>
      </c>
      <c r="BE232" s="144">
        <f t="shared" si="64"/>
        <v>315</v>
      </c>
      <c r="BF232" s="144">
        <f t="shared" si="65"/>
        <v>0</v>
      </c>
      <c r="BG232" s="144">
        <f t="shared" si="66"/>
        <v>0</v>
      </c>
      <c r="BH232" s="144">
        <f t="shared" si="67"/>
        <v>0</v>
      </c>
      <c r="BI232" s="144">
        <f t="shared" si="68"/>
        <v>0</v>
      </c>
      <c r="BJ232" s="13" t="s">
        <v>83</v>
      </c>
      <c r="BK232" s="144">
        <f t="shared" si="69"/>
        <v>315</v>
      </c>
      <c r="BL232" s="13" t="s">
        <v>196</v>
      </c>
      <c r="BM232" s="143" t="s">
        <v>429</v>
      </c>
    </row>
    <row r="233" spans="2:63" s="11" customFormat="1" ht="25.9" customHeight="1" hidden="1">
      <c r="B233" s="121"/>
      <c r="D233" s="122" t="s">
        <v>74</v>
      </c>
      <c r="E233" s="123" t="s">
        <v>430</v>
      </c>
      <c r="F233" s="123" t="s">
        <v>431</v>
      </c>
      <c r="J233" s="124">
        <f>BK233</f>
        <v>946110.1400000001</v>
      </c>
      <c r="L233" s="121"/>
      <c r="M233" s="125"/>
      <c r="N233" s="126"/>
      <c r="O233" s="126"/>
      <c r="P233" s="127">
        <f>SUM(P234:P237)</f>
        <v>0</v>
      </c>
      <c r="Q233" s="126"/>
      <c r="R233" s="127">
        <f>SUM(R234:R237)</f>
        <v>0</v>
      </c>
      <c r="S233" s="126"/>
      <c r="T233" s="128">
        <f>SUM(T234:T237)</f>
        <v>0</v>
      </c>
      <c r="AR233" s="122" t="s">
        <v>85</v>
      </c>
      <c r="AT233" s="129" t="s">
        <v>74</v>
      </c>
      <c r="AU233" s="129" t="s">
        <v>75</v>
      </c>
      <c r="AY233" s="122" t="s">
        <v>124</v>
      </c>
      <c r="BK233" s="130">
        <f>SUM(BK234:BK237)</f>
        <v>946110.1400000001</v>
      </c>
    </row>
    <row r="234" spans="1:65" s="2" customFormat="1" ht="16.5" customHeight="1" hidden="1">
      <c r="A234" s="25"/>
      <c r="B234" s="131"/>
      <c r="C234" s="132" t="s">
        <v>432</v>
      </c>
      <c r="D234" s="132" t="s">
        <v>125</v>
      </c>
      <c r="E234" s="133" t="s">
        <v>433</v>
      </c>
      <c r="F234" s="134" t="s">
        <v>434</v>
      </c>
      <c r="G234" s="135" t="s">
        <v>178</v>
      </c>
      <c r="H234" s="136">
        <v>489.812</v>
      </c>
      <c r="I234" s="137">
        <v>598</v>
      </c>
      <c r="J234" s="137">
        <f>ROUND(I234*H234,2)</f>
        <v>292907.58</v>
      </c>
      <c r="K234" s="138"/>
      <c r="L234" s="26"/>
      <c r="M234" s="139" t="s">
        <v>1</v>
      </c>
      <c r="N234" s="140" t="s">
        <v>40</v>
      </c>
      <c r="O234" s="141">
        <v>0</v>
      </c>
      <c r="P234" s="141">
        <f>O234*H234</f>
        <v>0</v>
      </c>
      <c r="Q234" s="141">
        <v>0</v>
      </c>
      <c r="R234" s="141">
        <f>Q234*H234</f>
        <v>0</v>
      </c>
      <c r="S234" s="141">
        <v>0</v>
      </c>
      <c r="T234" s="142">
        <f>S234*H234</f>
        <v>0</v>
      </c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R234" s="143" t="s">
        <v>196</v>
      </c>
      <c r="AT234" s="143" t="s">
        <v>125</v>
      </c>
      <c r="AU234" s="143" t="s">
        <v>83</v>
      </c>
      <c r="AY234" s="13" t="s">
        <v>124</v>
      </c>
      <c r="BE234" s="144">
        <f>IF(N234="základní",J234,0)</f>
        <v>292907.58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3" t="s">
        <v>83</v>
      </c>
      <c r="BK234" s="144">
        <f>ROUND(I234*H234,2)</f>
        <v>292907.58</v>
      </c>
      <c r="BL234" s="13" t="s">
        <v>196</v>
      </c>
      <c r="BM234" s="143" t="s">
        <v>435</v>
      </c>
    </row>
    <row r="235" spans="1:65" s="2" customFormat="1" ht="16.5" customHeight="1" hidden="1">
      <c r="A235" s="25"/>
      <c r="B235" s="131"/>
      <c r="C235" s="132" t="s">
        <v>299</v>
      </c>
      <c r="D235" s="132" t="s">
        <v>125</v>
      </c>
      <c r="E235" s="133" t="s">
        <v>436</v>
      </c>
      <c r="F235" s="134" t="s">
        <v>437</v>
      </c>
      <c r="G235" s="135" t="s">
        <v>326</v>
      </c>
      <c r="H235" s="136">
        <v>1</v>
      </c>
      <c r="I235" s="137">
        <v>12000</v>
      </c>
      <c r="J235" s="137">
        <f>ROUND(I235*H235,2)</f>
        <v>12000</v>
      </c>
      <c r="K235" s="138"/>
      <c r="L235" s="26"/>
      <c r="M235" s="139" t="s">
        <v>1</v>
      </c>
      <c r="N235" s="140" t="s">
        <v>40</v>
      </c>
      <c r="O235" s="141">
        <v>0</v>
      </c>
      <c r="P235" s="141">
        <f>O235*H235</f>
        <v>0</v>
      </c>
      <c r="Q235" s="141">
        <v>0</v>
      </c>
      <c r="R235" s="141">
        <f>Q235*H235</f>
        <v>0</v>
      </c>
      <c r="S235" s="141">
        <v>0</v>
      </c>
      <c r="T235" s="142">
        <f>S235*H235</f>
        <v>0</v>
      </c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R235" s="143" t="s">
        <v>196</v>
      </c>
      <c r="AT235" s="143" t="s">
        <v>125</v>
      </c>
      <c r="AU235" s="143" t="s">
        <v>83</v>
      </c>
      <c r="AY235" s="13" t="s">
        <v>124</v>
      </c>
      <c r="BE235" s="144">
        <f>IF(N235="základní",J235,0)</f>
        <v>12000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3" t="s">
        <v>83</v>
      </c>
      <c r="BK235" s="144">
        <f>ROUND(I235*H235,2)</f>
        <v>12000</v>
      </c>
      <c r="BL235" s="13" t="s">
        <v>196</v>
      </c>
      <c r="BM235" s="143" t="s">
        <v>438</v>
      </c>
    </row>
    <row r="236" spans="1:65" s="2" customFormat="1" ht="16.5" customHeight="1" hidden="1">
      <c r="A236" s="25"/>
      <c r="B236" s="131"/>
      <c r="C236" s="132" t="s">
        <v>439</v>
      </c>
      <c r="D236" s="132" t="s">
        <v>125</v>
      </c>
      <c r="E236" s="133" t="s">
        <v>440</v>
      </c>
      <c r="F236" s="134" t="s">
        <v>441</v>
      </c>
      <c r="G236" s="135" t="s">
        <v>181</v>
      </c>
      <c r="H236" s="136">
        <v>134.102</v>
      </c>
      <c r="I236" s="137">
        <v>4780</v>
      </c>
      <c r="J236" s="137">
        <f>ROUND(I236*H236,2)</f>
        <v>641007.56</v>
      </c>
      <c r="K236" s="138"/>
      <c r="L236" s="26"/>
      <c r="M236" s="139" t="s">
        <v>1</v>
      </c>
      <c r="N236" s="140" t="s">
        <v>40</v>
      </c>
      <c r="O236" s="141">
        <v>0</v>
      </c>
      <c r="P236" s="141">
        <f>O236*H236</f>
        <v>0</v>
      </c>
      <c r="Q236" s="141">
        <v>0</v>
      </c>
      <c r="R236" s="141">
        <f>Q236*H236</f>
        <v>0</v>
      </c>
      <c r="S236" s="141">
        <v>0</v>
      </c>
      <c r="T236" s="142">
        <f>S236*H236</f>
        <v>0</v>
      </c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R236" s="143" t="s">
        <v>196</v>
      </c>
      <c r="AT236" s="143" t="s">
        <v>125</v>
      </c>
      <c r="AU236" s="143" t="s">
        <v>83</v>
      </c>
      <c r="AY236" s="13" t="s">
        <v>124</v>
      </c>
      <c r="BE236" s="144">
        <f>IF(N236="základní",J236,0)</f>
        <v>641007.56</v>
      </c>
      <c r="BF236" s="144">
        <f>IF(N236="snížená",J236,0)</f>
        <v>0</v>
      </c>
      <c r="BG236" s="144">
        <f>IF(N236="zákl. přenesená",J236,0)</f>
        <v>0</v>
      </c>
      <c r="BH236" s="144">
        <f>IF(N236="sníž. přenesená",J236,0)</f>
        <v>0</v>
      </c>
      <c r="BI236" s="144">
        <f>IF(N236="nulová",J236,0)</f>
        <v>0</v>
      </c>
      <c r="BJ236" s="13" t="s">
        <v>83</v>
      </c>
      <c r="BK236" s="144">
        <f>ROUND(I236*H236,2)</f>
        <v>641007.56</v>
      </c>
      <c r="BL236" s="13" t="s">
        <v>196</v>
      </c>
      <c r="BM236" s="143" t="s">
        <v>442</v>
      </c>
    </row>
    <row r="237" spans="1:65" s="2" customFormat="1" ht="16.5" customHeight="1" hidden="1">
      <c r="A237" s="25"/>
      <c r="B237" s="131"/>
      <c r="C237" s="132" t="s">
        <v>305</v>
      </c>
      <c r="D237" s="132" t="s">
        <v>125</v>
      </c>
      <c r="E237" s="133" t="s">
        <v>443</v>
      </c>
      <c r="F237" s="134" t="s">
        <v>444</v>
      </c>
      <c r="G237" s="135" t="s">
        <v>428</v>
      </c>
      <c r="H237" s="136">
        <v>100</v>
      </c>
      <c r="I237" s="137">
        <v>1.95</v>
      </c>
      <c r="J237" s="137">
        <f>ROUND(I237*H237,2)</f>
        <v>195</v>
      </c>
      <c r="K237" s="138"/>
      <c r="L237" s="26"/>
      <c r="M237" s="139" t="s">
        <v>1</v>
      </c>
      <c r="N237" s="140" t="s">
        <v>40</v>
      </c>
      <c r="O237" s="141">
        <v>0</v>
      </c>
      <c r="P237" s="141">
        <f>O237*H237</f>
        <v>0</v>
      </c>
      <c r="Q237" s="141">
        <v>0</v>
      </c>
      <c r="R237" s="141">
        <f>Q237*H237</f>
        <v>0</v>
      </c>
      <c r="S237" s="141">
        <v>0</v>
      </c>
      <c r="T237" s="142">
        <f>S237*H237</f>
        <v>0</v>
      </c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R237" s="143" t="s">
        <v>196</v>
      </c>
      <c r="AT237" s="143" t="s">
        <v>125</v>
      </c>
      <c r="AU237" s="143" t="s">
        <v>83</v>
      </c>
      <c r="AY237" s="13" t="s">
        <v>124</v>
      </c>
      <c r="BE237" s="144">
        <f>IF(N237="základní",J237,0)</f>
        <v>195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3" t="s">
        <v>83</v>
      </c>
      <c r="BK237" s="144">
        <f>ROUND(I237*H237,2)</f>
        <v>195</v>
      </c>
      <c r="BL237" s="13" t="s">
        <v>196</v>
      </c>
      <c r="BM237" s="143" t="s">
        <v>445</v>
      </c>
    </row>
    <row r="238" spans="2:63" s="11" customFormat="1" ht="25.9" customHeight="1" hidden="1">
      <c r="B238" s="121"/>
      <c r="D238" s="122" t="s">
        <v>74</v>
      </c>
      <c r="E238" s="123" t="s">
        <v>446</v>
      </c>
      <c r="F238" s="123" t="s">
        <v>447</v>
      </c>
      <c r="J238" s="124">
        <f>BK238</f>
        <v>39517.75</v>
      </c>
      <c r="L238" s="121"/>
      <c r="M238" s="125"/>
      <c r="N238" s="126"/>
      <c r="O238" s="126"/>
      <c r="P238" s="127">
        <f>SUM(P239:P240)</f>
        <v>0</v>
      </c>
      <c r="Q238" s="126"/>
      <c r="R238" s="127">
        <f>SUM(R239:R240)</f>
        <v>0</v>
      </c>
      <c r="S238" s="126"/>
      <c r="T238" s="128">
        <f>SUM(T239:T240)</f>
        <v>0</v>
      </c>
      <c r="AR238" s="122" t="s">
        <v>85</v>
      </c>
      <c r="AT238" s="129" t="s">
        <v>74</v>
      </c>
      <c r="AU238" s="129" t="s">
        <v>75</v>
      </c>
      <c r="AY238" s="122" t="s">
        <v>124</v>
      </c>
      <c r="BK238" s="130">
        <f>SUM(BK239:BK240)</f>
        <v>39517.75</v>
      </c>
    </row>
    <row r="239" spans="1:65" s="2" customFormat="1" ht="16.5" customHeight="1" hidden="1">
      <c r="A239" s="25"/>
      <c r="B239" s="131"/>
      <c r="C239" s="132" t="s">
        <v>448</v>
      </c>
      <c r="D239" s="132" t="s">
        <v>125</v>
      </c>
      <c r="E239" s="133" t="s">
        <v>449</v>
      </c>
      <c r="F239" s="134" t="s">
        <v>450</v>
      </c>
      <c r="G239" s="135" t="s">
        <v>178</v>
      </c>
      <c r="H239" s="136">
        <v>91.67</v>
      </c>
      <c r="I239" s="137">
        <v>425</v>
      </c>
      <c r="J239" s="137">
        <f>ROUND(I239*H239,2)</f>
        <v>38959.75</v>
      </c>
      <c r="K239" s="138"/>
      <c r="L239" s="26"/>
      <c r="M239" s="139" t="s">
        <v>1</v>
      </c>
      <c r="N239" s="140" t="s">
        <v>40</v>
      </c>
      <c r="O239" s="141">
        <v>0</v>
      </c>
      <c r="P239" s="141">
        <f>O239*H239</f>
        <v>0</v>
      </c>
      <c r="Q239" s="141">
        <v>0</v>
      </c>
      <c r="R239" s="141">
        <f>Q239*H239</f>
        <v>0</v>
      </c>
      <c r="S239" s="141">
        <v>0</v>
      </c>
      <c r="T239" s="142">
        <f>S239*H239</f>
        <v>0</v>
      </c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R239" s="143" t="s">
        <v>196</v>
      </c>
      <c r="AT239" s="143" t="s">
        <v>125</v>
      </c>
      <c r="AU239" s="143" t="s">
        <v>83</v>
      </c>
      <c r="AY239" s="13" t="s">
        <v>124</v>
      </c>
      <c r="BE239" s="144">
        <f>IF(N239="základní",J239,0)</f>
        <v>38959.75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3" t="s">
        <v>83</v>
      </c>
      <c r="BK239" s="144">
        <f>ROUND(I239*H239,2)</f>
        <v>38959.75</v>
      </c>
      <c r="BL239" s="13" t="s">
        <v>196</v>
      </c>
      <c r="BM239" s="143" t="s">
        <v>451</v>
      </c>
    </row>
    <row r="240" spans="1:65" s="2" customFormat="1" ht="16.5" customHeight="1" hidden="1">
      <c r="A240" s="25"/>
      <c r="B240" s="131"/>
      <c r="C240" s="132" t="s">
        <v>308</v>
      </c>
      <c r="D240" s="132" t="s">
        <v>125</v>
      </c>
      <c r="E240" s="133" t="s">
        <v>452</v>
      </c>
      <c r="F240" s="134" t="s">
        <v>453</v>
      </c>
      <c r="G240" s="135" t="s">
        <v>428</v>
      </c>
      <c r="H240" s="136">
        <v>100</v>
      </c>
      <c r="I240" s="137">
        <v>5.58</v>
      </c>
      <c r="J240" s="137">
        <f>ROUND(I240*H240,2)</f>
        <v>558</v>
      </c>
      <c r="K240" s="138"/>
      <c r="L240" s="26"/>
      <c r="M240" s="139" t="s">
        <v>1</v>
      </c>
      <c r="N240" s="140" t="s">
        <v>40</v>
      </c>
      <c r="O240" s="141">
        <v>0</v>
      </c>
      <c r="P240" s="141">
        <f>O240*H240</f>
        <v>0</v>
      </c>
      <c r="Q240" s="141">
        <v>0</v>
      </c>
      <c r="R240" s="141">
        <f>Q240*H240</f>
        <v>0</v>
      </c>
      <c r="S240" s="141">
        <v>0</v>
      </c>
      <c r="T240" s="142">
        <f>S240*H240</f>
        <v>0</v>
      </c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R240" s="143" t="s">
        <v>196</v>
      </c>
      <c r="AT240" s="143" t="s">
        <v>125</v>
      </c>
      <c r="AU240" s="143" t="s">
        <v>83</v>
      </c>
      <c r="AY240" s="13" t="s">
        <v>124</v>
      </c>
      <c r="BE240" s="144">
        <f>IF(N240="základní",J240,0)</f>
        <v>558</v>
      </c>
      <c r="BF240" s="144">
        <f>IF(N240="snížená",J240,0)</f>
        <v>0</v>
      </c>
      <c r="BG240" s="144">
        <f>IF(N240="zákl. přenesená",J240,0)</f>
        <v>0</v>
      </c>
      <c r="BH240" s="144">
        <f>IF(N240="sníž. přenesená",J240,0)</f>
        <v>0</v>
      </c>
      <c r="BI240" s="144">
        <f>IF(N240="nulová",J240,0)</f>
        <v>0</v>
      </c>
      <c r="BJ240" s="13" t="s">
        <v>83</v>
      </c>
      <c r="BK240" s="144">
        <f>ROUND(I240*H240,2)</f>
        <v>558</v>
      </c>
      <c r="BL240" s="13" t="s">
        <v>196</v>
      </c>
      <c r="BM240" s="143" t="s">
        <v>454</v>
      </c>
    </row>
    <row r="241" spans="2:63" s="11" customFormat="1" ht="25.9" customHeight="1" hidden="1">
      <c r="B241" s="121"/>
      <c r="D241" s="122" t="s">
        <v>74</v>
      </c>
      <c r="E241" s="123" t="s">
        <v>455</v>
      </c>
      <c r="F241" s="123" t="s">
        <v>456</v>
      </c>
      <c r="J241" s="124">
        <f>BK241</f>
        <v>160147.00000000003</v>
      </c>
      <c r="L241" s="121"/>
      <c r="M241" s="125"/>
      <c r="N241" s="126"/>
      <c r="O241" s="126"/>
      <c r="P241" s="127">
        <f>SUM(P242:P248)</f>
        <v>0</v>
      </c>
      <c r="Q241" s="126"/>
      <c r="R241" s="127">
        <f>SUM(R242:R248)</f>
        <v>0</v>
      </c>
      <c r="S241" s="126"/>
      <c r="T241" s="128">
        <f>SUM(T242:T248)</f>
        <v>0</v>
      </c>
      <c r="AR241" s="122" t="s">
        <v>85</v>
      </c>
      <c r="AT241" s="129" t="s">
        <v>74</v>
      </c>
      <c r="AU241" s="129" t="s">
        <v>75</v>
      </c>
      <c r="AY241" s="122" t="s">
        <v>124</v>
      </c>
      <c r="BK241" s="130">
        <f>SUM(BK242:BK248)</f>
        <v>160147.00000000003</v>
      </c>
    </row>
    <row r="242" spans="1:65" s="2" customFormat="1" ht="16.5" customHeight="1" hidden="1">
      <c r="A242" s="25"/>
      <c r="B242" s="131"/>
      <c r="C242" s="132" t="s">
        <v>457</v>
      </c>
      <c r="D242" s="132" t="s">
        <v>125</v>
      </c>
      <c r="E242" s="133" t="s">
        <v>458</v>
      </c>
      <c r="F242" s="134" t="s">
        <v>459</v>
      </c>
      <c r="G242" s="135" t="s">
        <v>208</v>
      </c>
      <c r="H242" s="136">
        <v>127.4</v>
      </c>
      <c r="I242" s="137">
        <v>789</v>
      </c>
      <c r="J242" s="137">
        <f aca="true" t="shared" si="70" ref="J242:J248">ROUND(I242*H242,2)</f>
        <v>100518.6</v>
      </c>
      <c r="K242" s="138"/>
      <c r="L242" s="26"/>
      <c r="M242" s="139" t="s">
        <v>1</v>
      </c>
      <c r="N242" s="140" t="s">
        <v>40</v>
      </c>
      <c r="O242" s="141">
        <v>0</v>
      </c>
      <c r="P242" s="141">
        <f aca="true" t="shared" si="71" ref="P242:P248">O242*H242</f>
        <v>0</v>
      </c>
      <c r="Q242" s="141">
        <v>0</v>
      </c>
      <c r="R242" s="141">
        <f aca="true" t="shared" si="72" ref="R242:R248">Q242*H242</f>
        <v>0</v>
      </c>
      <c r="S242" s="141">
        <v>0</v>
      </c>
      <c r="T242" s="142">
        <f aca="true" t="shared" si="73" ref="T242:T248">S242*H242</f>
        <v>0</v>
      </c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R242" s="143" t="s">
        <v>196</v>
      </c>
      <c r="AT242" s="143" t="s">
        <v>125</v>
      </c>
      <c r="AU242" s="143" t="s">
        <v>83</v>
      </c>
      <c r="AY242" s="13" t="s">
        <v>124</v>
      </c>
      <c r="BE242" s="144">
        <f aca="true" t="shared" si="74" ref="BE242:BE248">IF(N242="základní",J242,0)</f>
        <v>100518.6</v>
      </c>
      <c r="BF242" s="144">
        <f aca="true" t="shared" si="75" ref="BF242:BF248">IF(N242="snížená",J242,0)</f>
        <v>0</v>
      </c>
      <c r="BG242" s="144">
        <f aca="true" t="shared" si="76" ref="BG242:BG248">IF(N242="zákl. přenesená",J242,0)</f>
        <v>0</v>
      </c>
      <c r="BH242" s="144">
        <f aca="true" t="shared" si="77" ref="BH242:BH248">IF(N242="sníž. přenesená",J242,0)</f>
        <v>0</v>
      </c>
      <c r="BI242" s="144">
        <f aca="true" t="shared" si="78" ref="BI242:BI248">IF(N242="nulová",J242,0)</f>
        <v>0</v>
      </c>
      <c r="BJ242" s="13" t="s">
        <v>83</v>
      </c>
      <c r="BK242" s="144">
        <f aca="true" t="shared" si="79" ref="BK242:BK248">ROUND(I242*H242,2)</f>
        <v>100518.6</v>
      </c>
      <c r="BL242" s="13" t="s">
        <v>196</v>
      </c>
      <c r="BM242" s="143" t="s">
        <v>460</v>
      </c>
    </row>
    <row r="243" spans="1:65" s="2" customFormat="1" ht="16.5" customHeight="1" hidden="1">
      <c r="A243" s="25"/>
      <c r="B243" s="131"/>
      <c r="C243" s="132" t="s">
        <v>312</v>
      </c>
      <c r="D243" s="132" t="s">
        <v>125</v>
      </c>
      <c r="E243" s="133" t="s">
        <v>461</v>
      </c>
      <c r="F243" s="134" t="s">
        <v>462</v>
      </c>
      <c r="G243" s="135" t="s">
        <v>208</v>
      </c>
      <c r="H243" s="136">
        <v>89.8</v>
      </c>
      <c r="I243" s="137">
        <v>425</v>
      </c>
      <c r="J243" s="137">
        <f t="shared" si="70"/>
        <v>38165</v>
      </c>
      <c r="K243" s="138"/>
      <c r="L243" s="26"/>
      <c r="M243" s="139" t="s">
        <v>1</v>
      </c>
      <c r="N243" s="140" t="s">
        <v>40</v>
      </c>
      <c r="O243" s="141">
        <v>0</v>
      </c>
      <c r="P243" s="141">
        <f t="shared" si="71"/>
        <v>0</v>
      </c>
      <c r="Q243" s="141">
        <v>0</v>
      </c>
      <c r="R243" s="141">
        <f t="shared" si="72"/>
        <v>0</v>
      </c>
      <c r="S243" s="141">
        <v>0</v>
      </c>
      <c r="T243" s="142">
        <f t="shared" si="73"/>
        <v>0</v>
      </c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R243" s="143" t="s">
        <v>196</v>
      </c>
      <c r="AT243" s="143" t="s">
        <v>125</v>
      </c>
      <c r="AU243" s="143" t="s">
        <v>83</v>
      </c>
      <c r="AY243" s="13" t="s">
        <v>124</v>
      </c>
      <c r="BE243" s="144">
        <f t="shared" si="74"/>
        <v>38165</v>
      </c>
      <c r="BF243" s="144">
        <f t="shared" si="75"/>
        <v>0</v>
      </c>
      <c r="BG243" s="144">
        <f t="shared" si="76"/>
        <v>0</v>
      </c>
      <c r="BH243" s="144">
        <f t="shared" si="77"/>
        <v>0</v>
      </c>
      <c r="BI243" s="144">
        <f t="shared" si="78"/>
        <v>0</v>
      </c>
      <c r="BJ243" s="13" t="s">
        <v>83</v>
      </c>
      <c r="BK243" s="144">
        <f t="shared" si="79"/>
        <v>38165</v>
      </c>
      <c r="BL243" s="13" t="s">
        <v>196</v>
      </c>
      <c r="BM243" s="143" t="s">
        <v>463</v>
      </c>
    </row>
    <row r="244" spans="1:65" s="2" customFormat="1" ht="16.5" customHeight="1" hidden="1">
      <c r="A244" s="25"/>
      <c r="B244" s="131"/>
      <c r="C244" s="132" t="s">
        <v>464</v>
      </c>
      <c r="D244" s="132" t="s">
        <v>125</v>
      </c>
      <c r="E244" s="133" t="s">
        <v>465</v>
      </c>
      <c r="F244" s="134" t="s">
        <v>466</v>
      </c>
      <c r="G244" s="135" t="s">
        <v>208</v>
      </c>
      <c r="H244" s="136">
        <v>13</v>
      </c>
      <c r="I244" s="137">
        <v>569</v>
      </c>
      <c r="J244" s="137">
        <f t="shared" si="70"/>
        <v>7397</v>
      </c>
      <c r="K244" s="138"/>
      <c r="L244" s="26"/>
      <c r="M244" s="139" t="s">
        <v>1</v>
      </c>
      <c r="N244" s="140" t="s">
        <v>40</v>
      </c>
      <c r="O244" s="141">
        <v>0</v>
      </c>
      <c r="P244" s="141">
        <f t="shared" si="71"/>
        <v>0</v>
      </c>
      <c r="Q244" s="141">
        <v>0</v>
      </c>
      <c r="R244" s="141">
        <f t="shared" si="72"/>
        <v>0</v>
      </c>
      <c r="S244" s="141">
        <v>0</v>
      </c>
      <c r="T244" s="142">
        <f t="shared" si="73"/>
        <v>0</v>
      </c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R244" s="143" t="s">
        <v>196</v>
      </c>
      <c r="AT244" s="143" t="s">
        <v>125</v>
      </c>
      <c r="AU244" s="143" t="s">
        <v>83</v>
      </c>
      <c r="AY244" s="13" t="s">
        <v>124</v>
      </c>
      <c r="BE244" s="144">
        <f t="shared" si="74"/>
        <v>7397</v>
      </c>
      <c r="BF244" s="144">
        <f t="shared" si="75"/>
        <v>0</v>
      </c>
      <c r="BG244" s="144">
        <f t="shared" si="76"/>
        <v>0</v>
      </c>
      <c r="BH244" s="144">
        <f t="shared" si="77"/>
        <v>0</v>
      </c>
      <c r="BI244" s="144">
        <f t="shared" si="78"/>
        <v>0</v>
      </c>
      <c r="BJ244" s="13" t="s">
        <v>83</v>
      </c>
      <c r="BK244" s="144">
        <f t="shared" si="79"/>
        <v>7397</v>
      </c>
      <c r="BL244" s="13" t="s">
        <v>196</v>
      </c>
      <c r="BM244" s="143" t="s">
        <v>467</v>
      </c>
    </row>
    <row r="245" spans="1:65" s="2" customFormat="1" ht="16.5" customHeight="1" hidden="1">
      <c r="A245" s="25"/>
      <c r="B245" s="131"/>
      <c r="C245" s="132" t="s">
        <v>315</v>
      </c>
      <c r="D245" s="132" t="s">
        <v>125</v>
      </c>
      <c r="E245" s="133" t="s">
        <v>468</v>
      </c>
      <c r="F245" s="134" t="s">
        <v>469</v>
      </c>
      <c r="G245" s="135" t="s">
        <v>208</v>
      </c>
      <c r="H245" s="136">
        <v>90.8</v>
      </c>
      <c r="I245" s="137">
        <v>54</v>
      </c>
      <c r="J245" s="137">
        <f t="shared" si="70"/>
        <v>4903.2</v>
      </c>
      <c r="K245" s="138"/>
      <c r="L245" s="26"/>
      <c r="M245" s="139" t="s">
        <v>1</v>
      </c>
      <c r="N245" s="140" t="s">
        <v>40</v>
      </c>
      <c r="O245" s="141">
        <v>0</v>
      </c>
      <c r="P245" s="141">
        <f t="shared" si="71"/>
        <v>0</v>
      </c>
      <c r="Q245" s="141">
        <v>0</v>
      </c>
      <c r="R245" s="141">
        <f t="shared" si="72"/>
        <v>0</v>
      </c>
      <c r="S245" s="141">
        <v>0</v>
      </c>
      <c r="T245" s="142">
        <f t="shared" si="73"/>
        <v>0</v>
      </c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R245" s="143" t="s">
        <v>196</v>
      </c>
      <c r="AT245" s="143" t="s">
        <v>125</v>
      </c>
      <c r="AU245" s="143" t="s">
        <v>83</v>
      </c>
      <c r="AY245" s="13" t="s">
        <v>124</v>
      </c>
      <c r="BE245" s="144">
        <f t="shared" si="74"/>
        <v>4903.2</v>
      </c>
      <c r="BF245" s="144">
        <f t="shared" si="75"/>
        <v>0</v>
      </c>
      <c r="BG245" s="144">
        <f t="shared" si="76"/>
        <v>0</v>
      </c>
      <c r="BH245" s="144">
        <f t="shared" si="77"/>
        <v>0</v>
      </c>
      <c r="BI245" s="144">
        <f t="shared" si="78"/>
        <v>0</v>
      </c>
      <c r="BJ245" s="13" t="s">
        <v>83</v>
      </c>
      <c r="BK245" s="144">
        <f t="shared" si="79"/>
        <v>4903.2</v>
      </c>
      <c r="BL245" s="13" t="s">
        <v>196</v>
      </c>
      <c r="BM245" s="143" t="s">
        <v>470</v>
      </c>
    </row>
    <row r="246" spans="1:65" s="2" customFormat="1" ht="16.5" customHeight="1" hidden="1">
      <c r="A246" s="25"/>
      <c r="B246" s="131"/>
      <c r="C246" s="132" t="s">
        <v>471</v>
      </c>
      <c r="D246" s="132" t="s">
        <v>125</v>
      </c>
      <c r="E246" s="133" t="s">
        <v>472</v>
      </c>
      <c r="F246" s="134" t="s">
        <v>473</v>
      </c>
      <c r="G246" s="135" t="s">
        <v>208</v>
      </c>
      <c r="H246" s="136">
        <v>127.4</v>
      </c>
      <c r="I246" s="137">
        <v>53</v>
      </c>
      <c r="J246" s="137">
        <f t="shared" si="70"/>
        <v>6752.2</v>
      </c>
      <c r="K246" s="138"/>
      <c r="L246" s="26"/>
      <c r="M246" s="139" t="s">
        <v>1</v>
      </c>
      <c r="N246" s="140" t="s">
        <v>40</v>
      </c>
      <c r="O246" s="141">
        <v>0</v>
      </c>
      <c r="P246" s="141">
        <f t="shared" si="71"/>
        <v>0</v>
      </c>
      <c r="Q246" s="141">
        <v>0</v>
      </c>
      <c r="R246" s="141">
        <f t="shared" si="72"/>
        <v>0</v>
      </c>
      <c r="S246" s="141">
        <v>0</v>
      </c>
      <c r="T246" s="142">
        <f t="shared" si="73"/>
        <v>0</v>
      </c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R246" s="143" t="s">
        <v>196</v>
      </c>
      <c r="AT246" s="143" t="s">
        <v>125</v>
      </c>
      <c r="AU246" s="143" t="s">
        <v>83</v>
      </c>
      <c r="AY246" s="13" t="s">
        <v>124</v>
      </c>
      <c r="BE246" s="144">
        <f t="shared" si="74"/>
        <v>6752.2</v>
      </c>
      <c r="BF246" s="144">
        <f t="shared" si="75"/>
        <v>0</v>
      </c>
      <c r="BG246" s="144">
        <f t="shared" si="76"/>
        <v>0</v>
      </c>
      <c r="BH246" s="144">
        <f t="shared" si="77"/>
        <v>0</v>
      </c>
      <c r="BI246" s="144">
        <f t="shared" si="78"/>
        <v>0</v>
      </c>
      <c r="BJ246" s="13" t="s">
        <v>83</v>
      </c>
      <c r="BK246" s="144">
        <f t="shared" si="79"/>
        <v>6752.2</v>
      </c>
      <c r="BL246" s="13" t="s">
        <v>196</v>
      </c>
      <c r="BM246" s="143" t="s">
        <v>474</v>
      </c>
    </row>
    <row r="247" spans="1:65" s="2" customFormat="1" ht="16.5" customHeight="1" hidden="1">
      <c r="A247" s="25"/>
      <c r="B247" s="131"/>
      <c r="C247" s="132" t="s">
        <v>319</v>
      </c>
      <c r="D247" s="132" t="s">
        <v>125</v>
      </c>
      <c r="E247" s="133" t="s">
        <v>475</v>
      </c>
      <c r="F247" s="134" t="s">
        <v>476</v>
      </c>
      <c r="G247" s="135" t="s">
        <v>283</v>
      </c>
      <c r="H247" s="136">
        <v>18</v>
      </c>
      <c r="I247" s="137">
        <v>125</v>
      </c>
      <c r="J247" s="137">
        <f t="shared" si="70"/>
        <v>2250</v>
      </c>
      <c r="K247" s="138"/>
      <c r="L247" s="26"/>
      <c r="M247" s="139" t="s">
        <v>1</v>
      </c>
      <c r="N247" s="140" t="s">
        <v>40</v>
      </c>
      <c r="O247" s="141">
        <v>0</v>
      </c>
      <c r="P247" s="141">
        <f t="shared" si="71"/>
        <v>0</v>
      </c>
      <c r="Q247" s="141">
        <v>0</v>
      </c>
      <c r="R247" s="141">
        <f t="shared" si="72"/>
        <v>0</v>
      </c>
      <c r="S247" s="141">
        <v>0</v>
      </c>
      <c r="T247" s="142">
        <f t="shared" si="73"/>
        <v>0</v>
      </c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R247" s="143" t="s">
        <v>196</v>
      </c>
      <c r="AT247" s="143" t="s">
        <v>125</v>
      </c>
      <c r="AU247" s="143" t="s">
        <v>83</v>
      </c>
      <c r="AY247" s="13" t="s">
        <v>124</v>
      </c>
      <c r="BE247" s="144">
        <f t="shared" si="74"/>
        <v>2250</v>
      </c>
      <c r="BF247" s="144">
        <f t="shared" si="75"/>
        <v>0</v>
      </c>
      <c r="BG247" s="144">
        <f t="shared" si="76"/>
        <v>0</v>
      </c>
      <c r="BH247" s="144">
        <f t="shared" si="77"/>
        <v>0</v>
      </c>
      <c r="BI247" s="144">
        <f t="shared" si="78"/>
        <v>0</v>
      </c>
      <c r="BJ247" s="13" t="s">
        <v>83</v>
      </c>
      <c r="BK247" s="144">
        <f t="shared" si="79"/>
        <v>2250</v>
      </c>
      <c r="BL247" s="13" t="s">
        <v>196</v>
      </c>
      <c r="BM247" s="143" t="s">
        <v>477</v>
      </c>
    </row>
    <row r="248" spans="1:65" s="2" customFormat="1" ht="16.5" customHeight="1" hidden="1">
      <c r="A248" s="25"/>
      <c r="B248" s="131"/>
      <c r="C248" s="132" t="s">
        <v>478</v>
      </c>
      <c r="D248" s="132" t="s">
        <v>125</v>
      </c>
      <c r="E248" s="133" t="s">
        <v>479</v>
      </c>
      <c r="F248" s="134" t="s">
        <v>480</v>
      </c>
      <c r="G248" s="135" t="s">
        <v>428</v>
      </c>
      <c r="H248" s="136">
        <v>100</v>
      </c>
      <c r="I248" s="137">
        <v>1.61</v>
      </c>
      <c r="J248" s="137">
        <f t="shared" si="70"/>
        <v>161</v>
      </c>
      <c r="K248" s="138"/>
      <c r="L248" s="26"/>
      <c r="M248" s="139" t="s">
        <v>1</v>
      </c>
      <c r="N248" s="140" t="s">
        <v>40</v>
      </c>
      <c r="O248" s="141">
        <v>0</v>
      </c>
      <c r="P248" s="141">
        <f t="shared" si="71"/>
        <v>0</v>
      </c>
      <c r="Q248" s="141">
        <v>0</v>
      </c>
      <c r="R248" s="141">
        <f t="shared" si="72"/>
        <v>0</v>
      </c>
      <c r="S248" s="141">
        <v>0</v>
      </c>
      <c r="T248" s="142">
        <f t="shared" si="73"/>
        <v>0</v>
      </c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R248" s="143" t="s">
        <v>196</v>
      </c>
      <c r="AT248" s="143" t="s">
        <v>125</v>
      </c>
      <c r="AU248" s="143" t="s">
        <v>83</v>
      </c>
      <c r="AY248" s="13" t="s">
        <v>124</v>
      </c>
      <c r="BE248" s="144">
        <f t="shared" si="74"/>
        <v>161</v>
      </c>
      <c r="BF248" s="144">
        <f t="shared" si="75"/>
        <v>0</v>
      </c>
      <c r="BG248" s="144">
        <f t="shared" si="76"/>
        <v>0</v>
      </c>
      <c r="BH248" s="144">
        <f t="shared" si="77"/>
        <v>0</v>
      </c>
      <c r="BI248" s="144">
        <f t="shared" si="78"/>
        <v>0</v>
      </c>
      <c r="BJ248" s="13" t="s">
        <v>83</v>
      </c>
      <c r="BK248" s="144">
        <f t="shared" si="79"/>
        <v>161</v>
      </c>
      <c r="BL248" s="13" t="s">
        <v>196</v>
      </c>
      <c r="BM248" s="143" t="s">
        <v>481</v>
      </c>
    </row>
    <row r="249" spans="2:63" s="11" customFormat="1" ht="25.9" customHeight="1" hidden="1">
      <c r="B249" s="121"/>
      <c r="D249" s="122" t="s">
        <v>74</v>
      </c>
      <c r="E249" s="123" t="s">
        <v>482</v>
      </c>
      <c r="F249" s="123" t="s">
        <v>483</v>
      </c>
      <c r="J249" s="124">
        <f>BK249</f>
        <v>173181</v>
      </c>
      <c r="L249" s="121"/>
      <c r="M249" s="125"/>
      <c r="N249" s="126"/>
      <c r="O249" s="126"/>
      <c r="P249" s="127">
        <f>SUM(P250:P259)</f>
        <v>0</v>
      </c>
      <c r="Q249" s="126"/>
      <c r="R249" s="127">
        <f>SUM(R250:R259)</f>
        <v>0</v>
      </c>
      <c r="S249" s="126"/>
      <c r="T249" s="128">
        <f>SUM(T250:T259)</f>
        <v>0</v>
      </c>
      <c r="AR249" s="122" t="s">
        <v>85</v>
      </c>
      <c r="AT249" s="129" t="s">
        <v>74</v>
      </c>
      <c r="AU249" s="129" t="s">
        <v>75</v>
      </c>
      <c r="AY249" s="122" t="s">
        <v>124</v>
      </c>
      <c r="BK249" s="130">
        <f>SUM(BK250:BK259)</f>
        <v>173181</v>
      </c>
    </row>
    <row r="250" spans="1:65" s="2" customFormat="1" ht="16.5" customHeight="1" hidden="1">
      <c r="A250" s="25"/>
      <c r="B250" s="131"/>
      <c r="C250" s="132" t="s">
        <v>322</v>
      </c>
      <c r="D250" s="132" t="s">
        <v>125</v>
      </c>
      <c r="E250" s="133" t="s">
        <v>484</v>
      </c>
      <c r="F250" s="134" t="s">
        <v>485</v>
      </c>
      <c r="G250" s="135" t="s">
        <v>283</v>
      </c>
      <c r="H250" s="136">
        <v>10</v>
      </c>
      <c r="I250" s="137">
        <v>1256</v>
      </c>
      <c r="J250" s="137">
        <f aca="true" t="shared" si="80" ref="J250:J259">ROUND(I250*H250,2)</f>
        <v>12560</v>
      </c>
      <c r="K250" s="138"/>
      <c r="L250" s="26"/>
      <c r="M250" s="139" t="s">
        <v>1</v>
      </c>
      <c r="N250" s="140" t="s">
        <v>40</v>
      </c>
      <c r="O250" s="141">
        <v>0</v>
      </c>
      <c r="P250" s="141">
        <f aca="true" t="shared" si="81" ref="P250:P259">O250*H250</f>
        <v>0</v>
      </c>
      <c r="Q250" s="141">
        <v>0</v>
      </c>
      <c r="R250" s="141">
        <f aca="true" t="shared" si="82" ref="R250:R259">Q250*H250</f>
        <v>0</v>
      </c>
      <c r="S250" s="141">
        <v>0</v>
      </c>
      <c r="T250" s="142">
        <f aca="true" t="shared" si="83" ref="T250:T259">S250*H250</f>
        <v>0</v>
      </c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R250" s="143" t="s">
        <v>196</v>
      </c>
      <c r="AT250" s="143" t="s">
        <v>125</v>
      </c>
      <c r="AU250" s="143" t="s">
        <v>83</v>
      </c>
      <c r="AY250" s="13" t="s">
        <v>124</v>
      </c>
      <c r="BE250" s="144">
        <f aca="true" t="shared" si="84" ref="BE250:BE259">IF(N250="základní",J250,0)</f>
        <v>12560</v>
      </c>
      <c r="BF250" s="144">
        <f aca="true" t="shared" si="85" ref="BF250:BF259">IF(N250="snížená",J250,0)</f>
        <v>0</v>
      </c>
      <c r="BG250" s="144">
        <f aca="true" t="shared" si="86" ref="BG250:BG259">IF(N250="zákl. přenesená",J250,0)</f>
        <v>0</v>
      </c>
      <c r="BH250" s="144">
        <f aca="true" t="shared" si="87" ref="BH250:BH259">IF(N250="sníž. přenesená",J250,0)</f>
        <v>0</v>
      </c>
      <c r="BI250" s="144">
        <f aca="true" t="shared" si="88" ref="BI250:BI259">IF(N250="nulová",J250,0)</f>
        <v>0</v>
      </c>
      <c r="BJ250" s="13" t="s">
        <v>83</v>
      </c>
      <c r="BK250" s="144">
        <f aca="true" t="shared" si="89" ref="BK250:BK259">ROUND(I250*H250,2)</f>
        <v>12560</v>
      </c>
      <c r="BL250" s="13" t="s">
        <v>196</v>
      </c>
      <c r="BM250" s="143" t="s">
        <v>486</v>
      </c>
    </row>
    <row r="251" spans="1:65" s="2" customFormat="1" ht="16.5" customHeight="1" hidden="1">
      <c r="A251" s="25"/>
      <c r="B251" s="131"/>
      <c r="C251" s="132" t="s">
        <v>487</v>
      </c>
      <c r="D251" s="132" t="s">
        <v>125</v>
      </c>
      <c r="E251" s="133" t="s">
        <v>488</v>
      </c>
      <c r="F251" s="134" t="s">
        <v>489</v>
      </c>
      <c r="G251" s="135" t="s">
        <v>283</v>
      </c>
      <c r="H251" s="136">
        <v>6</v>
      </c>
      <c r="I251" s="137">
        <v>5620</v>
      </c>
      <c r="J251" s="137">
        <f t="shared" si="80"/>
        <v>33720</v>
      </c>
      <c r="K251" s="138"/>
      <c r="L251" s="26"/>
      <c r="M251" s="139" t="s">
        <v>1</v>
      </c>
      <c r="N251" s="140" t="s">
        <v>40</v>
      </c>
      <c r="O251" s="141">
        <v>0</v>
      </c>
      <c r="P251" s="141">
        <f t="shared" si="81"/>
        <v>0</v>
      </c>
      <c r="Q251" s="141">
        <v>0</v>
      </c>
      <c r="R251" s="141">
        <f t="shared" si="82"/>
        <v>0</v>
      </c>
      <c r="S251" s="141">
        <v>0</v>
      </c>
      <c r="T251" s="142">
        <f t="shared" si="83"/>
        <v>0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R251" s="143" t="s">
        <v>196</v>
      </c>
      <c r="AT251" s="143" t="s">
        <v>125</v>
      </c>
      <c r="AU251" s="143" t="s">
        <v>83</v>
      </c>
      <c r="AY251" s="13" t="s">
        <v>124</v>
      </c>
      <c r="BE251" s="144">
        <f t="shared" si="84"/>
        <v>33720</v>
      </c>
      <c r="BF251" s="144">
        <f t="shared" si="85"/>
        <v>0</v>
      </c>
      <c r="BG251" s="144">
        <f t="shared" si="86"/>
        <v>0</v>
      </c>
      <c r="BH251" s="144">
        <f t="shared" si="87"/>
        <v>0</v>
      </c>
      <c r="BI251" s="144">
        <f t="shared" si="88"/>
        <v>0</v>
      </c>
      <c r="BJ251" s="13" t="s">
        <v>83</v>
      </c>
      <c r="BK251" s="144">
        <f t="shared" si="89"/>
        <v>33720</v>
      </c>
      <c r="BL251" s="13" t="s">
        <v>196</v>
      </c>
      <c r="BM251" s="143" t="s">
        <v>490</v>
      </c>
    </row>
    <row r="252" spans="1:65" s="2" customFormat="1" ht="16.5" customHeight="1" hidden="1">
      <c r="A252" s="25"/>
      <c r="B252" s="131"/>
      <c r="C252" s="132" t="s">
        <v>327</v>
      </c>
      <c r="D252" s="132" t="s">
        <v>125</v>
      </c>
      <c r="E252" s="133" t="s">
        <v>491</v>
      </c>
      <c r="F252" s="134" t="s">
        <v>492</v>
      </c>
      <c r="G252" s="135" t="s">
        <v>283</v>
      </c>
      <c r="H252" s="136">
        <v>4</v>
      </c>
      <c r="I252" s="137">
        <v>1450</v>
      </c>
      <c r="J252" s="137">
        <f t="shared" si="80"/>
        <v>5800</v>
      </c>
      <c r="K252" s="138"/>
      <c r="L252" s="26"/>
      <c r="M252" s="139" t="s">
        <v>1</v>
      </c>
      <c r="N252" s="140" t="s">
        <v>40</v>
      </c>
      <c r="O252" s="141">
        <v>0</v>
      </c>
      <c r="P252" s="141">
        <f t="shared" si="81"/>
        <v>0</v>
      </c>
      <c r="Q252" s="141">
        <v>0</v>
      </c>
      <c r="R252" s="141">
        <f t="shared" si="82"/>
        <v>0</v>
      </c>
      <c r="S252" s="141">
        <v>0</v>
      </c>
      <c r="T252" s="142">
        <f t="shared" si="83"/>
        <v>0</v>
      </c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R252" s="143" t="s">
        <v>196</v>
      </c>
      <c r="AT252" s="143" t="s">
        <v>125</v>
      </c>
      <c r="AU252" s="143" t="s">
        <v>83</v>
      </c>
      <c r="AY252" s="13" t="s">
        <v>124</v>
      </c>
      <c r="BE252" s="144">
        <f t="shared" si="84"/>
        <v>5800</v>
      </c>
      <c r="BF252" s="144">
        <f t="shared" si="85"/>
        <v>0</v>
      </c>
      <c r="BG252" s="144">
        <f t="shared" si="86"/>
        <v>0</v>
      </c>
      <c r="BH252" s="144">
        <f t="shared" si="87"/>
        <v>0</v>
      </c>
      <c r="BI252" s="144">
        <f t="shared" si="88"/>
        <v>0</v>
      </c>
      <c r="BJ252" s="13" t="s">
        <v>83</v>
      </c>
      <c r="BK252" s="144">
        <f t="shared" si="89"/>
        <v>5800</v>
      </c>
      <c r="BL252" s="13" t="s">
        <v>196</v>
      </c>
      <c r="BM252" s="143" t="s">
        <v>493</v>
      </c>
    </row>
    <row r="253" spans="1:65" s="2" customFormat="1" ht="16.5" customHeight="1" hidden="1">
      <c r="A253" s="25"/>
      <c r="B253" s="131"/>
      <c r="C253" s="132" t="s">
        <v>494</v>
      </c>
      <c r="D253" s="132" t="s">
        <v>125</v>
      </c>
      <c r="E253" s="133" t="s">
        <v>495</v>
      </c>
      <c r="F253" s="134" t="s">
        <v>496</v>
      </c>
      <c r="G253" s="135" t="s">
        <v>283</v>
      </c>
      <c r="H253" s="136">
        <v>2</v>
      </c>
      <c r="I253" s="137">
        <v>1450</v>
      </c>
      <c r="J253" s="137">
        <f t="shared" si="80"/>
        <v>2900</v>
      </c>
      <c r="K253" s="138"/>
      <c r="L253" s="26"/>
      <c r="M253" s="139" t="s">
        <v>1</v>
      </c>
      <c r="N253" s="140" t="s">
        <v>40</v>
      </c>
      <c r="O253" s="141">
        <v>0</v>
      </c>
      <c r="P253" s="141">
        <f t="shared" si="81"/>
        <v>0</v>
      </c>
      <c r="Q253" s="141">
        <v>0</v>
      </c>
      <c r="R253" s="141">
        <f t="shared" si="82"/>
        <v>0</v>
      </c>
      <c r="S253" s="141">
        <v>0</v>
      </c>
      <c r="T253" s="142">
        <f t="shared" si="83"/>
        <v>0</v>
      </c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R253" s="143" t="s">
        <v>196</v>
      </c>
      <c r="AT253" s="143" t="s">
        <v>125</v>
      </c>
      <c r="AU253" s="143" t="s">
        <v>83</v>
      </c>
      <c r="AY253" s="13" t="s">
        <v>124</v>
      </c>
      <c r="BE253" s="144">
        <f t="shared" si="84"/>
        <v>2900</v>
      </c>
      <c r="BF253" s="144">
        <f t="shared" si="85"/>
        <v>0</v>
      </c>
      <c r="BG253" s="144">
        <f t="shared" si="86"/>
        <v>0</v>
      </c>
      <c r="BH253" s="144">
        <f t="shared" si="87"/>
        <v>0</v>
      </c>
      <c r="BI253" s="144">
        <f t="shared" si="88"/>
        <v>0</v>
      </c>
      <c r="BJ253" s="13" t="s">
        <v>83</v>
      </c>
      <c r="BK253" s="144">
        <f t="shared" si="89"/>
        <v>2900</v>
      </c>
      <c r="BL253" s="13" t="s">
        <v>196</v>
      </c>
      <c r="BM253" s="143" t="s">
        <v>497</v>
      </c>
    </row>
    <row r="254" spans="1:65" s="2" customFormat="1" ht="16.5" customHeight="1" hidden="1">
      <c r="A254" s="25"/>
      <c r="B254" s="131"/>
      <c r="C254" s="132" t="s">
        <v>332</v>
      </c>
      <c r="D254" s="132" t="s">
        <v>125</v>
      </c>
      <c r="E254" s="133" t="s">
        <v>498</v>
      </c>
      <c r="F254" s="134" t="s">
        <v>499</v>
      </c>
      <c r="G254" s="135" t="s">
        <v>283</v>
      </c>
      <c r="H254" s="136">
        <v>1</v>
      </c>
      <c r="I254" s="137">
        <v>39650</v>
      </c>
      <c r="J254" s="137">
        <f t="shared" si="80"/>
        <v>39650</v>
      </c>
      <c r="K254" s="138"/>
      <c r="L254" s="26"/>
      <c r="M254" s="139" t="s">
        <v>1</v>
      </c>
      <c r="N254" s="140" t="s">
        <v>40</v>
      </c>
      <c r="O254" s="141">
        <v>0</v>
      </c>
      <c r="P254" s="141">
        <f t="shared" si="81"/>
        <v>0</v>
      </c>
      <c r="Q254" s="141">
        <v>0</v>
      </c>
      <c r="R254" s="141">
        <f t="shared" si="82"/>
        <v>0</v>
      </c>
      <c r="S254" s="141">
        <v>0</v>
      </c>
      <c r="T254" s="142">
        <f t="shared" si="83"/>
        <v>0</v>
      </c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R254" s="143" t="s">
        <v>196</v>
      </c>
      <c r="AT254" s="143" t="s">
        <v>125</v>
      </c>
      <c r="AU254" s="143" t="s">
        <v>83</v>
      </c>
      <c r="AY254" s="13" t="s">
        <v>124</v>
      </c>
      <c r="BE254" s="144">
        <f t="shared" si="84"/>
        <v>39650</v>
      </c>
      <c r="BF254" s="144">
        <f t="shared" si="85"/>
        <v>0</v>
      </c>
      <c r="BG254" s="144">
        <f t="shared" si="86"/>
        <v>0</v>
      </c>
      <c r="BH254" s="144">
        <f t="shared" si="87"/>
        <v>0</v>
      </c>
      <c r="BI254" s="144">
        <f t="shared" si="88"/>
        <v>0</v>
      </c>
      <c r="BJ254" s="13" t="s">
        <v>83</v>
      </c>
      <c r="BK254" s="144">
        <f t="shared" si="89"/>
        <v>39650</v>
      </c>
      <c r="BL254" s="13" t="s">
        <v>196</v>
      </c>
      <c r="BM254" s="143" t="s">
        <v>500</v>
      </c>
    </row>
    <row r="255" spans="1:65" s="2" customFormat="1" ht="16.5" customHeight="1" hidden="1">
      <c r="A255" s="25"/>
      <c r="B255" s="131"/>
      <c r="C255" s="132" t="s">
        <v>501</v>
      </c>
      <c r="D255" s="132" t="s">
        <v>125</v>
      </c>
      <c r="E255" s="133" t="s">
        <v>502</v>
      </c>
      <c r="F255" s="134" t="s">
        <v>503</v>
      </c>
      <c r="G255" s="135" t="s">
        <v>326</v>
      </c>
      <c r="H255" s="136">
        <v>1</v>
      </c>
      <c r="I255" s="137">
        <v>18450</v>
      </c>
      <c r="J255" s="137">
        <f t="shared" si="80"/>
        <v>18450</v>
      </c>
      <c r="K255" s="138"/>
      <c r="L255" s="26"/>
      <c r="M255" s="139" t="s">
        <v>1</v>
      </c>
      <c r="N255" s="140" t="s">
        <v>40</v>
      </c>
      <c r="O255" s="141">
        <v>0</v>
      </c>
      <c r="P255" s="141">
        <f t="shared" si="81"/>
        <v>0</v>
      </c>
      <c r="Q255" s="141">
        <v>0</v>
      </c>
      <c r="R255" s="141">
        <f t="shared" si="82"/>
        <v>0</v>
      </c>
      <c r="S255" s="141">
        <v>0</v>
      </c>
      <c r="T255" s="142">
        <f t="shared" si="83"/>
        <v>0</v>
      </c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R255" s="143" t="s">
        <v>196</v>
      </c>
      <c r="AT255" s="143" t="s">
        <v>125</v>
      </c>
      <c r="AU255" s="143" t="s">
        <v>83</v>
      </c>
      <c r="AY255" s="13" t="s">
        <v>124</v>
      </c>
      <c r="BE255" s="144">
        <f t="shared" si="84"/>
        <v>18450</v>
      </c>
      <c r="BF255" s="144">
        <f t="shared" si="85"/>
        <v>0</v>
      </c>
      <c r="BG255" s="144">
        <f t="shared" si="86"/>
        <v>0</v>
      </c>
      <c r="BH255" s="144">
        <f t="shared" si="87"/>
        <v>0</v>
      </c>
      <c r="BI255" s="144">
        <f t="shared" si="88"/>
        <v>0</v>
      </c>
      <c r="BJ255" s="13" t="s">
        <v>83</v>
      </c>
      <c r="BK255" s="144">
        <f t="shared" si="89"/>
        <v>18450</v>
      </c>
      <c r="BL255" s="13" t="s">
        <v>196</v>
      </c>
      <c r="BM255" s="143" t="s">
        <v>504</v>
      </c>
    </row>
    <row r="256" spans="1:65" s="2" customFormat="1" ht="16.5" customHeight="1" hidden="1">
      <c r="A256" s="25"/>
      <c r="B256" s="131"/>
      <c r="C256" s="132" t="s">
        <v>336</v>
      </c>
      <c r="D256" s="132" t="s">
        <v>125</v>
      </c>
      <c r="E256" s="133" t="s">
        <v>505</v>
      </c>
      <c r="F256" s="134" t="s">
        <v>506</v>
      </c>
      <c r="G256" s="135" t="s">
        <v>283</v>
      </c>
      <c r="H256" s="136">
        <v>2</v>
      </c>
      <c r="I256" s="137">
        <v>12560</v>
      </c>
      <c r="J256" s="137">
        <f t="shared" si="80"/>
        <v>25120</v>
      </c>
      <c r="K256" s="138"/>
      <c r="L256" s="26"/>
      <c r="M256" s="139" t="s">
        <v>1</v>
      </c>
      <c r="N256" s="140" t="s">
        <v>40</v>
      </c>
      <c r="O256" s="141">
        <v>0</v>
      </c>
      <c r="P256" s="141">
        <f t="shared" si="81"/>
        <v>0</v>
      </c>
      <c r="Q256" s="141">
        <v>0</v>
      </c>
      <c r="R256" s="141">
        <f t="shared" si="82"/>
        <v>0</v>
      </c>
      <c r="S256" s="141">
        <v>0</v>
      </c>
      <c r="T256" s="142">
        <f t="shared" si="83"/>
        <v>0</v>
      </c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R256" s="143" t="s">
        <v>196</v>
      </c>
      <c r="AT256" s="143" t="s">
        <v>125</v>
      </c>
      <c r="AU256" s="143" t="s">
        <v>83</v>
      </c>
      <c r="AY256" s="13" t="s">
        <v>124</v>
      </c>
      <c r="BE256" s="144">
        <f t="shared" si="84"/>
        <v>25120</v>
      </c>
      <c r="BF256" s="144">
        <f t="shared" si="85"/>
        <v>0</v>
      </c>
      <c r="BG256" s="144">
        <f t="shared" si="86"/>
        <v>0</v>
      </c>
      <c r="BH256" s="144">
        <f t="shared" si="87"/>
        <v>0</v>
      </c>
      <c r="BI256" s="144">
        <f t="shared" si="88"/>
        <v>0</v>
      </c>
      <c r="BJ256" s="13" t="s">
        <v>83</v>
      </c>
      <c r="BK256" s="144">
        <f t="shared" si="89"/>
        <v>25120</v>
      </c>
      <c r="BL256" s="13" t="s">
        <v>196</v>
      </c>
      <c r="BM256" s="143" t="s">
        <v>507</v>
      </c>
    </row>
    <row r="257" spans="1:65" s="2" customFormat="1" ht="16.5" customHeight="1" hidden="1">
      <c r="A257" s="25"/>
      <c r="B257" s="131"/>
      <c r="C257" s="132" t="s">
        <v>508</v>
      </c>
      <c r="D257" s="132" t="s">
        <v>125</v>
      </c>
      <c r="E257" s="133" t="s">
        <v>509</v>
      </c>
      <c r="F257" s="134" t="s">
        <v>510</v>
      </c>
      <c r="G257" s="135" t="s">
        <v>326</v>
      </c>
      <c r="H257" s="136">
        <v>1</v>
      </c>
      <c r="I257" s="137">
        <v>18960</v>
      </c>
      <c r="J257" s="137">
        <f t="shared" si="80"/>
        <v>18960</v>
      </c>
      <c r="K257" s="138"/>
      <c r="L257" s="26"/>
      <c r="M257" s="139" t="s">
        <v>1</v>
      </c>
      <c r="N257" s="140" t="s">
        <v>40</v>
      </c>
      <c r="O257" s="141">
        <v>0</v>
      </c>
      <c r="P257" s="141">
        <f t="shared" si="81"/>
        <v>0</v>
      </c>
      <c r="Q257" s="141">
        <v>0</v>
      </c>
      <c r="R257" s="141">
        <f t="shared" si="82"/>
        <v>0</v>
      </c>
      <c r="S257" s="141">
        <v>0</v>
      </c>
      <c r="T257" s="142">
        <f t="shared" si="83"/>
        <v>0</v>
      </c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R257" s="143" t="s">
        <v>196</v>
      </c>
      <c r="AT257" s="143" t="s">
        <v>125</v>
      </c>
      <c r="AU257" s="143" t="s">
        <v>83</v>
      </c>
      <c r="AY257" s="13" t="s">
        <v>124</v>
      </c>
      <c r="BE257" s="144">
        <f t="shared" si="84"/>
        <v>18960</v>
      </c>
      <c r="BF257" s="144">
        <f t="shared" si="85"/>
        <v>0</v>
      </c>
      <c r="BG257" s="144">
        <f t="shared" si="86"/>
        <v>0</v>
      </c>
      <c r="BH257" s="144">
        <f t="shared" si="87"/>
        <v>0</v>
      </c>
      <c r="BI257" s="144">
        <f t="shared" si="88"/>
        <v>0</v>
      </c>
      <c r="BJ257" s="13" t="s">
        <v>83</v>
      </c>
      <c r="BK257" s="144">
        <f t="shared" si="89"/>
        <v>18960</v>
      </c>
      <c r="BL257" s="13" t="s">
        <v>196</v>
      </c>
      <c r="BM257" s="143" t="s">
        <v>511</v>
      </c>
    </row>
    <row r="258" spans="1:65" s="2" customFormat="1" ht="16.5" customHeight="1" hidden="1">
      <c r="A258" s="25"/>
      <c r="B258" s="131"/>
      <c r="C258" s="132" t="s">
        <v>339</v>
      </c>
      <c r="D258" s="132" t="s">
        <v>125</v>
      </c>
      <c r="E258" s="133" t="s">
        <v>512</v>
      </c>
      <c r="F258" s="134" t="s">
        <v>513</v>
      </c>
      <c r="G258" s="135" t="s">
        <v>283</v>
      </c>
      <c r="H258" s="136">
        <v>4</v>
      </c>
      <c r="I258" s="137">
        <v>3960</v>
      </c>
      <c r="J258" s="137">
        <f t="shared" si="80"/>
        <v>15840</v>
      </c>
      <c r="K258" s="138"/>
      <c r="L258" s="26"/>
      <c r="M258" s="139" t="s">
        <v>1</v>
      </c>
      <c r="N258" s="140" t="s">
        <v>40</v>
      </c>
      <c r="O258" s="141">
        <v>0</v>
      </c>
      <c r="P258" s="141">
        <f t="shared" si="81"/>
        <v>0</v>
      </c>
      <c r="Q258" s="141">
        <v>0</v>
      </c>
      <c r="R258" s="141">
        <f t="shared" si="82"/>
        <v>0</v>
      </c>
      <c r="S258" s="141">
        <v>0</v>
      </c>
      <c r="T258" s="142">
        <f t="shared" si="83"/>
        <v>0</v>
      </c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R258" s="143" t="s">
        <v>196</v>
      </c>
      <c r="AT258" s="143" t="s">
        <v>125</v>
      </c>
      <c r="AU258" s="143" t="s">
        <v>83</v>
      </c>
      <c r="AY258" s="13" t="s">
        <v>124</v>
      </c>
      <c r="BE258" s="144">
        <f t="shared" si="84"/>
        <v>15840</v>
      </c>
      <c r="BF258" s="144">
        <f t="shared" si="85"/>
        <v>0</v>
      </c>
      <c r="BG258" s="144">
        <f t="shared" si="86"/>
        <v>0</v>
      </c>
      <c r="BH258" s="144">
        <f t="shared" si="87"/>
        <v>0</v>
      </c>
      <c r="BI258" s="144">
        <f t="shared" si="88"/>
        <v>0</v>
      </c>
      <c r="BJ258" s="13" t="s">
        <v>83</v>
      </c>
      <c r="BK258" s="144">
        <f t="shared" si="89"/>
        <v>15840</v>
      </c>
      <c r="BL258" s="13" t="s">
        <v>196</v>
      </c>
      <c r="BM258" s="143" t="s">
        <v>514</v>
      </c>
    </row>
    <row r="259" spans="1:65" s="2" customFormat="1" ht="16.5" customHeight="1" hidden="1">
      <c r="A259" s="25"/>
      <c r="B259" s="131"/>
      <c r="C259" s="132" t="s">
        <v>515</v>
      </c>
      <c r="D259" s="132" t="s">
        <v>125</v>
      </c>
      <c r="E259" s="133" t="s">
        <v>516</v>
      </c>
      <c r="F259" s="134" t="s">
        <v>517</v>
      </c>
      <c r="G259" s="135" t="s">
        <v>428</v>
      </c>
      <c r="H259" s="136">
        <v>100</v>
      </c>
      <c r="I259" s="137">
        <v>1.81</v>
      </c>
      <c r="J259" s="137">
        <f t="shared" si="80"/>
        <v>181</v>
      </c>
      <c r="K259" s="138"/>
      <c r="L259" s="26"/>
      <c r="M259" s="139" t="s">
        <v>1</v>
      </c>
      <c r="N259" s="140" t="s">
        <v>40</v>
      </c>
      <c r="O259" s="141">
        <v>0</v>
      </c>
      <c r="P259" s="141">
        <f t="shared" si="81"/>
        <v>0</v>
      </c>
      <c r="Q259" s="141">
        <v>0</v>
      </c>
      <c r="R259" s="141">
        <f t="shared" si="82"/>
        <v>0</v>
      </c>
      <c r="S259" s="141">
        <v>0</v>
      </c>
      <c r="T259" s="142">
        <f t="shared" si="83"/>
        <v>0</v>
      </c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R259" s="143" t="s">
        <v>196</v>
      </c>
      <c r="AT259" s="143" t="s">
        <v>125</v>
      </c>
      <c r="AU259" s="143" t="s">
        <v>83</v>
      </c>
      <c r="AY259" s="13" t="s">
        <v>124</v>
      </c>
      <c r="BE259" s="144">
        <f t="shared" si="84"/>
        <v>181</v>
      </c>
      <c r="BF259" s="144">
        <f t="shared" si="85"/>
        <v>0</v>
      </c>
      <c r="BG259" s="144">
        <f t="shared" si="86"/>
        <v>0</v>
      </c>
      <c r="BH259" s="144">
        <f t="shared" si="87"/>
        <v>0</v>
      </c>
      <c r="BI259" s="144">
        <f t="shared" si="88"/>
        <v>0</v>
      </c>
      <c r="BJ259" s="13" t="s">
        <v>83</v>
      </c>
      <c r="BK259" s="144">
        <f t="shared" si="89"/>
        <v>181</v>
      </c>
      <c r="BL259" s="13" t="s">
        <v>196</v>
      </c>
      <c r="BM259" s="143" t="s">
        <v>518</v>
      </c>
    </row>
    <row r="260" spans="2:63" s="11" customFormat="1" ht="25.9" customHeight="1" hidden="1">
      <c r="B260" s="121"/>
      <c r="D260" s="122" t="s">
        <v>74</v>
      </c>
      <c r="E260" s="123" t="s">
        <v>519</v>
      </c>
      <c r="F260" s="123" t="s">
        <v>520</v>
      </c>
      <c r="J260" s="124">
        <f>BK260</f>
        <v>63921.25</v>
      </c>
      <c r="L260" s="121"/>
      <c r="M260" s="125"/>
      <c r="N260" s="126"/>
      <c r="O260" s="126"/>
      <c r="P260" s="127">
        <f>SUM(P261:P262)</f>
        <v>0</v>
      </c>
      <c r="Q260" s="126"/>
      <c r="R260" s="127">
        <f>SUM(R261:R262)</f>
        <v>0</v>
      </c>
      <c r="S260" s="126"/>
      <c r="T260" s="128">
        <f>SUM(T261:T262)</f>
        <v>0</v>
      </c>
      <c r="AR260" s="122" t="s">
        <v>85</v>
      </c>
      <c r="AT260" s="129" t="s">
        <v>74</v>
      </c>
      <c r="AU260" s="129" t="s">
        <v>75</v>
      </c>
      <c r="AY260" s="122" t="s">
        <v>124</v>
      </c>
      <c r="BK260" s="130">
        <f>SUM(BK261:BK262)</f>
        <v>63921.25</v>
      </c>
    </row>
    <row r="261" spans="1:65" s="2" customFormat="1" ht="16.5" customHeight="1" hidden="1">
      <c r="A261" s="25"/>
      <c r="B261" s="131"/>
      <c r="C261" s="132" t="s">
        <v>300</v>
      </c>
      <c r="D261" s="132" t="s">
        <v>125</v>
      </c>
      <c r="E261" s="133" t="s">
        <v>521</v>
      </c>
      <c r="F261" s="134" t="s">
        <v>522</v>
      </c>
      <c r="G261" s="135" t="s">
        <v>208</v>
      </c>
      <c r="H261" s="136">
        <v>33.75</v>
      </c>
      <c r="I261" s="137">
        <v>1456</v>
      </c>
      <c r="J261" s="137">
        <f>ROUND(I261*H261,2)</f>
        <v>49140</v>
      </c>
      <c r="K261" s="138"/>
      <c r="L261" s="26"/>
      <c r="M261" s="139" t="s">
        <v>1</v>
      </c>
      <c r="N261" s="140" t="s">
        <v>40</v>
      </c>
      <c r="O261" s="141">
        <v>0</v>
      </c>
      <c r="P261" s="141">
        <f>O261*H261</f>
        <v>0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R261" s="143" t="s">
        <v>196</v>
      </c>
      <c r="AT261" s="143" t="s">
        <v>125</v>
      </c>
      <c r="AU261" s="143" t="s">
        <v>83</v>
      </c>
      <c r="AY261" s="13" t="s">
        <v>124</v>
      </c>
      <c r="BE261" s="144">
        <f>IF(N261="základní",J261,0)</f>
        <v>49140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3" t="s">
        <v>83</v>
      </c>
      <c r="BK261" s="144">
        <f>ROUND(I261*H261,2)</f>
        <v>49140</v>
      </c>
      <c r="BL261" s="13" t="s">
        <v>196</v>
      </c>
      <c r="BM261" s="143" t="s">
        <v>523</v>
      </c>
    </row>
    <row r="262" spans="1:65" s="2" customFormat="1" ht="16.5" customHeight="1" hidden="1">
      <c r="A262" s="25"/>
      <c r="B262" s="131"/>
      <c r="C262" s="132" t="s">
        <v>328</v>
      </c>
      <c r="D262" s="132" t="s">
        <v>125</v>
      </c>
      <c r="E262" s="133" t="s">
        <v>524</v>
      </c>
      <c r="F262" s="134" t="s">
        <v>525</v>
      </c>
      <c r="G262" s="135" t="s">
        <v>178</v>
      </c>
      <c r="H262" s="136">
        <v>23.65</v>
      </c>
      <c r="I262" s="137">
        <v>625</v>
      </c>
      <c r="J262" s="137">
        <f>ROUND(I262*H262,2)</f>
        <v>14781.25</v>
      </c>
      <c r="K262" s="138"/>
      <c r="L262" s="26"/>
      <c r="M262" s="139" t="s">
        <v>1</v>
      </c>
      <c r="N262" s="140" t="s">
        <v>40</v>
      </c>
      <c r="O262" s="141">
        <v>0</v>
      </c>
      <c r="P262" s="141">
        <f>O262*H262</f>
        <v>0</v>
      </c>
      <c r="Q262" s="141">
        <v>0</v>
      </c>
      <c r="R262" s="141">
        <f>Q262*H262</f>
        <v>0</v>
      </c>
      <c r="S262" s="141">
        <v>0</v>
      </c>
      <c r="T262" s="142">
        <f>S262*H262</f>
        <v>0</v>
      </c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R262" s="143" t="s">
        <v>196</v>
      </c>
      <c r="AT262" s="143" t="s">
        <v>125</v>
      </c>
      <c r="AU262" s="143" t="s">
        <v>83</v>
      </c>
      <c r="AY262" s="13" t="s">
        <v>124</v>
      </c>
      <c r="BE262" s="144">
        <f>IF(N262="základní",J262,0)</f>
        <v>14781.25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3" t="s">
        <v>83</v>
      </c>
      <c r="BK262" s="144">
        <f>ROUND(I262*H262,2)</f>
        <v>14781.25</v>
      </c>
      <c r="BL262" s="13" t="s">
        <v>196</v>
      </c>
      <c r="BM262" s="143" t="s">
        <v>526</v>
      </c>
    </row>
    <row r="263" spans="2:63" s="11" customFormat="1" ht="25.9" customHeight="1" hidden="1">
      <c r="B263" s="121"/>
      <c r="D263" s="122" t="s">
        <v>74</v>
      </c>
      <c r="E263" s="123" t="s">
        <v>527</v>
      </c>
      <c r="F263" s="123" t="s">
        <v>528</v>
      </c>
      <c r="J263" s="124">
        <f>BK263</f>
        <v>3332.42</v>
      </c>
      <c r="L263" s="121"/>
      <c r="M263" s="125"/>
      <c r="N263" s="126"/>
      <c r="O263" s="126"/>
      <c r="P263" s="127">
        <f>P264</f>
        <v>0</v>
      </c>
      <c r="Q263" s="126"/>
      <c r="R263" s="127">
        <f>R264</f>
        <v>0</v>
      </c>
      <c r="S263" s="126"/>
      <c r="T263" s="128">
        <f>T264</f>
        <v>0</v>
      </c>
      <c r="AR263" s="122" t="s">
        <v>85</v>
      </c>
      <c r="AT263" s="129" t="s">
        <v>74</v>
      </c>
      <c r="AU263" s="129" t="s">
        <v>75</v>
      </c>
      <c r="AY263" s="122" t="s">
        <v>124</v>
      </c>
      <c r="BK263" s="130">
        <f>BK264</f>
        <v>3332.42</v>
      </c>
    </row>
    <row r="264" spans="1:65" s="2" customFormat="1" ht="16.5" customHeight="1" hidden="1">
      <c r="A264" s="25"/>
      <c r="B264" s="131"/>
      <c r="C264" s="132" t="s">
        <v>345</v>
      </c>
      <c r="D264" s="132" t="s">
        <v>125</v>
      </c>
      <c r="E264" s="133" t="s">
        <v>529</v>
      </c>
      <c r="F264" s="134" t="s">
        <v>530</v>
      </c>
      <c r="G264" s="135" t="s">
        <v>178</v>
      </c>
      <c r="H264" s="136">
        <v>51.268</v>
      </c>
      <c r="I264" s="137">
        <v>65</v>
      </c>
      <c r="J264" s="137">
        <f>ROUND(I264*H264,2)</f>
        <v>3332.42</v>
      </c>
      <c r="K264" s="138"/>
      <c r="L264" s="26"/>
      <c r="M264" s="139" t="s">
        <v>1</v>
      </c>
      <c r="N264" s="140" t="s">
        <v>40</v>
      </c>
      <c r="O264" s="141">
        <v>0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R264" s="143" t="s">
        <v>196</v>
      </c>
      <c r="AT264" s="143" t="s">
        <v>125</v>
      </c>
      <c r="AU264" s="143" t="s">
        <v>83</v>
      </c>
      <c r="AY264" s="13" t="s">
        <v>124</v>
      </c>
      <c r="BE264" s="144">
        <f>IF(N264="základní",J264,0)</f>
        <v>3332.42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3" t="s">
        <v>83</v>
      </c>
      <c r="BK264" s="144">
        <f>ROUND(I264*H264,2)</f>
        <v>3332.42</v>
      </c>
      <c r="BL264" s="13" t="s">
        <v>196</v>
      </c>
      <c r="BM264" s="143" t="s">
        <v>531</v>
      </c>
    </row>
    <row r="265" spans="2:63" s="11" customFormat="1" ht="25.9" customHeight="1" hidden="1">
      <c r="B265" s="121"/>
      <c r="D265" s="122" t="s">
        <v>74</v>
      </c>
      <c r="E265" s="123" t="s">
        <v>532</v>
      </c>
      <c r="F265" s="123" t="s">
        <v>533</v>
      </c>
      <c r="J265" s="124">
        <f>BK265</f>
        <v>190977.44999999998</v>
      </c>
      <c r="L265" s="121"/>
      <c r="M265" s="125"/>
      <c r="N265" s="126"/>
      <c r="O265" s="126"/>
      <c r="P265" s="127">
        <f>SUM(P266:P272)</f>
        <v>0</v>
      </c>
      <c r="Q265" s="126"/>
      <c r="R265" s="127">
        <f>SUM(R266:R272)</f>
        <v>0</v>
      </c>
      <c r="S265" s="126"/>
      <c r="T265" s="128">
        <f>SUM(T266:T272)</f>
        <v>0</v>
      </c>
      <c r="AR265" s="122" t="s">
        <v>83</v>
      </c>
      <c r="AT265" s="129" t="s">
        <v>74</v>
      </c>
      <c r="AU265" s="129" t="s">
        <v>75</v>
      </c>
      <c r="AY265" s="122" t="s">
        <v>124</v>
      </c>
      <c r="BK265" s="130">
        <f>SUM(BK266:BK272)</f>
        <v>190977.44999999998</v>
      </c>
    </row>
    <row r="266" spans="1:65" s="2" customFormat="1" ht="16.5" customHeight="1" hidden="1">
      <c r="A266" s="25"/>
      <c r="B266" s="131"/>
      <c r="C266" s="132" t="s">
        <v>534</v>
      </c>
      <c r="D266" s="132" t="s">
        <v>125</v>
      </c>
      <c r="E266" s="133" t="s">
        <v>535</v>
      </c>
      <c r="F266" s="134" t="s">
        <v>536</v>
      </c>
      <c r="G266" s="135" t="s">
        <v>203</v>
      </c>
      <c r="H266" s="136">
        <v>59.774</v>
      </c>
      <c r="I266" s="137">
        <v>365</v>
      </c>
      <c r="J266" s="137">
        <f aca="true" t="shared" si="90" ref="J266:J272">ROUND(I266*H266,2)</f>
        <v>21817.51</v>
      </c>
      <c r="K266" s="138"/>
      <c r="L266" s="26"/>
      <c r="M266" s="139" t="s">
        <v>1</v>
      </c>
      <c r="N266" s="140" t="s">
        <v>40</v>
      </c>
      <c r="O266" s="141">
        <v>0</v>
      </c>
      <c r="P266" s="141">
        <f aca="true" t="shared" si="91" ref="P266:P272">O266*H266</f>
        <v>0</v>
      </c>
      <c r="Q266" s="141">
        <v>0</v>
      </c>
      <c r="R266" s="141">
        <f aca="true" t="shared" si="92" ref="R266:R272">Q266*H266</f>
        <v>0</v>
      </c>
      <c r="S266" s="141">
        <v>0</v>
      </c>
      <c r="T266" s="142">
        <f aca="true" t="shared" si="93" ref="T266:T272">S266*H266</f>
        <v>0</v>
      </c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R266" s="143" t="s">
        <v>129</v>
      </c>
      <c r="AT266" s="143" t="s">
        <v>125</v>
      </c>
      <c r="AU266" s="143" t="s">
        <v>83</v>
      </c>
      <c r="AY266" s="13" t="s">
        <v>124</v>
      </c>
      <c r="BE266" s="144">
        <f aca="true" t="shared" si="94" ref="BE266:BE272">IF(N266="základní",J266,0)</f>
        <v>21817.51</v>
      </c>
      <c r="BF266" s="144">
        <f aca="true" t="shared" si="95" ref="BF266:BF272">IF(N266="snížená",J266,0)</f>
        <v>0</v>
      </c>
      <c r="BG266" s="144">
        <f aca="true" t="shared" si="96" ref="BG266:BG272">IF(N266="zákl. přenesená",J266,0)</f>
        <v>0</v>
      </c>
      <c r="BH266" s="144">
        <f aca="true" t="shared" si="97" ref="BH266:BH272">IF(N266="sníž. přenesená",J266,0)</f>
        <v>0</v>
      </c>
      <c r="BI266" s="144">
        <f aca="true" t="shared" si="98" ref="BI266:BI272">IF(N266="nulová",J266,0)</f>
        <v>0</v>
      </c>
      <c r="BJ266" s="13" t="s">
        <v>83</v>
      </c>
      <c r="BK266" s="144">
        <f aca="true" t="shared" si="99" ref="BK266:BK272">ROUND(I266*H266,2)</f>
        <v>21817.51</v>
      </c>
      <c r="BL266" s="13" t="s">
        <v>129</v>
      </c>
      <c r="BM266" s="143" t="s">
        <v>537</v>
      </c>
    </row>
    <row r="267" spans="1:65" s="2" customFormat="1" ht="16.5" customHeight="1" hidden="1">
      <c r="A267" s="25"/>
      <c r="B267" s="131"/>
      <c r="C267" s="132" t="s">
        <v>349</v>
      </c>
      <c r="D267" s="132" t="s">
        <v>125</v>
      </c>
      <c r="E267" s="133" t="s">
        <v>538</v>
      </c>
      <c r="F267" s="134" t="s">
        <v>539</v>
      </c>
      <c r="G267" s="135" t="s">
        <v>203</v>
      </c>
      <c r="H267" s="136">
        <v>119.547</v>
      </c>
      <c r="I267" s="137">
        <v>124</v>
      </c>
      <c r="J267" s="137">
        <f t="shared" si="90"/>
        <v>14823.83</v>
      </c>
      <c r="K267" s="138"/>
      <c r="L267" s="26"/>
      <c r="M267" s="139" t="s">
        <v>1</v>
      </c>
      <c r="N267" s="140" t="s">
        <v>40</v>
      </c>
      <c r="O267" s="141">
        <v>0</v>
      </c>
      <c r="P267" s="141">
        <f t="shared" si="91"/>
        <v>0</v>
      </c>
      <c r="Q267" s="141">
        <v>0</v>
      </c>
      <c r="R267" s="141">
        <f t="shared" si="92"/>
        <v>0</v>
      </c>
      <c r="S267" s="141">
        <v>0</v>
      </c>
      <c r="T267" s="142">
        <f t="shared" si="93"/>
        <v>0</v>
      </c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R267" s="143" t="s">
        <v>129</v>
      </c>
      <c r="AT267" s="143" t="s">
        <v>125</v>
      </c>
      <c r="AU267" s="143" t="s">
        <v>83</v>
      </c>
      <c r="AY267" s="13" t="s">
        <v>124</v>
      </c>
      <c r="BE267" s="144">
        <f t="shared" si="94"/>
        <v>14823.83</v>
      </c>
      <c r="BF267" s="144">
        <f t="shared" si="95"/>
        <v>0</v>
      </c>
      <c r="BG267" s="144">
        <f t="shared" si="96"/>
        <v>0</v>
      </c>
      <c r="BH267" s="144">
        <f t="shared" si="97"/>
        <v>0</v>
      </c>
      <c r="BI267" s="144">
        <f t="shared" si="98"/>
        <v>0</v>
      </c>
      <c r="BJ267" s="13" t="s">
        <v>83</v>
      </c>
      <c r="BK267" s="144">
        <f t="shared" si="99"/>
        <v>14823.83</v>
      </c>
      <c r="BL267" s="13" t="s">
        <v>129</v>
      </c>
      <c r="BM267" s="143" t="s">
        <v>540</v>
      </c>
    </row>
    <row r="268" spans="1:65" s="2" customFormat="1" ht="16.5" customHeight="1" hidden="1">
      <c r="A268" s="25"/>
      <c r="B268" s="131"/>
      <c r="C268" s="132" t="s">
        <v>382</v>
      </c>
      <c r="D268" s="132" t="s">
        <v>125</v>
      </c>
      <c r="E268" s="133" t="s">
        <v>541</v>
      </c>
      <c r="F268" s="134" t="s">
        <v>542</v>
      </c>
      <c r="G268" s="135" t="s">
        <v>203</v>
      </c>
      <c r="H268" s="136">
        <v>59.774</v>
      </c>
      <c r="I268" s="137">
        <v>360</v>
      </c>
      <c r="J268" s="137">
        <f t="shared" si="90"/>
        <v>21518.64</v>
      </c>
      <c r="K268" s="138"/>
      <c r="L268" s="26"/>
      <c r="M268" s="139" t="s">
        <v>1</v>
      </c>
      <c r="N268" s="140" t="s">
        <v>40</v>
      </c>
      <c r="O268" s="141">
        <v>0</v>
      </c>
      <c r="P268" s="141">
        <f t="shared" si="91"/>
        <v>0</v>
      </c>
      <c r="Q268" s="141">
        <v>0</v>
      </c>
      <c r="R268" s="141">
        <f t="shared" si="92"/>
        <v>0</v>
      </c>
      <c r="S268" s="141">
        <v>0</v>
      </c>
      <c r="T268" s="142">
        <f t="shared" si="93"/>
        <v>0</v>
      </c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R268" s="143" t="s">
        <v>129</v>
      </c>
      <c r="AT268" s="143" t="s">
        <v>125</v>
      </c>
      <c r="AU268" s="143" t="s">
        <v>83</v>
      </c>
      <c r="AY268" s="13" t="s">
        <v>124</v>
      </c>
      <c r="BE268" s="144">
        <f t="shared" si="94"/>
        <v>21518.64</v>
      </c>
      <c r="BF268" s="144">
        <f t="shared" si="95"/>
        <v>0</v>
      </c>
      <c r="BG268" s="144">
        <f t="shared" si="96"/>
        <v>0</v>
      </c>
      <c r="BH268" s="144">
        <f t="shared" si="97"/>
        <v>0</v>
      </c>
      <c r="BI268" s="144">
        <f t="shared" si="98"/>
        <v>0</v>
      </c>
      <c r="BJ268" s="13" t="s">
        <v>83</v>
      </c>
      <c r="BK268" s="144">
        <f t="shared" si="99"/>
        <v>21518.64</v>
      </c>
      <c r="BL268" s="13" t="s">
        <v>129</v>
      </c>
      <c r="BM268" s="143" t="s">
        <v>543</v>
      </c>
    </row>
    <row r="269" spans="1:65" s="2" customFormat="1" ht="16.5" customHeight="1" hidden="1">
      <c r="A269" s="25"/>
      <c r="B269" s="131"/>
      <c r="C269" s="132" t="s">
        <v>352</v>
      </c>
      <c r="D269" s="132" t="s">
        <v>125</v>
      </c>
      <c r="E269" s="133" t="s">
        <v>544</v>
      </c>
      <c r="F269" s="134" t="s">
        <v>545</v>
      </c>
      <c r="G269" s="135" t="s">
        <v>203</v>
      </c>
      <c r="H269" s="136">
        <v>1135.7</v>
      </c>
      <c r="I269" s="137">
        <v>39</v>
      </c>
      <c r="J269" s="137">
        <f t="shared" si="90"/>
        <v>44292.3</v>
      </c>
      <c r="K269" s="138"/>
      <c r="L269" s="26"/>
      <c r="M269" s="139" t="s">
        <v>1</v>
      </c>
      <c r="N269" s="140" t="s">
        <v>40</v>
      </c>
      <c r="O269" s="141">
        <v>0</v>
      </c>
      <c r="P269" s="141">
        <f t="shared" si="91"/>
        <v>0</v>
      </c>
      <c r="Q269" s="141">
        <v>0</v>
      </c>
      <c r="R269" s="141">
        <f t="shared" si="92"/>
        <v>0</v>
      </c>
      <c r="S269" s="141">
        <v>0</v>
      </c>
      <c r="T269" s="142">
        <f t="shared" si="93"/>
        <v>0</v>
      </c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R269" s="143" t="s">
        <v>129</v>
      </c>
      <c r="AT269" s="143" t="s">
        <v>125</v>
      </c>
      <c r="AU269" s="143" t="s">
        <v>83</v>
      </c>
      <c r="AY269" s="13" t="s">
        <v>124</v>
      </c>
      <c r="BE269" s="144">
        <f t="shared" si="94"/>
        <v>44292.3</v>
      </c>
      <c r="BF269" s="144">
        <f t="shared" si="95"/>
        <v>0</v>
      </c>
      <c r="BG269" s="144">
        <f t="shared" si="96"/>
        <v>0</v>
      </c>
      <c r="BH269" s="144">
        <f t="shared" si="97"/>
        <v>0</v>
      </c>
      <c r="BI269" s="144">
        <f t="shared" si="98"/>
        <v>0</v>
      </c>
      <c r="BJ269" s="13" t="s">
        <v>83</v>
      </c>
      <c r="BK269" s="144">
        <f t="shared" si="99"/>
        <v>44292.3</v>
      </c>
      <c r="BL269" s="13" t="s">
        <v>129</v>
      </c>
      <c r="BM269" s="143" t="s">
        <v>546</v>
      </c>
    </row>
    <row r="270" spans="1:65" s="2" customFormat="1" ht="16.5" customHeight="1" hidden="1">
      <c r="A270" s="25"/>
      <c r="B270" s="131"/>
      <c r="C270" s="132" t="s">
        <v>547</v>
      </c>
      <c r="D270" s="132" t="s">
        <v>125</v>
      </c>
      <c r="E270" s="133" t="s">
        <v>548</v>
      </c>
      <c r="F270" s="134" t="s">
        <v>549</v>
      </c>
      <c r="G270" s="135" t="s">
        <v>203</v>
      </c>
      <c r="H270" s="136">
        <v>59.774</v>
      </c>
      <c r="I270" s="137">
        <v>211</v>
      </c>
      <c r="J270" s="137">
        <f t="shared" si="90"/>
        <v>12612.31</v>
      </c>
      <c r="K270" s="138"/>
      <c r="L270" s="26"/>
      <c r="M270" s="139" t="s">
        <v>1</v>
      </c>
      <c r="N270" s="140" t="s">
        <v>40</v>
      </c>
      <c r="O270" s="141">
        <v>0</v>
      </c>
      <c r="P270" s="141">
        <f t="shared" si="91"/>
        <v>0</v>
      </c>
      <c r="Q270" s="141">
        <v>0</v>
      </c>
      <c r="R270" s="141">
        <f t="shared" si="92"/>
        <v>0</v>
      </c>
      <c r="S270" s="141">
        <v>0</v>
      </c>
      <c r="T270" s="142">
        <f t="shared" si="93"/>
        <v>0</v>
      </c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R270" s="143" t="s">
        <v>129</v>
      </c>
      <c r="AT270" s="143" t="s">
        <v>125</v>
      </c>
      <c r="AU270" s="143" t="s">
        <v>83</v>
      </c>
      <c r="AY270" s="13" t="s">
        <v>124</v>
      </c>
      <c r="BE270" s="144">
        <f t="shared" si="94"/>
        <v>12612.31</v>
      </c>
      <c r="BF270" s="144">
        <f t="shared" si="95"/>
        <v>0</v>
      </c>
      <c r="BG270" s="144">
        <f t="shared" si="96"/>
        <v>0</v>
      </c>
      <c r="BH270" s="144">
        <f t="shared" si="97"/>
        <v>0</v>
      </c>
      <c r="BI270" s="144">
        <f t="shared" si="98"/>
        <v>0</v>
      </c>
      <c r="BJ270" s="13" t="s">
        <v>83</v>
      </c>
      <c r="BK270" s="144">
        <f t="shared" si="99"/>
        <v>12612.31</v>
      </c>
      <c r="BL270" s="13" t="s">
        <v>129</v>
      </c>
      <c r="BM270" s="143" t="s">
        <v>550</v>
      </c>
    </row>
    <row r="271" spans="1:65" s="2" customFormat="1" ht="16.5" customHeight="1" hidden="1">
      <c r="A271" s="25"/>
      <c r="B271" s="131"/>
      <c r="C271" s="132" t="s">
        <v>357</v>
      </c>
      <c r="D271" s="132" t="s">
        <v>125</v>
      </c>
      <c r="E271" s="133" t="s">
        <v>551</v>
      </c>
      <c r="F271" s="134" t="s">
        <v>552</v>
      </c>
      <c r="G271" s="135" t="s">
        <v>203</v>
      </c>
      <c r="H271" s="136">
        <v>298.868</v>
      </c>
      <c r="I271" s="137">
        <v>58</v>
      </c>
      <c r="J271" s="137">
        <f t="shared" si="90"/>
        <v>17334.34</v>
      </c>
      <c r="K271" s="138"/>
      <c r="L271" s="26"/>
      <c r="M271" s="139" t="s">
        <v>1</v>
      </c>
      <c r="N271" s="140" t="s">
        <v>40</v>
      </c>
      <c r="O271" s="141">
        <v>0</v>
      </c>
      <c r="P271" s="141">
        <f t="shared" si="91"/>
        <v>0</v>
      </c>
      <c r="Q271" s="141">
        <v>0</v>
      </c>
      <c r="R271" s="141">
        <f t="shared" si="92"/>
        <v>0</v>
      </c>
      <c r="S271" s="141">
        <v>0</v>
      </c>
      <c r="T271" s="142">
        <f t="shared" si="93"/>
        <v>0</v>
      </c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R271" s="143" t="s">
        <v>129</v>
      </c>
      <c r="AT271" s="143" t="s">
        <v>125</v>
      </c>
      <c r="AU271" s="143" t="s">
        <v>83</v>
      </c>
      <c r="AY271" s="13" t="s">
        <v>124</v>
      </c>
      <c r="BE271" s="144">
        <f t="shared" si="94"/>
        <v>17334.34</v>
      </c>
      <c r="BF271" s="144">
        <f t="shared" si="95"/>
        <v>0</v>
      </c>
      <c r="BG271" s="144">
        <f t="shared" si="96"/>
        <v>0</v>
      </c>
      <c r="BH271" s="144">
        <f t="shared" si="97"/>
        <v>0</v>
      </c>
      <c r="BI271" s="144">
        <f t="shared" si="98"/>
        <v>0</v>
      </c>
      <c r="BJ271" s="13" t="s">
        <v>83</v>
      </c>
      <c r="BK271" s="144">
        <f t="shared" si="99"/>
        <v>17334.34</v>
      </c>
      <c r="BL271" s="13" t="s">
        <v>129</v>
      </c>
      <c r="BM271" s="143" t="s">
        <v>553</v>
      </c>
    </row>
    <row r="272" spans="1:65" s="2" customFormat="1" ht="16.5" customHeight="1" hidden="1">
      <c r="A272" s="25"/>
      <c r="B272" s="131"/>
      <c r="C272" s="132" t="s">
        <v>554</v>
      </c>
      <c r="D272" s="132" t="s">
        <v>125</v>
      </c>
      <c r="E272" s="133" t="s">
        <v>555</v>
      </c>
      <c r="F272" s="134" t="s">
        <v>556</v>
      </c>
      <c r="G272" s="135" t="s">
        <v>203</v>
      </c>
      <c r="H272" s="136">
        <v>59.774</v>
      </c>
      <c r="I272" s="137">
        <v>980</v>
      </c>
      <c r="J272" s="137">
        <f t="shared" si="90"/>
        <v>58578.52</v>
      </c>
      <c r="K272" s="138"/>
      <c r="L272" s="26"/>
      <c r="M272" s="139" t="s">
        <v>1</v>
      </c>
      <c r="N272" s="140" t="s">
        <v>40</v>
      </c>
      <c r="O272" s="141">
        <v>0</v>
      </c>
      <c r="P272" s="141">
        <f t="shared" si="91"/>
        <v>0</v>
      </c>
      <c r="Q272" s="141">
        <v>0</v>
      </c>
      <c r="R272" s="141">
        <f t="shared" si="92"/>
        <v>0</v>
      </c>
      <c r="S272" s="141">
        <v>0</v>
      </c>
      <c r="T272" s="142">
        <f t="shared" si="93"/>
        <v>0</v>
      </c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R272" s="143" t="s">
        <v>129</v>
      </c>
      <c r="AT272" s="143" t="s">
        <v>125</v>
      </c>
      <c r="AU272" s="143" t="s">
        <v>83</v>
      </c>
      <c r="AY272" s="13" t="s">
        <v>124</v>
      </c>
      <c r="BE272" s="144">
        <f t="shared" si="94"/>
        <v>58578.52</v>
      </c>
      <c r="BF272" s="144">
        <f t="shared" si="95"/>
        <v>0</v>
      </c>
      <c r="BG272" s="144">
        <f t="shared" si="96"/>
        <v>0</v>
      </c>
      <c r="BH272" s="144">
        <f t="shared" si="97"/>
        <v>0</v>
      </c>
      <c r="BI272" s="144">
        <f t="shared" si="98"/>
        <v>0</v>
      </c>
      <c r="BJ272" s="13" t="s">
        <v>83</v>
      </c>
      <c r="BK272" s="144">
        <f t="shared" si="99"/>
        <v>58578.52</v>
      </c>
      <c r="BL272" s="13" t="s">
        <v>129</v>
      </c>
      <c r="BM272" s="143" t="s">
        <v>557</v>
      </c>
    </row>
    <row r="273" spans="2:63" s="11" customFormat="1" ht="25.9" customHeight="1" hidden="1">
      <c r="B273" s="121"/>
      <c r="D273" s="122" t="s">
        <v>74</v>
      </c>
      <c r="E273" s="123" t="s">
        <v>152</v>
      </c>
      <c r="F273" s="123" t="s">
        <v>152</v>
      </c>
      <c r="J273" s="124">
        <f>BK273</f>
        <v>0</v>
      </c>
      <c r="L273" s="121"/>
      <c r="M273" s="145"/>
      <c r="N273" s="146"/>
      <c r="O273" s="146"/>
      <c r="P273" s="147">
        <v>0</v>
      </c>
      <c r="Q273" s="146"/>
      <c r="R273" s="147">
        <v>0</v>
      </c>
      <c r="S273" s="146"/>
      <c r="T273" s="148">
        <v>0</v>
      </c>
      <c r="AR273" s="122" t="s">
        <v>83</v>
      </c>
      <c r="AT273" s="129" t="s">
        <v>74</v>
      </c>
      <c r="AU273" s="129" t="s">
        <v>75</v>
      </c>
      <c r="AY273" s="122" t="s">
        <v>124</v>
      </c>
      <c r="BK273" s="130">
        <v>0</v>
      </c>
    </row>
    <row r="274" spans="1:31" s="2" customFormat="1" ht="6.95" customHeight="1" hidden="1">
      <c r="A274" s="25"/>
      <c r="B274" s="40"/>
      <c r="C274" s="41"/>
      <c r="D274" s="41"/>
      <c r="E274" s="41"/>
      <c r="F274" s="41"/>
      <c r="G274" s="41"/>
      <c r="H274" s="41"/>
      <c r="I274" s="41"/>
      <c r="J274" s="41"/>
      <c r="K274" s="41"/>
      <c r="L274" s="26"/>
      <c r="M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</row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3" ht="40.9" customHeight="1">
      <c r="C313" s="105" t="s">
        <v>729</v>
      </c>
    </row>
    <row r="314" spans="4:35" ht="24.95" customHeight="1">
      <c r="D314" s="107" t="s">
        <v>559</v>
      </c>
      <c r="E314" s="108"/>
      <c r="F314" s="108"/>
      <c r="J314" s="109">
        <v>9460</v>
      </c>
      <c r="N314" s="191"/>
      <c r="O314" s="192"/>
      <c r="P314" s="192"/>
      <c r="Q314" s="193"/>
      <c r="R314" s="191"/>
      <c r="S314" s="192"/>
      <c r="T314" s="192"/>
      <c r="U314" s="192"/>
      <c r="V314" s="192"/>
      <c r="W314" s="194"/>
      <c r="X314" s="195"/>
      <c r="Y314" s="192"/>
      <c r="Z314" s="192"/>
      <c r="AA314" s="192"/>
      <c r="AB314" s="193"/>
      <c r="AC314" s="191"/>
      <c r="AD314" s="192"/>
      <c r="AE314" s="192"/>
      <c r="AF314" s="194"/>
      <c r="AG314" s="195"/>
      <c r="AH314" s="192"/>
      <c r="AI314" s="194"/>
    </row>
    <row r="315" spans="4:35" ht="24.95" customHeight="1">
      <c r="D315" s="107" t="s">
        <v>560</v>
      </c>
      <c r="E315" s="108"/>
      <c r="F315" s="108"/>
      <c r="J315" s="109">
        <v>8900</v>
      </c>
      <c r="N315" s="183"/>
      <c r="O315" s="181"/>
      <c r="P315" s="181"/>
      <c r="Q315" s="182"/>
      <c r="R315" s="183"/>
      <c r="S315" s="181"/>
      <c r="T315" s="181"/>
      <c r="U315" s="181"/>
      <c r="V315" s="181"/>
      <c r="W315" s="184"/>
      <c r="X315" s="185"/>
      <c r="Y315" s="181"/>
      <c r="Z315" s="181"/>
      <c r="AA315" s="181"/>
      <c r="AB315" s="182"/>
      <c r="AC315" s="183"/>
      <c r="AD315" s="181"/>
      <c r="AE315" s="181"/>
      <c r="AF315" s="184"/>
      <c r="AG315" s="185"/>
      <c r="AH315" s="181"/>
      <c r="AI315" s="184"/>
    </row>
    <row r="316" spans="4:35" ht="24.95" customHeight="1">
      <c r="D316" s="107" t="s">
        <v>561</v>
      </c>
      <c r="E316" s="108"/>
      <c r="F316" s="108"/>
      <c r="J316" s="109">
        <v>60000</v>
      </c>
      <c r="N316" s="183"/>
      <c r="O316" s="181"/>
      <c r="P316" s="181"/>
      <c r="Q316" s="182"/>
      <c r="R316" s="183"/>
      <c r="S316" s="181"/>
      <c r="T316" s="181"/>
      <c r="U316" s="181"/>
      <c r="V316" s="181"/>
      <c r="W316" s="184"/>
      <c r="X316" s="185"/>
      <c r="Y316" s="181"/>
      <c r="Z316" s="181"/>
      <c r="AA316" s="181"/>
      <c r="AB316" s="182"/>
      <c r="AC316" s="183"/>
      <c r="AD316" s="181"/>
      <c r="AE316" s="181"/>
      <c r="AF316" s="184"/>
      <c r="AG316" s="185"/>
      <c r="AH316" s="181"/>
      <c r="AI316" s="184"/>
    </row>
    <row r="317" spans="4:35" ht="24.95" customHeight="1">
      <c r="D317" s="107" t="s">
        <v>562</v>
      </c>
      <c r="E317" s="108"/>
      <c r="F317" s="108"/>
      <c r="J317" s="109">
        <v>261560</v>
      </c>
      <c r="N317" s="183"/>
      <c r="O317" s="181"/>
      <c r="P317" s="181"/>
      <c r="Q317" s="182"/>
      <c r="R317" s="183"/>
      <c r="S317" s="181"/>
      <c r="T317" s="181"/>
      <c r="U317" s="181"/>
      <c r="V317" s="181"/>
      <c r="W317" s="184"/>
      <c r="X317" s="185"/>
      <c r="Y317" s="181"/>
      <c r="Z317" s="181"/>
      <c r="AA317" s="181"/>
      <c r="AB317" s="182"/>
      <c r="AC317" s="183"/>
      <c r="AD317" s="181"/>
      <c r="AE317" s="181"/>
      <c r="AF317" s="184"/>
      <c r="AG317" s="185"/>
      <c r="AH317" s="181"/>
      <c r="AI317" s="184"/>
    </row>
    <row r="318" spans="4:35" ht="24.95" customHeight="1">
      <c r="D318" s="107" t="s">
        <v>563</v>
      </c>
      <c r="E318" s="108"/>
      <c r="F318" s="108"/>
      <c r="J318" s="109">
        <v>1899</v>
      </c>
      <c r="N318" s="154"/>
      <c r="O318" s="155"/>
      <c r="P318" s="155"/>
      <c r="Q318" s="160"/>
      <c r="R318" s="154"/>
      <c r="S318" s="155"/>
      <c r="T318" s="155"/>
      <c r="U318" s="155"/>
      <c r="V318" s="155"/>
      <c r="W318" s="156"/>
      <c r="X318" s="162"/>
      <c r="Y318" s="155"/>
      <c r="Z318" s="181"/>
      <c r="AA318" s="181"/>
      <c r="AB318" s="182"/>
      <c r="AC318" s="154"/>
      <c r="AD318" s="155"/>
      <c r="AE318" s="155"/>
      <c r="AF318" s="156"/>
      <c r="AG318" s="162"/>
      <c r="AH318" s="155"/>
      <c r="AI318" s="156"/>
    </row>
    <row r="319" spans="4:35" ht="24.95" customHeight="1">
      <c r="D319" s="107" t="s">
        <v>564</v>
      </c>
      <c r="E319" s="108"/>
      <c r="F319" s="108"/>
      <c r="J319" s="109">
        <v>108216</v>
      </c>
      <c r="N319" s="157"/>
      <c r="O319" s="158"/>
      <c r="P319" s="158"/>
      <c r="Q319" s="161"/>
      <c r="R319" s="157"/>
      <c r="S319" s="158"/>
      <c r="T319" s="158"/>
      <c r="U319" s="158"/>
      <c r="V319" s="158"/>
      <c r="W319" s="159"/>
      <c r="X319" s="163"/>
      <c r="Y319" s="158"/>
      <c r="Z319" s="187"/>
      <c r="AA319" s="187"/>
      <c r="AB319" s="188"/>
      <c r="AC319" s="186"/>
      <c r="AD319" s="187"/>
      <c r="AE319" s="187"/>
      <c r="AF319" s="189"/>
      <c r="AG319" s="190"/>
      <c r="AH319" s="187"/>
      <c r="AI319" s="189"/>
    </row>
    <row r="320" ht="24.95" customHeight="1"/>
    <row r="321" ht="24.95" customHeight="1">
      <c r="C321" s="105" t="s">
        <v>731</v>
      </c>
    </row>
    <row r="322" spans="4:35" ht="24.95" customHeight="1">
      <c r="D322" s="107" t="s">
        <v>644</v>
      </c>
      <c r="E322" s="108"/>
      <c r="F322" s="108"/>
      <c r="J322" s="109">
        <v>197546</v>
      </c>
      <c r="N322" s="174"/>
      <c r="O322" s="196"/>
      <c r="P322" s="196"/>
      <c r="Q322" s="197"/>
      <c r="R322" s="198"/>
      <c r="S322" s="196"/>
      <c r="T322" s="196"/>
      <c r="U322" s="196"/>
      <c r="V322" s="196"/>
      <c r="W322" s="199"/>
      <c r="X322" s="200"/>
      <c r="Y322" s="196"/>
      <c r="Z322" s="196"/>
      <c r="AA322" s="196"/>
      <c r="AB322" s="197"/>
      <c r="AC322" s="198"/>
      <c r="AD322" s="196"/>
      <c r="AE322" s="175"/>
      <c r="AF322" s="176"/>
      <c r="AG322" s="177"/>
      <c r="AH322" s="175"/>
      <c r="AI322" s="176"/>
    </row>
    <row r="323" ht="24.95" customHeight="1"/>
    <row r="324" ht="24.95" customHeight="1">
      <c r="C324" s="105" t="s">
        <v>730</v>
      </c>
    </row>
    <row r="325" spans="4:35" ht="24.95" customHeight="1">
      <c r="D325" s="107" t="s">
        <v>673</v>
      </c>
      <c r="E325" s="108"/>
      <c r="F325" s="108"/>
      <c r="J325" s="109">
        <v>57546.84</v>
      </c>
      <c r="N325" s="169"/>
      <c r="O325" s="170"/>
      <c r="P325" s="170"/>
      <c r="Q325" s="171"/>
      <c r="R325" s="169"/>
      <c r="S325" s="170"/>
      <c r="T325" s="170"/>
      <c r="U325" s="170"/>
      <c r="V325" s="170"/>
      <c r="W325" s="172"/>
      <c r="X325" s="173"/>
      <c r="Y325" s="170"/>
      <c r="Z325" s="192"/>
      <c r="AA325" s="192"/>
      <c r="AB325" s="193"/>
      <c r="AC325" s="191"/>
      <c r="AD325" s="192"/>
      <c r="AE325" s="192"/>
      <c r="AF325" s="194"/>
      <c r="AG325" s="173"/>
      <c r="AH325" s="170"/>
      <c r="AI325" s="172"/>
    </row>
    <row r="326" spans="4:35" ht="24.95" customHeight="1">
      <c r="D326" s="107" t="s">
        <v>161</v>
      </c>
      <c r="E326" s="108"/>
      <c r="F326" s="108"/>
      <c r="J326" s="109">
        <v>185000</v>
      </c>
      <c r="N326" s="154"/>
      <c r="O326" s="155"/>
      <c r="P326" s="155"/>
      <c r="Q326" s="160"/>
      <c r="R326" s="154"/>
      <c r="S326" s="155"/>
      <c r="T326" s="155"/>
      <c r="U326" s="155"/>
      <c r="V326" s="155"/>
      <c r="W326" s="156"/>
      <c r="X326" s="185"/>
      <c r="Y326" s="181"/>
      <c r="Z326" s="181"/>
      <c r="AA326" s="181"/>
      <c r="AB326" s="182"/>
      <c r="AC326" s="154"/>
      <c r="AD326" s="155"/>
      <c r="AE326" s="155"/>
      <c r="AF326" s="156"/>
      <c r="AG326" s="162"/>
      <c r="AH326" s="155"/>
      <c r="AI326" s="156"/>
    </row>
    <row r="327" spans="4:35" ht="24.95" customHeight="1">
      <c r="D327" s="107" t="s">
        <v>164</v>
      </c>
      <c r="E327" s="108"/>
      <c r="F327" s="108"/>
      <c r="J327" s="109">
        <v>39180.53</v>
      </c>
      <c r="N327" s="154"/>
      <c r="O327" s="155"/>
      <c r="P327" s="155"/>
      <c r="Q327" s="182"/>
      <c r="R327" s="183"/>
      <c r="S327" s="181"/>
      <c r="T327" s="181"/>
      <c r="U327" s="181"/>
      <c r="V327" s="181"/>
      <c r="W327" s="184"/>
      <c r="X327" s="162"/>
      <c r="Y327" s="155"/>
      <c r="Z327" s="155"/>
      <c r="AA327" s="155"/>
      <c r="AB327" s="160"/>
      <c r="AC327" s="154"/>
      <c r="AD327" s="155"/>
      <c r="AE327" s="155"/>
      <c r="AF327" s="156"/>
      <c r="AG327" s="162"/>
      <c r="AH327" s="155"/>
      <c r="AI327" s="156"/>
    </row>
    <row r="328" spans="4:35" ht="24.95" customHeight="1">
      <c r="D328" s="107" t="s">
        <v>165</v>
      </c>
      <c r="E328" s="108"/>
      <c r="F328" s="108"/>
      <c r="J328" s="109">
        <v>2816.34</v>
      </c>
      <c r="N328" s="183"/>
      <c r="O328" s="181"/>
      <c r="P328" s="181"/>
      <c r="Q328" s="182"/>
      <c r="R328" s="183"/>
      <c r="S328" s="181"/>
      <c r="T328" s="181"/>
      <c r="U328" s="181"/>
      <c r="V328" s="181"/>
      <c r="W328" s="184"/>
      <c r="X328" s="185"/>
      <c r="Y328" s="181"/>
      <c r="Z328" s="181"/>
      <c r="AA328" s="181"/>
      <c r="AB328" s="182"/>
      <c r="AC328" s="183"/>
      <c r="AD328" s="181"/>
      <c r="AE328" s="181"/>
      <c r="AF328" s="184"/>
      <c r="AG328" s="185"/>
      <c r="AH328" s="181"/>
      <c r="AI328" s="184"/>
    </row>
    <row r="329" spans="4:35" ht="24.95" customHeight="1">
      <c r="D329" s="107" t="s">
        <v>166</v>
      </c>
      <c r="E329" s="108"/>
      <c r="F329" s="108"/>
      <c r="J329" s="109">
        <v>54622.44</v>
      </c>
      <c r="N329" s="154"/>
      <c r="O329" s="155"/>
      <c r="P329" s="155"/>
      <c r="Q329" s="160"/>
      <c r="R329" s="154"/>
      <c r="S329" s="155"/>
      <c r="T329" s="181"/>
      <c r="U329" s="181"/>
      <c r="V329" s="181"/>
      <c r="W329" s="184"/>
      <c r="X329" s="185"/>
      <c r="Y329" s="181"/>
      <c r="Z329" s="155"/>
      <c r="AA329" s="155"/>
      <c r="AB329" s="160"/>
      <c r="AC329" s="154"/>
      <c r="AD329" s="155"/>
      <c r="AE329" s="155"/>
      <c r="AF329" s="156"/>
      <c r="AG329" s="162"/>
      <c r="AH329" s="155"/>
      <c r="AI329" s="156"/>
    </row>
    <row r="330" spans="4:35" ht="24.95" customHeight="1">
      <c r="D330" s="107" t="s">
        <v>674</v>
      </c>
      <c r="E330" s="108"/>
      <c r="F330" s="108"/>
      <c r="J330" s="109">
        <v>87605</v>
      </c>
      <c r="N330" s="154"/>
      <c r="O330" s="155"/>
      <c r="P330" s="155"/>
      <c r="Q330" s="160"/>
      <c r="R330" s="154"/>
      <c r="S330" s="155"/>
      <c r="T330" s="155"/>
      <c r="U330" s="155"/>
      <c r="V330" s="155"/>
      <c r="W330" s="156"/>
      <c r="X330" s="162"/>
      <c r="Y330" s="155"/>
      <c r="Z330" s="181"/>
      <c r="AA330" s="181"/>
      <c r="AB330" s="182"/>
      <c r="AC330" s="183"/>
      <c r="AD330" s="181"/>
      <c r="AE330" s="181"/>
      <c r="AF330" s="184"/>
      <c r="AG330" s="185"/>
      <c r="AH330" s="181"/>
      <c r="AI330" s="184"/>
    </row>
    <row r="331" spans="4:35" ht="24.95" customHeight="1">
      <c r="D331" s="107" t="s">
        <v>171</v>
      </c>
      <c r="E331" s="108"/>
      <c r="F331" s="108"/>
      <c r="J331" s="109">
        <v>25300</v>
      </c>
      <c r="N331" s="154"/>
      <c r="O331" s="155"/>
      <c r="P331" s="155"/>
      <c r="Q331" s="160"/>
      <c r="R331" s="154"/>
      <c r="S331" s="155"/>
      <c r="T331" s="155"/>
      <c r="U331" s="155"/>
      <c r="V331" s="155"/>
      <c r="W331" s="156"/>
      <c r="X331" s="162"/>
      <c r="Y331" s="181"/>
      <c r="Z331" s="181"/>
      <c r="AA331" s="181"/>
      <c r="AB331" s="182"/>
      <c r="AC331" s="183"/>
      <c r="AD331" s="181"/>
      <c r="AE331" s="181"/>
      <c r="AF331" s="156"/>
      <c r="AG331" s="162"/>
      <c r="AH331" s="155"/>
      <c r="AI331" s="156"/>
    </row>
    <row r="332" spans="4:35" ht="24.95" customHeight="1">
      <c r="D332" s="107" t="s">
        <v>172</v>
      </c>
      <c r="E332" s="108"/>
      <c r="F332" s="108"/>
      <c r="J332" s="109">
        <v>66105.09</v>
      </c>
      <c r="N332" s="154"/>
      <c r="O332" s="155"/>
      <c r="P332" s="155"/>
      <c r="Q332" s="160"/>
      <c r="R332" s="154"/>
      <c r="S332" s="155"/>
      <c r="T332" s="155"/>
      <c r="U332" s="155"/>
      <c r="V332" s="155"/>
      <c r="W332" s="156"/>
      <c r="X332" s="185"/>
      <c r="Y332" s="181"/>
      <c r="Z332" s="181"/>
      <c r="AA332" s="181"/>
      <c r="AB332" s="182"/>
      <c r="AC332" s="154"/>
      <c r="AD332" s="155"/>
      <c r="AE332" s="155"/>
      <c r="AF332" s="156"/>
      <c r="AG332" s="162"/>
      <c r="AH332" s="155"/>
      <c r="AI332" s="156"/>
    </row>
    <row r="333" spans="4:35" ht="24.95" customHeight="1">
      <c r="D333" s="107" t="s">
        <v>174</v>
      </c>
      <c r="E333" s="108"/>
      <c r="F333" s="108"/>
      <c r="J333" s="109">
        <v>49579.07</v>
      </c>
      <c r="N333" s="186"/>
      <c r="O333" s="187"/>
      <c r="P333" s="187"/>
      <c r="Q333" s="188"/>
      <c r="R333" s="186"/>
      <c r="S333" s="187"/>
      <c r="T333" s="187"/>
      <c r="U333" s="187"/>
      <c r="V333" s="187"/>
      <c r="W333" s="189"/>
      <c r="X333" s="190"/>
      <c r="Y333" s="187"/>
      <c r="Z333" s="187"/>
      <c r="AA333" s="187"/>
      <c r="AB333" s="188"/>
      <c r="AC333" s="186"/>
      <c r="AD333" s="187"/>
      <c r="AE333" s="187"/>
      <c r="AF333" s="189"/>
      <c r="AG333" s="190"/>
      <c r="AH333" s="187"/>
      <c r="AI333" s="189"/>
    </row>
    <row r="334" ht="24.95" customHeight="1"/>
    <row r="335" spans="4:35" ht="24.95" customHeight="1">
      <c r="D335" s="238" t="s">
        <v>733</v>
      </c>
      <c r="E335" s="238"/>
      <c r="F335" s="238"/>
      <c r="G335" s="238"/>
      <c r="H335" s="238"/>
      <c r="I335" s="238"/>
      <c r="J335" s="238"/>
      <c r="K335" s="238"/>
      <c r="L335" s="238"/>
      <c r="M335" s="238"/>
      <c r="N335" s="238"/>
      <c r="O335" s="238"/>
      <c r="P335" s="238"/>
      <c r="Q335" s="238"/>
      <c r="R335" s="238"/>
      <c r="S335" s="238"/>
      <c r="T335" s="238"/>
      <c r="U335" s="238"/>
      <c r="V335" s="238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</row>
    <row r="336" spans="4:35" ht="24.95" customHeight="1">
      <c r="D336" s="239"/>
      <c r="E336" s="239"/>
      <c r="F336" s="239"/>
      <c r="G336" s="239"/>
      <c r="H336" s="239"/>
      <c r="I336" s="239"/>
      <c r="J336" s="239"/>
      <c r="K336" s="239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  <c r="AC336" s="239"/>
      <c r="AD336" s="239"/>
      <c r="AE336" s="239"/>
      <c r="AF336" s="239"/>
      <c r="AG336" s="239"/>
      <c r="AH336" s="239"/>
      <c r="AI336" s="239"/>
    </row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</sheetData>
  <autoFilter ref="C147:K273"/>
  <mergeCells count="18">
    <mergeCell ref="E85:H85"/>
    <mergeCell ref="N104:AI104"/>
    <mergeCell ref="N105:Q106"/>
    <mergeCell ref="R105:W106"/>
    <mergeCell ref="X105:AB106"/>
    <mergeCell ref="AC105:AF106"/>
    <mergeCell ref="AG105:AI106"/>
    <mergeCell ref="B95:F100"/>
    <mergeCell ref="L2:V2"/>
    <mergeCell ref="E7:H7"/>
    <mergeCell ref="E9:H9"/>
    <mergeCell ref="E18:H18"/>
    <mergeCell ref="E27:H27"/>
    <mergeCell ref="D335:AI335"/>
    <mergeCell ref="D336:AI336"/>
    <mergeCell ref="E87:H87"/>
    <mergeCell ref="E138:H138"/>
    <mergeCell ref="E140:H140"/>
  </mergeCells>
  <printOptions/>
  <pageMargins left="0.3937007874015748" right="0.3937007874015748" top="0.3937007874015748" bottom="0.3937007874015748" header="0" footer="0"/>
  <pageSetup blackAndWhite="1" fitToHeight="2" fitToWidth="1" horizontalDpi="600" verticalDpi="600" orientation="landscape" paperSize="9" scale="7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3"/>
  <sheetViews>
    <sheetView showGridLines="0" workbookViewId="0" topLeftCell="A80">
      <selection activeCell="J97" sqref="J97:J1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91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s="1" customFormat="1" ht="24.95" customHeight="1">
      <c r="B4" s="16"/>
      <c r="D4" s="17" t="s">
        <v>98</v>
      </c>
      <c r="L4" s="16"/>
      <c r="M4" s="87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236" t="str">
        <f>'Rekapitulace stavby'!K6</f>
        <v>Energetické úspory ZŠ Krušnohorská 1576/1 Trnovany, Teplice</v>
      </c>
      <c r="F7" s="237"/>
      <c r="G7" s="237"/>
      <c r="H7" s="237"/>
      <c r="L7" s="16"/>
    </row>
    <row r="8" spans="1:31" s="2" customFormat="1" ht="12" customHeight="1">
      <c r="A8" s="25"/>
      <c r="B8" s="26"/>
      <c r="C8" s="25"/>
      <c r="D8" s="22" t="s">
        <v>99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226" t="s">
        <v>558</v>
      </c>
      <c r="F9" s="235"/>
      <c r="G9" s="235"/>
      <c r="H9" s="235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24</v>
      </c>
      <c r="G12" s="25"/>
      <c r="H12" s="25"/>
      <c r="I12" s="22" t="s">
        <v>20</v>
      </c>
      <c r="J12" s="48" t="str">
        <f>'Rekapitulace stavby'!AN8</f>
        <v>10. 6. 2020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25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tr">
        <f>'Rekapitulace stavby'!AN13</f>
        <v>14891115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10" t="str">
        <f>'Rekapitulace stavby'!E14</f>
        <v>IZOWEN a.s.</v>
      </c>
      <c r="F18" s="210"/>
      <c r="G18" s="210"/>
      <c r="H18" s="210"/>
      <c r="I18" s="22" t="s">
        <v>25</v>
      </c>
      <c r="J18" s="20" t="str">
        <f>'Rekapitulace stavby'!AN14</f>
        <v>CZ14891115</v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23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25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32</v>
      </c>
      <c r="E23" s="25"/>
      <c r="F23" s="25"/>
      <c r="G23" s="25"/>
      <c r="H23" s="25"/>
      <c r="I23" s="22" t="s">
        <v>23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tr">
        <f>IF('Rekapitulace stavby'!E20="","",'Rekapitulace stavby'!E20)</f>
        <v>Vít Janouškovec</v>
      </c>
      <c r="F24" s="25"/>
      <c r="G24" s="25"/>
      <c r="H24" s="25"/>
      <c r="I24" s="22" t="s">
        <v>25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34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customHeight="1">
      <c r="A27" s="88"/>
      <c r="B27" s="89"/>
      <c r="C27" s="88"/>
      <c r="D27" s="88"/>
      <c r="E27" s="212" t="s">
        <v>1</v>
      </c>
      <c r="F27" s="212"/>
      <c r="G27" s="212"/>
      <c r="H27" s="21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91" t="s">
        <v>35</v>
      </c>
      <c r="E30" s="25"/>
      <c r="F30" s="25"/>
      <c r="G30" s="25"/>
      <c r="H30" s="25"/>
      <c r="I30" s="25"/>
      <c r="J30" s="64">
        <f>ROUND(J123,2)</f>
        <v>450035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37</v>
      </c>
      <c r="G32" s="25"/>
      <c r="H32" s="25"/>
      <c r="I32" s="29" t="s">
        <v>36</v>
      </c>
      <c r="J32" s="29" t="s">
        <v>38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2" t="s">
        <v>39</v>
      </c>
      <c r="E33" s="22" t="s">
        <v>40</v>
      </c>
      <c r="F33" s="93">
        <f>ROUND((SUM(BE123:BE162)),2)</f>
        <v>450035</v>
      </c>
      <c r="G33" s="25"/>
      <c r="H33" s="25"/>
      <c r="I33" s="94">
        <v>0.21</v>
      </c>
      <c r="J33" s="93">
        <f>ROUND(((SUM(BE123:BE162))*I33),2)</f>
        <v>94507.35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41</v>
      </c>
      <c r="F34" s="93">
        <f>ROUND((SUM(BF123:BF162)),2)</f>
        <v>0</v>
      </c>
      <c r="G34" s="25"/>
      <c r="H34" s="25"/>
      <c r="I34" s="94">
        <v>0.15</v>
      </c>
      <c r="J34" s="93">
        <f>ROUND(((SUM(BF123:BF162))*I34),2)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42</v>
      </c>
      <c r="F35" s="93">
        <f>ROUND((SUM(BG123:BG162)),2)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43</v>
      </c>
      <c r="F36" s="93">
        <f>ROUND((SUM(BH123:BH162)),2)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44</v>
      </c>
      <c r="F37" s="93">
        <f>ROUND((SUM(BI123:BI162)),2)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5"/>
      <c r="D39" s="96" t="s">
        <v>45</v>
      </c>
      <c r="E39" s="53"/>
      <c r="F39" s="53"/>
      <c r="G39" s="97" t="s">
        <v>46</v>
      </c>
      <c r="H39" s="98" t="s">
        <v>47</v>
      </c>
      <c r="I39" s="53"/>
      <c r="J39" s="99">
        <f>SUM(J30:J37)</f>
        <v>544542.35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5"/>
      <c r="D50" s="36" t="s">
        <v>48</v>
      </c>
      <c r="E50" s="37"/>
      <c r="F50" s="37"/>
      <c r="G50" s="36" t="s">
        <v>49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8" t="s">
        <v>50</v>
      </c>
      <c r="E61" s="28"/>
      <c r="F61" s="101" t="s">
        <v>51</v>
      </c>
      <c r="G61" s="38" t="s">
        <v>50</v>
      </c>
      <c r="H61" s="28"/>
      <c r="I61" s="28"/>
      <c r="J61" s="102" t="s">
        <v>51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6" t="s">
        <v>52</v>
      </c>
      <c r="E65" s="39"/>
      <c r="F65" s="39"/>
      <c r="G65" s="36" t="s">
        <v>53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8" t="s">
        <v>50</v>
      </c>
      <c r="E76" s="28"/>
      <c r="F76" s="101" t="s">
        <v>51</v>
      </c>
      <c r="G76" s="38" t="s">
        <v>50</v>
      </c>
      <c r="H76" s="28"/>
      <c r="I76" s="28"/>
      <c r="J76" s="102" t="s">
        <v>51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7" t="s">
        <v>101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236" t="str">
        <f>E7</f>
        <v>Energetické úspory ZŠ Krušnohorská 1576/1 Trnovany, Teplice</v>
      </c>
      <c r="F85" s="237"/>
      <c r="G85" s="237"/>
      <c r="H85" s="237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>
      <c r="A86" s="25"/>
      <c r="B86" s="26"/>
      <c r="C86" s="22" t="s">
        <v>99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>
      <c r="A87" s="25"/>
      <c r="B87" s="26"/>
      <c r="C87" s="25"/>
      <c r="D87" s="25"/>
      <c r="E87" s="226" t="str">
        <f>E9</f>
        <v>Objekt5 - 1 2 Pol</v>
      </c>
      <c r="F87" s="235"/>
      <c r="G87" s="235"/>
      <c r="H87" s="235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 t="str">
        <f>IF(J12="","",J12)</f>
        <v>10. 6. 2020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>
      <c r="A91" s="25"/>
      <c r="B91" s="26"/>
      <c r="C91" s="22" t="s">
        <v>22</v>
      </c>
      <c r="D91" s="25"/>
      <c r="E91" s="25"/>
      <c r="F91" s="20" t="str">
        <f>E15</f>
        <v xml:space="preserve"> </v>
      </c>
      <c r="G91" s="25"/>
      <c r="H91" s="25"/>
      <c r="I91" s="22" t="s">
        <v>30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>
      <c r="A92" s="25"/>
      <c r="B92" s="26"/>
      <c r="C92" s="22" t="s">
        <v>26</v>
      </c>
      <c r="D92" s="25"/>
      <c r="E92" s="25"/>
      <c r="F92" s="20" t="str">
        <f>IF(E18="","",E18)</f>
        <v>IZOWEN a.s.</v>
      </c>
      <c r="G92" s="25"/>
      <c r="H92" s="25"/>
      <c r="I92" s="22" t="s">
        <v>32</v>
      </c>
      <c r="J92" s="23" t="str">
        <f>E24</f>
        <v>Vít Janouškovec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>
      <c r="A94" s="25"/>
      <c r="B94" s="26"/>
      <c r="C94" s="103" t="s">
        <v>102</v>
      </c>
      <c r="D94" s="95"/>
      <c r="E94" s="95"/>
      <c r="F94" s="95"/>
      <c r="G94" s="95"/>
      <c r="H94" s="95"/>
      <c r="I94" s="95"/>
      <c r="J94" s="104" t="s">
        <v>103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105" t="s">
        <v>104</v>
      </c>
      <c r="D96" s="25"/>
      <c r="E96" s="25"/>
      <c r="F96" s="25"/>
      <c r="G96" s="25"/>
      <c r="H96" s="25"/>
      <c r="I96" s="25"/>
      <c r="J96" s="64">
        <f>J123</f>
        <v>450035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105</v>
      </c>
    </row>
    <row r="97" spans="2:12" s="9" customFormat="1" ht="24.95" customHeight="1">
      <c r="B97" s="106"/>
      <c r="D97" s="107" t="s">
        <v>559</v>
      </c>
      <c r="E97" s="108"/>
      <c r="F97" s="108"/>
      <c r="G97" s="108"/>
      <c r="H97" s="108"/>
      <c r="I97" s="108"/>
      <c r="J97" s="109">
        <f>J124</f>
        <v>9460</v>
      </c>
      <c r="L97" s="106"/>
    </row>
    <row r="98" spans="2:12" s="9" customFormat="1" ht="24.95" customHeight="1">
      <c r="B98" s="106"/>
      <c r="D98" s="107" t="s">
        <v>560</v>
      </c>
      <c r="E98" s="108"/>
      <c r="F98" s="108"/>
      <c r="G98" s="108"/>
      <c r="H98" s="108"/>
      <c r="I98" s="108"/>
      <c r="J98" s="109">
        <f>J127</f>
        <v>8900</v>
      </c>
      <c r="L98" s="106"/>
    </row>
    <row r="99" spans="2:12" s="9" customFormat="1" ht="24.95" customHeight="1">
      <c r="B99" s="106"/>
      <c r="D99" s="107" t="s">
        <v>561</v>
      </c>
      <c r="E99" s="108"/>
      <c r="F99" s="108"/>
      <c r="G99" s="108"/>
      <c r="H99" s="108"/>
      <c r="I99" s="108"/>
      <c r="J99" s="109">
        <f>J129</f>
        <v>60000</v>
      </c>
      <c r="L99" s="106"/>
    </row>
    <row r="100" spans="2:12" s="9" customFormat="1" ht="24.95" customHeight="1">
      <c r="B100" s="106"/>
      <c r="D100" s="107" t="s">
        <v>562</v>
      </c>
      <c r="E100" s="108"/>
      <c r="F100" s="108"/>
      <c r="G100" s="108"/>
      <c r="H100" s="108"/>
      <c r="I100" s="108"/>
      <c r="J100" s="109">
        <f>J132</f>
        <v>261560</v>
      </c>
      <c r="L100" s="106"/>
    </row>
    <row r="101" spans="2:12" s="9" customFormat="1" ht="24.95" customHeight="1">
      <c r="B101" s="106"/>
      <c r="D101" s="107" t="s">
        <v>563</v>
      </c>
      <c r="E101" s="108"/>
      <c r="F101" s="108"/>
      <c r="G101" s="108"/>
      <c r="H101" s="108"/>
      <c r="I101" s="108"/>
      <c r="J101" s="109">
        <f>J143</f>
        <v>1899</v>
      </c>
      <c r="L101" s="106"/>
    </row>
    <row r="102" spans="2:12" s="9" customFormat="1" ht="24.95" customHeight="1">
      <c r="B102" s="106"/>
      <c r="D102" s="107" t="s">
        <v>564</v>
      </c>
      <c r="E102" s="108"/>
      <c r="F102" s="108"/>
      <c r="G102" s="108"/>
      <c r="H102" s="108"/>
      <c r="I102" s="108"/>
      <c r="J102" s="109">
        <f>J145</f>
        <v>108216</v>
      </c>
      <c r="L102" s="106"/>
    </row>
    <row r="103" spans="2:12" s="9" customFormat="1" ht="24.95" customHeight="1">
      <c r="B103" s="106"/>
      <c r="D103" s="107" t="s">
        <v>108</v>
      </c>
      <c r="E103" s="108"/>
      <c r="F103" s="108"/>
      <c r="G103" s="108"/>
      <c r="H103" s="108"/>
      <c r="I103" s="108"/>
      <c r="J103" s="109">
        <f>J162</f>
        <v>0</v>
      </c>
      <c r="L103" s="106"/>
    </row>
    <row r="104" spans="1:31" s="2" customFormat="1" ht="21.75" customHeight="1">
      <c r="A104" s="25"/>
      <c r="B104" s="26"/>
      <c r="C104" s="25"/>
      <c r="D104" s="25"/>
      <c r="E104" s="25"/>
      <c r="F104" s="25"/>
      <c r="G104" s="25"/>
      <c r="H104" s="25"/>
      <c r="I104" s="25"/>
      <c r="J104" s="25"/>
      <c r="K104" s="25"/>
      <c r="L104" s="3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" customFormat="1" ht="6.95" customHeight="1">
      <c r="A105" s="25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9" spans="1:31" s="2" customFormat="1" ht="6.95" customHeight="1">
      <c r="A109" s="25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24.95" customHeight="1">
      <c r="A110" s="25"/>
      <c r="B110" s="26"/>
      <c r="C110" s="17" t="s">
        <v>109</v>
      </c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2" customHeight="1">
      <c r="A112" s="25"/>
      <c r="B112" s="26"/>
      <c r="C112" s="22" t="s">
        <v>14</v>
      </c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16.5" customHeight="1">
      <c r="A113" s="25"/>
      <c r="B113" s="26"/>
      <c r="C113" s="25"/>
      <c r="D113" s="25"/>
      <c r="E113" s="236" t="str">
        <f>E7</f>
        <v>Energetické úspory ZŠ Krušnohorská 1576/1 Trnovany, Teplice</v>
      </c>
      <c r="F113" s="237"/>
      <c r="G113" s="237"/>
      <c r="H113" s="237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12" customHeight="1">
      <c r="A114" s="25"/>
      <c r="B114" s="26"/>
      <c r="C114" s="22" t="s">
        <v>99</v>
      </c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6.5" customHeight="1">
      <c r="A115" s="25"/>
      <c r="B115" s="26"/>
      <c r="C115" s="25"/>
      <c r="D115" s="25"/>
      <c r="E115" s="226" t="str">
        <f>E9</f>
        <v>Objekt5 - 1 2 Pol</v>
      </c>
      <c r="F115" s="235"/>
      <c r="G115" s="235"/>
      <c r="H115" s="23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6.9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2" customHeight="1">
      <c r="A117" s="25"/>
      <c r="B117" s="26"/>
      <c r="C117" s="22" t="s">
        <v>18</v>
      </c>
      <c r="D117" s="25"/>
      <c r="E117" s="25"/>
      <c r="F117" s="20" t="str">
        <f>F12</f>
        <v xml:space="preserve"> </v>
      </c>
      <c r="G117" s="25"/>
      <c r="H117" s="25"/>
      <c r="I117" s="22" t="s">
        <v>20</v>
      </c>
      <c r="J117" s="48" t="str">
        <f>IF(J12="","",J12)</f>
        <v>10. 6. 2020</v>
      </c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15.2" customHeight="1">
      <c r="A119" s="25"/>
      <c r="B119" s="26"/>
      <c r="C119" s="22" t="s">
        <v>22</v>
      </c>
      <c r="D119" s="25"/>
      <c r="E119" s="25"/>
      <c r="F119" s="20" t="str">
        <f>E15</f>
        <v xml:space="preserve"> </v>
      </c>
      <c r="G119" s="25"/>
      <c r="H119" s="25"/>
      <c r="I119" s="22" t="s">
        <v>30</v>
      </c>
      <c r="J119" s="23" t="str">
        <f>E21</f>
        <v xml:space="preserve"> </v>
      </c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15.2" customHeight="1">
      <c r="A120" s="25"/>
      <c r="B120" s="26"/>
      <c r="C120" s="22" t="s">
        <v>26</v>
      </c>
      <c r="D120" s="25"/>
      <c r="E120" s="25"/>
      <c r="F120" s="20" t="str">
        <f>IF(E18="","",E18)</f>
        <v>IZOWEN a.s.</v>
      </c>
      <c r="G120" s="25"/>
      <c r="H120" s="25"/>
      <c r="I120" s="22" t="s">
        <v>32</v>
      </c>
      <c r="J120" s="23" t="str">
        <f>E24</f>
        <v>Vít Janouškovec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10.3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10" customFormat="1" ht="29.25" customHeight="1">
      <c r="A122" s="110"/>
      <c r="B122" s="111"/>
      <c r="C122" s="112" t="s">
        <v>110</v>
      </c>
      <c r="D122" s="113" t="s">
        <v>60</v>
      </c>
      <c r="E122" s="113" t="s">
        <v>56</v>
      </c>
      <c r="F122" s="113" t="s">
        <v>57</v>
      </c>
      <c r="G122" s="113" t="s">
        <v>111</v>
      </c>
      <c r="H122" s="113" t="s">
        <v>112</v>
      </c>
      <c r="I122" s="113" t="s">
        <v>113</v>
      </c>
      <c r="J122" s="114" t="s">
        <v>103</v>
      </c>
      <c r="K122" s="115" t="s">
        <v>114</v>
      </c>
      <c r="L122" s="116"/>
      <c r="M122" s="55" t="s">
        <v>1</v>
      </c>
      <c r="N122" s="56" t="s">
        <v>39</v>
      </c>
      <c r="O122" s="56" t="s">
        <v>115</v>
      </c>
      <c r="P122" s="56" t="s">
        <v>116</v>
      </c>
      <c r="Q122" s="56" t="s">
        <v>117</v>
      </c>
      <c r="R122" s="56" t="s">
        <v>118</v>
      </c>
      <c r="S122" s="56" t="s">
        <v>119</v>
      </c>
      <c r="T122" s="57" t="s">
        <v>120</v>
      </c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1:63" s="2" customFormat="1" ht="22.9" customHeight="1">
      <c r="A123" s="25"/>
      <c r="B123" s="26"/>
      <c r="C123" s="62" t="s">
        <v>121</v>
      </c>
      <c r="D123" s="25"/>
      <c r="E123" s="25"/>
      <c r="F123" s="25"/>
      <c r="G123" s="25"/>
      <c r="H123" s="25"/>
      <c r="I123" s="25"/>
      <c r="J123" s="117">
        <f>BK123</f>
        <v>450035</v>
      </c>
      <c r="K123" s="25"/>
      <c r="L123" s="26"/>
      <c r="M123" s="58"/>
      <c r="N123" s="49"/>
      <c r="O123" s="59"/>
      <c r="P123" s="118">
        <f>P124+P127+P129+P132+P143+P145+P162</f>
        <v>0</v>
      </c>
      <c r="Q123" s="59"/>
      <c r="R123" s="118">
        <f>R124+R127+R129+R132+R143+R145+R162</f>
        <v>0</v>
      </c>
      <c r="S123" s="59"/>
      <c r="T123" s="119">
        <f>T124+T127+T129+T132+T143+T145+T162</f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T123" s="13" t="s">
        <v>74</v>
      </c>
      <c r="AU123" s="13" t="s">
        <v>105</v>
      </c>
      <c r="BK123" s="120">
        <f>BK124+BK127+BK129+BK132+BK143+BK145+BK162</f>
        <v>450035</v>
      </c>
    </row>
    <row r="124" spans="2:63" s="11" customFormat="1" ht="25.9" customHeight="1">
      <c r="B124" s="121"/>
      <c r="D124" s="122" t="s">
        <v>74</v>
      </c>
      <c r="E124" s="123" t="s">
        <v>565</v>
      </c>
      <c r="F124" s="123" t="s">
        <v>566</v>
      </c>
      <c r="J124" s="124">
        <f>BK124</f>
        <v>9460</v>
      </c>
      <c r="L124" s="121"/>
      <c r="M124" s="125"/>
      <c r="N124" s="126"/>
      <c r="O124" s="126"/>
      <c r="P124" s="127">
        <f>SUM(P125:P126)</f>
        <v>0</v>
      </c>
      <c r="Q124" s="126"/>
      <c r="R124" s="127">
        <f>SUM(R125:R126)</f>
        <v>0</v>
      </c>
      <c r="S124" s="126"/>
      <c r="T124" s="128">
        <f>SUM(T125:T126)</f>
        <v>0</v>
      </c>
      <c r="AR124" s="122" t="s">
        <v>83</v>
      </c>
      <c r="AT124" s="129" t="s">
        <v>74</v>
      </c>
      <c r="AU124" s="129" t="s">
        <v>75</v>
      </c>
      <c r="AY124" s="122" t="s">
        <v>124</v>
      </c>
      <c r="BK124" s="130">
        <f>SUM(BK125:BK126)</f>
        <v>9460</v>
      </c>
    </row>
    <row r="125" spans="1:65" s="2" customFormat="1" ht="16.5" customHeight="1">
      <c r="A125" s="25"/>
      <c r="B125" s="131"/>
      <c r="C125" s="132" t="s">
        <v>83</v>
      </c>
      <c r="D125" s="132" t="s">
        <v>125</v>
      </c>
      <c r="E125" s="133" t="s">
        <v>567</v>
      </c>
      <c r="F125" s="134" t="s">
        <v>568</v>
      </c>
      <c r="G125" s="135" t="s">
        <v>208</v>
      </c>
      <c r="H125" s="136">
        <v>220</v>
      </c>
      <c r="I125" s="137">
        <v>17</v>
      </c>
      <c r="J125" s="137">
        <f>ROUND(I125*H125,2)</f>
        <v>3740</v>
      </c>
      <c r="K125" s="138"/>
      <c r="L125" s="26"/>
      <c r="M125" s="139" t="s">
        <v>1</v>
      </c>
      <c r="N125" s="140" t="s">
        <v>40</v>
      </c>
      <c r="O125" s="141">
        <v>0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43" t="s">
        <v>129</v>
      </c>
      <c r="AT125" s="143" t="s">
        <v>125</v>
      </c>
      <c r="AU125" s="143" t="s">
        <v>83</v>
      </c>
      <c r="AY125" s="13" t="s">
        <v>124</v>
      </c>
      <c r="BE125" s="144">
        <f>IF(N125="základní",J125,0)</f>
        <v>3740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3" t="s">
        <v>83</v>
      </c>
      <c r="BK125" s="144">
        <f>ROUND(I125*H125,2)</f>
        <v>3740</v>
      </c>
      <c r="BL125" s="13" t="s">
        <v>129</v>
      </c>
      <c r="BM125" s="143" t="s">
        <v>85</v>
      </c>
    </row>
    <row r="126" spans="1:65" s="2" customFormat="1" ht="16.5" customHeight="1">
      <c r="A126" s="25"/>
      <c r="B126" s="131"/>
      <c r="C126" s="132" t="s">
        <v>85</v>
      </c>
      <c r="D126" s="132" t="s">
        <v>125</v>
      </c>
      <c r="E126" s="133" t="s">
        <v>569</v>
      </c>
      <c r="F126" s="134" t="s">
        <v>570</v>
      </c>
      <c r="G126" s="135" t="s">
        <v>208</v>
      </c>
      <c r="H126" s="136">
        <v>220</v>
      </c>
      <c r="I126" s="137">
        <v>26</v>
      </c>
      <c r="J126" s="137">
        <f>ROUND(I126*H126,2)</f>
        <v>5720</v>
      </c>
      <c r="K126" s="138"/>
      <c r="L126" s="26"/>
      <c r="M126" s="139" t="s">
        <v>1</v>
      </c>
      <c r="N126" s="140" t="s">
        <v>40</v>
      </c>
      <c r="O126" s="141">
        <v>0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3" t="s">
        <v>129</v>
      </c>
      <c r="AT126" s="143" t="s">
        <v>125</v>
      </c>
      <c r="AU126" s="143" t="s">
        <v>83</v>
      </c>
      <c r="AY126" s="13" t="s">
        <v>124</v>
      </c>
      <c r="BE126" s="144">
        <f>IF(N126="základní",J126,0)</f>
        <v>5720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3" t="s">
        <v>83</v>
      </c>
      <c r="BK126" s="144">
        <f>ROUND(I126*H126,2)</f>
        <v>5720</v>
      </c>
      <c r="BL126" s="13" t="s">
        <v>129</v>
      </c>
      <c r="BM126" s="143" t="s">
        <v>129</v>
      </c>
    </row>
    <row r="127" spans="2:63" s="11" customFormat="1" ht="25.9" customHeight="1">
      <c r="B127" s="121"/>
      <c r="D127" s="122" t="s">
        <v>74</v>
      </c>
      <c r="E127" s="123" t="s">
        <v>571</v>
      </c>
      <c r="F127" s="123" t="s">
        <v>572</v>
      </c>
      <c r="J127" s="124">
        <f>BK127</f>
        <v>8900</v>
      </c>
      <c r="L127" s="121"/>
      <c r="M127" s="125"/>
      <c r="N127" s="126"/>
      <c r="O127" s="126"/>
      <c r="P127" s="127">
        <f>P128</f>
        <v>0</v>
      </c>
      <c r="Q127" s="126"/>
      <c r="R127" s="127">
        <f>R128</f>
        <v>0</v>
      </c>
      <c r="S127" s="126"/>
      <c r="T127" s="128">
        <f>T128</f>
        <v>0</v>
      </c>
      <c r="AR127" s="122" t="s">
        <v>83</v>
      </c>
      <c r="AT127" s="129" t="s">
        <v>74</v>
      </c>
      <c r="AU127" s="129" t="s">
        <v>75</v>
      </c>
      <c r="AY127" s="122" t="s">
        <v>124</v>
      </c>
      <c r="BK127" s="130">
        <f>BK128</f>
        <v>8900</v>
      </c>
    </row>
    <row r="128" spans="1:65" s="2" customFormat="1" ht="16.5" customHeight="1">
      <c r="A128" s="25"/>
      <c r="B128" s="131"/>
      <c r="C128" s="132" t="s">
        <v>132</v>
      </c>
      <c r="D128" s="132" t="s">
        <v>125</v>
      </c>
      <c r="E128" s="133" t="s">
        <v>573</v>
      </c>
      <c r="F128" s="134" t="s">
        <v>574</v>
      </c>
      <c r="G128" s="135" t="s">
        <v>208</v>
      </c>
      <c r="H128" s="136">
        <v>100</v>
      </c>
      <c r="I128" s="137">
        <v>89</v>
      </c>
      <c r="J128" s="137">
        <f>ROUND(I128*H128,2)</f>
        <v>8900</v>
      </c>
      <c r="K128" s="138"/>
      <c r="L128" s="26"/>
      <c r="M128" s="139" t="s">
        <v>1</v>
      </c>
      <c r="N128" s="140" t="s">
        <v>40</v>
      </c>
      <c r="O128" s="141">
        <v>0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3" t="s">
        <v>129</v>
      </c>
      <c r="AT128" s="143" t="s">
        <v>125</v>
      </c>
      <c r="AU128" s="143" t="s">
        <v>83</v>
      </c>
      <c r="AY128" s="13" t="s">
        <v>124</v>
      </c>
      <c r="BE128" s="144">
        <f>IF(N128="základní",J128,0)</f>
        <v>8900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3" t="s">
        <v>83</v>
      </c>
      <c r="BK128" s="144">
        <f>ROUND(I128*H128,2)</f>
        <v>8900</v>
      </c>
      <c r="BL128" s="13" t="s">
        <v>129</v>
      </c>
      <c r="BM128" s="143" t="s">
        <v>135</v>
      </c>
    </row>
    <row r="129" spans="2:63" s="11" customFormat="1" ht="25.9" customHeight="1">
      <c r="B129" s="121"/>
      <c r="D129" s="122" t="s">
        <v>74</v>
      </c>
      <c r="E129" s="123" t="s">
        <v>575</v>
      </c>
      <c r="F129" s="123" t="s">
        <v>576</v>
      </c>
      <c r="J129" s="124">
        <f>BK129</f>
        <v>60000</v>
      </c>
      <c r="L129" s="121"/>
      <c r="M129" s="125"/>
      <c r="N129" s="126"/>
      <c r="O129" s="126"/>
      <c r="P129" s="127">
        <f>SUM(P130:P131)</f>
        <v>0</v>
      </c>
      <c r="Q129" s="126"/>
      <c r="R129" s="127">
        <f>SUM(R130:R131)</f>
        <v>0</v>
      </c>
      <c r="S129" s="126"/>
      <c r="T129" s="128">
        <f>SUM(T130:T131)</f>
        <v>0</v>
      </c>
      <c r="AR129" s="122" t="s">
        <v>83</v>
      </c>
      <c r="AT129" s="129" t="s">
        <v>74</v>
      </c>
      <c r="AU129" s="129" t="s">
        <v>75</v>
      </c>
      <c r="AY129" s="122" t="s">
        <v>124</v>
      </c>
      <c r="BK129" s="130">
        <f>SUM(BK130:BK131)</f>
        <v>60000</v>
      </c>
    </row>
    <row r="130" spans="1:65" s="2" customFormat="1" ht="16.5" customHeight="1">
      <c r="A130" s="25"/>
      <c r="B130" s="131"/>
      <c r="C130" s="132" t="s">
        <v>129</v>
      </c>
      <c r="D130" s="132" t="s">
        <v>125</v>
      </c>
      <c r="E130" s="133" t="s">
        <v>577</v>
      </c>
      <c r="F130" s="134" t="s">
        <v>578</v>
      </c>
      <c r="G130" s="135" t="s">
        <v>326</v>
      </c>
      <c r="H130" s="136">
        <v>1</v>
      </c>
      <c r="I130" s="137">
        <v>45000</v>
      </c>
      <c r="J130" s="137">
        <f>ROUND(I130*H130,2)</f>
        <v>45000</v>
      </c>
      <c r="K130" s="138"/>
      <c r="L130" s="26"/>
      <c r="M130" s="139" t="s">
        <v>1</v>
      </c>
      <c r="N130" s="140" t="s">
        <v>40</v>
      </c>
      <c r="O130" s="141">
        <v>0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3" t="s">
        <v>129</v>
      </c>
      <c r="AT130" s="143" t="s">
        <v>125</v>
      </c>
      <c r="AU130" s="143" t="s">
        <v>83</v>
      </c>
      <c r="AY130" s="13" t="s">
        <v>124</v>
      </c>
      <c r="BE130" s="144">
        <f>IF(N130="základní",J130,0)</f>
        <v>45000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3" t="s">
        <v>83</v>
      </c>
      <c r="BK130" s="144">
        <f>ROUND(I130*H130,2)</f>
        <v>45000</v>
      </c>
      <c r="BL130" s="13" t="s">
        <v>129</v>
      </c>
      <c r="BM130" s="143" t="s">
        <v>140</v>
      </c>
    </row>
    <row r="131" spans="1:65" s="2" customFormat="1" ht="16.5" customHeight="1">
      <c r="A131" s="25"/>
      <c r="B131" s="131"/>
      <c r="C131" s="132" t="s">
        <v>141</v>
      </c>
      <c r="D131" s="132" t="s">
        <v>125</v>
      </c>
      <c r="E131" s="133" t="s">
        <v>579</v>
      </c>
      <c r="F131" s="134" t="s">
        <v>580</v>
      </c>
      <c r="G131" s="135" t="s">
        <v>326</v>
      </c>
      <c r="H131" s="136">
        <v>1</v>
      </c>
      <c r="I131" s="137">
        <v>15000</v>
      </c>
      <c r="J131" s="137">
        <f>ROUND(I131*H131,2)</f>
        <v>15000</v>
      </c>
      <c r="K131" s="138"/>
      <c r="L131" s="26"/>
      <c r="M131" s="139" t="s">
        <v>1</v>
      </c>
      <c r="N131" s="140" t="s">
        <v>40</v>
      </c>
      <c r="O131" s="141">
        <v>0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3" t="s">
        <v>129</v>
      </c>
      <c r="AT131" s="143" t="s">
        <v>125</v>
      </c>
      <c r="AU131" s="143" t="s">
        <v>83</v>
      </c>
      <c r="AY131" s="13" t="s">
        <v>124</v>
      </c>
      <c r="BE131" s="144">
        <f>IF(N131="základní",J131,0)</f>
        <v>15000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3" t="s">
        <v>83</v>
      </c>
      <c r="BK131" s="144">
        <f>ROUND(I131*H131,2)</f>
        <v>15000</v>
      </c>
      <c r="BL131" s="13" t="s">
        <v>129</v>
      </c>
      <c r="BM131" s="143" t="s">
        <v>144</v>
      </c>
    </row>
    <row r="132" spans="2:63" s="11" customFormat="1" ht="25.9" customHeight="1">
      <c r="B132" s="121"/>
      <c r="D132" s="122" t="s">
        <v>74</v>
      </c>
      <c r="E132" s="123" t="s">
        <v>581</v>
      </c>
      <c r="F132" s="123" t="s">
        <v>582</v>
      </c>
      <c r="J132" s="124">
        <f>BK132</f>
        <v>261560</v>
      </c>
      <c r="L132" s="121"/>
      <c r="M132" s="125"/>
      <c r="N132" s="126"/>
      <c r="O132" s="126"/>
      <c r="P132" s="127">
        <f>SUM(P133:P142)</f>
        <v>0</v>
      </c>
      <c r="Q132" s="126"/>
      <c r="R132" s="127">
        <f>SUM(R133:R142)</f>
        <v>0</v>
      </c>
      <c r="S132" s="126"/>
      <c r="T132" s="128">
        <f>SUM(T133:T142)</f>
        <v>0</v>
      </c>
      <c r="AR132" s="122" t="s">
        <v>83</v>
      </c>
      <c r="AT132" s="129" t="s">
        <v>74</v>
      </c>
      <c r="AU132" s="129" t="s">
        <v>75</v>
      </c>
      <c r="AY132" s="122" t="s">
        <v>124</v>
      </c>
      <c r="BK132" s="130">
        <f>SUM(BK133:BK142)</f>
        <v>261560</v>
      </c>
    </row>
    <row r="133" spans="1:65" s="2" customFormat="1" ht="16.5" customHeight="1">
      <c r="A133" s="25"/>
      <c r="B133" s="131"/>
      <c r="C133" s="132" t="s">
        <v>135</v>
      </c>
      <c r="D133" s="132" t="s">
        <v>125</v>
      </c>
      <c r="E133" s="133" t="s">
        <v>583</v>
      </c>
      <c r="F133" s="134" t="s">
        <v>584</v>
      </c>
      <c r="G133" s="135" t="s">
        <v>326</v>
      </c>
      <c r="H133" s="136">
        <v>1</v>
      </c>
      <c r="I133" s="137">
        <v>10000</v>
      </c>
      <c r="J133" s="137">
        <f aca="true" t="shared" si="0" ref="J133:J142">ROUND(I133*H133,2)</f>
        <v>10000</v>
      </c>
      <c r="K133" s="138"/>
      <c r="L133" s="26"/>
      <c r="M133" s="139" t="s">
        <v>1</v>
      </c>
      <c r="N133" s="140" t="s">
        <v>40</v>
      </c>
      <c r="O133" s="141">
        <v>0</v>
      </c>
      <c r="P133" s="141">
        <f aca="true" t="shared" si="1" ref="P133:P142">O133*H133</f>
        <v>0</v>
      </c>
      <c r="Q133" s="141">
        <v>0</v>
      </c>
      <c r="R133" s="141">
        <f aca="true" t="shared" si="2" ref="R133:R142">Q133*H133</f>
        <v>0</v>
      </c>
      <c r="S133" s="141">
        <v>0</v>
      </c>
      <c r="T133" s="142">
        <f aca="true" t="shared" si="3" ref="T133:T142"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3" t="s">
        <v>129</v>
      </c>
      <c r="AT133" s="143" t="s">
        <v>125</v>
      </c>
      <c r="AU133" s="143" t="s">
        <v>83</v>
      </c>
      <c r="AY133" s="13" t="s">
        <v>124</v>
      </c>
      <c r="BE133" s="144">
        <f aca="true" t="shared" si="4" ref="BE133:BE142">IF(N133="základní",J133,0)</f>
        <v>10000</v>
      </c>
      <c r="BF133" s="144">
        <f aca="true" t="shared" si="5" ref="BF133:BF142">IF(N133="snížená",J133,0)</f>
        <v>0</v>
      </c>
      <c r="BG133" s="144">
        <f aca="true" t="shared" si="6" ref="BG133:BG142">IF(N133="zákl. přenesená",J133,0)</f>
        <v>0</v>
      </c>
      <c r="BH133" s="144">
        <f aca="true" t="shared" si="7" ref="BH133:BH142">IF(N133="sníž. přenesená",J133,0)</f>
        <v>0</v>
      </c>
      <c r="BI133" s="144">
        <f aca="true" t="shared" si="8" ref="BI133:BI142">IF(N133="nulová",J133,0)</f>
        <v>0</v>
      </c>
      <c r="BJ133" s="13" t="s">
        <v>83</v>
      </c>
      <c r="BK133" s="144">
        <f aca="true" t="shared" si="9" ref="BK133:BK142">ROUND(I133*H133,2)</f>
        <v>10000</v>
      </c>
      <c r="BL133" s="13" t="s">
        <v>129</v>
      </c>
      <c r="BM133" s="143" t="s">
        <v>147</v>
      </c>
    </row>
    <row r="134" spans="1:65" s="2" customFormat="1" ht="16.5" customHeight="1">
      <c r="A134" s="25"/>
      <c r="B134" s="131"/>
      <c r="C134" s="132" t="s">
        <v>148</v>
      </c>
      <c r="D134" s="132" t="s">
        <v>125</v>
      </c>
      <c r="E134" s="133" t="s">
        <v>585</v>
      </c>
      <c r="F134" s="134" t="s">
        <v>586</v>
      </c>
      <c r="G134" s="135" t="s">
        <v>587</v>
      </c>
      <c r="H134" s="136">
        <v>8</v>
      </c>
      <c r="I134" s="137">
        <v>5000</v>
      </c>
      <c r="J134" s="137">
        <f t="shared" si="0"/>
        <v>40000</v>
      </c>
      <c r="K134" s="138"/>
      <c r="L134" s="26"/>
      <c r="M134" s="139" t="s">
        <v>1</v>
      </c>
      <c r="N134" s="140" t="s">
        <v>40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3" t="s">
        <v>129</v>
      </c>
      <c r="AT134" s="143" t="s">
        <v>125</v>
      </c>
      <c r="AU134" s="143" t="s">
        <v>83</v>
      </c>
      <c r="AY134" s="13" t="s">
        <v>124</v>
      </c>
      <c r="BE134" s="144">
        <f t="shared" si="4"/>
        <v>40000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83</v>
      </c>
      <c r="BK134" s="144">
        <f t="shared" si="9"/>
        <v>40000</v>
      </c>
      <c r="BL134" s="13" t="s">
        <v>129</v>
      </c>
      <c r="BM134" s="143" t="s">
        <v>151</v>
      </c>
    </row>
    <row r="135" spans="1:65" s="2" customFormat="1" ht="16.5" customHeight="1">
      <c r="A135" s="25"/>
      <c r="B135" s="131"/>
      <c r="C135" s="132" t="s">
        <v>140</v>
      </c>
      <c r="D135" s="132" t="s">
        <v>125</v>
      </c>
      <c r="E135" s="133" t="s">
        <v>588</v>
      </c>
      <c r="F135" s="134" t="s">
        <v>589</v>
      </c>
      <c r="G135" s="135" t="s">
        <v>590</v>
      </c>
      <c r="H135" s="136">
        <v>6</v>
      </c>
      <c r="I135" s="137">
        <v>1560</v>
      </c>
      <c r="J135" s="137">
        <f t="shared" si="0"/>
        <v>9360</v>
      </c>
      <c r="K135" s="138"/>
      <c r="L135" s="26"/>
      <c r="M135" s="139" t="s">
        <v>1</v>
      </c>
      <c r="N135" s="140" t="s">
        <v>40</v>
      </c>
      <c r="O135" s="141">
        <v>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3" t="s">
        <v>129</v>
      </c>
      <c r="AT135" s="143" t="s">
        <v>125</v>
      </c>
      <c r="AU135" s="143" t="s">
        <v>83</v>
      </c>
      <c r="AY135" s="13" t="s">
        <v>124</v>
      </c>
      <c r="BE135" s="144">
        <f t="shared" si="4"/>
        <v>9360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83</v>
      </c>
      <c r="BK135" s="144">
        <f t="shared" si="9"/>
        <v>9360</v>
      </c>
      <c r="BL135" s="13" t="s">
        <v>129</v>
      </c>
      <c r="BM135" s="143" t="s">
        <v>196</v>
      </c>
    </row>
    <row r="136" spans="1:65" s="2" customFormat="1" ht="16.5" customHeight="1">
      <c r="A136" s="25"/>
      <c r="B136" s="131"/>
      <c r="C136" s="132" t="s">
        <v>197</v>
      </c>
      <c r="D136" s="132" t="s">
        <v>125</v>
      </c>
      <c r="E136" s="133" t="s">
        <v>591</v>
      </c>
      <c r="F136" s="134" t="s">
        <v>592</v>
      </c>
      <c r="G136" s="135" t="s">
        <v>590</v>
      </c>
      <c r="H136" s="136">
        <v>52</v>
      </c>
      <c r="I136" s="137">
        <v>2890</v>
      </c>
      <c r="J136" s="137">
        <f t="shared" si="0"/>
        <v>150280</v>
      </c>
      <c r="K136" s="138"/>
      <c r="L136" s="26"/>
      <c r="M136" s="139" t="s">
        <v>1</v>
      </c>
      <c r="N136" s="140" t="s">
        <v>40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3" t="s">
        <v>129</v>
      </c>
      <c r="AT136" s="143" t="s">
        <v>125</v>
      </c>
      <c r="AU136" s="143" t="s">
        <v>83</v>
      </c>
      <c r="AY136" s="13" t="s">
        <v>124</v>
      </c>
      <c r="BE136" s="144">
        <f t="shared" si="4"/>
        <v>150280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83</v>
      </c>
      <c r="BK136" s="144">
        <f t="shared" si="9"/>
        <v>150280</v>
      </c>
      <c r="BL136" s="13" t="s">
        <v>129</v>
      </c>
      <c r="BM136" s="143" t="s">
        <v>200</v>
      </c>
    </row>
    <row r="137" spans="1:65" s="2" customFormat="1" ht="16.5" customHeight="1">
      <c r="A137" s="25"/>
      <c r="B137" s="131"/>
      <c r="C137" s="132" t="s">
        <v>144</v>
      </c>
      <c r="D137" s="132" t="s">
        <v>125</v>
      </c>
      <c r="E137" s="133" t="s">
        <v>593</v>
      </c>
      <c r="F137" s="134" t="s">
        <v>594</v>
      </c>
      <c r="G137" s="135" t="s">
        <v>590</v>
      </c>
      <c r="H137" s="136">
        <v>3</v>
      </c>
      <c r="I137" s="137">
        <v>1890</v>
      </c>
      <c r="J137" s="137">
        <f t="shared" si="0"/>
        <v>5670</v>
      </c>
      <c r="K137" s="138"/>
      <c r="L137" s="26"/>
      <c r="M137" s="139" t="s">
        <v>1</v>
      </c>
      <c r="N137" s="140" t="s">
        <v>40</v>
      </c>
      <c r="O137" s="141">
        <v>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3" t="s">
        <v>129</v>
      </c>
      <c r="AT137" s="143" t="s">
        <v>125</v>
      </c>
      <c r="AU137" s="143" t="s">
        <v>83</v>
      </c>
      <c r="AY137" s="13" t="s">
        <v>124</v>
      </c>
      <c r="BE137" s="144">
        <f t="shared" si="4"/>
        <v>5670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83</v>
      </c>
      <c r="BK137" s="144">
        <f t="shared" si="9"/>
        <v>5670</v>
      </c>
      <c r="BL137" s="13" t="s">
        <v>129</v>
      </c>
      <c r="BM137" s="143" t="s">
        <v>204</v>
      </c>
    </row>
    <row r="138" spans="1:65" s="2" customFormat="1" ht="16.5" customHeight="1">
      <c r="A138" s="25"/>
      <c r="B138" s="131"/>
      <c r="C138" s="132" t="s">
        <v>205</v>
      </c>
      <c r="D138" s="132" t="s">
        <v>125</v>
      </c>
      <c r="E138" s="133" t="s">
        <v>595</v>
      </c>
      <c r="F138" s="134" t="s">
        <v>596</v>
      </c>
      <c r="G138" s="135" t="s">
        <v>590</v>
      </c>
      <c r="H138" s="136">
        <v>9</v>
      </c>
      <c r="I138" s="137">
        <v>3250</v>
      </c>
      <c r="J138" s="137">
        <f t="shared" si="0"/>
        <v>29250</v>
      </c>
      <c r="K138" s="138"/>
      <c r="L138" s="26"/>
      <c r="M138" s="139" t="s">
        <v>1</v>
      </c>
      <c r="N138" s="140" t="s">
        <v>40</v>
      </c>
      <c r="O138" s="141">
        <v>0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3" t="s">
        <v>129</v>
      </c>
      <c r="AT138" s="143" t="s">
        <v>125</v>
      </c>
      <c r="AU138" s="143" t="s">
        <v>83</v>
      </c>
      <c r="AY138" s="13" t="s">
        <v>124</v>
      </c>
      <c r="BE138" s="144">
        <f t="shared" si="4"/>
        <v>29250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83</v>
      </c>
      <c r="BK138" s="144">
        <f t="shared" si="9"/>
        <v>29250</v>
      </c>
      <c r="BL138" s="13" t="s">
        <v>129</v>
      </c>
      <c r="BM138" s="143" t="s">
        <v>209</v>
      </c>
    </row>
    <row r="139" spans="1:65" s="2" customFormat="1" ht="16.5" customHeight="1">
      <c r="A139" s="25"/>
      <c r="B139" s="131"/>
      <c r="C139" s="132" t="s">
        <v>147</v>
      </c>
      <c r="D139" s="132" t="s">
        <v>125</v>
      </c>
      <c r="E139" s="133" t="s">
        <v>597</v>
      </c>
      <c r="F139" s="134" t="s">
        <v>598</v>
      </c>
      <c r="G139" s="135" t="s">
        <v>590</v>
      </c>
      <c r="H139" s="136">
        <v>1</v>
      </c>
      <c r="I139" s="137">
        <v>10000</v>
      </c>
      <c r="J139" s="137">
        <f t="shared" si="0"/>
        <v>10000</v>
      </c>
      <c r="K139" s="138"/>
      <c r="L139" s="26"/>
      <c r="M139" s="139" t="s">
        <v>1</v>
      </c>
      <c r="N139" s="140" t="s">
        <v>40</v>
      </c>
      <c r="O139" s="141">
        <v>0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3" t="s">
        <v>129</v>
      </c>
      <c r="AT139" s="143" t="s">
        <v>125</v>
      </c>
      <c r="AU139" s="143" t="s">
        <v>83</v>
      </c>
      <c r="AY139" s="13" t="s">
        <v>124</v>
      </c>
      <c r="BE139" s="144">
        <f t="shared" si="4"/>
        <v>10000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83</v>
      </c>
      <c r="BK139" s="144">
        <f t="shared" si="9"/>
        <v>10000</v>
      </c>
      <c r="BL139" s="13" t="s">
        <v>129</v>
      </c>
      <c r="BM139" s="143" t="s">
        <v>212</v>
      </c>
    </row>
    <row r="140" spans="1:65" s="2" customFormat="1" ht="16.5" customHeight="1">
      <c r="A140" s="25"/>
      <c r="B140" s="131"/>
      <c r="C140" s="132" t="s">
        <v>214</v>
      </c>
      <c r="D140" s="132" t="s">
        <v>125</v>
      </c>
      <c r="E140" s="133" t="s">
        <v>599</v>
      </c>
      <c r="F140" s="134" t="s">
        <v>600</v>
      </c>
      <c r="G140" s="135" t="s">
        <v>326</v>
      </c>
      <c r="H140" s="136">
        <v>1</v>
      </c>
      <c r="I140" s="137">
        <v>3000</v>
      </c>
      <c r="J140" s="137">
        <f t="shared" si="0"/>
        <v>3000</v>
      </c>
      <c r="K140" s="138"/>
      <c r="L140" s="26"/>
      <c r="M140" s="139" t="s">
        <v>1</v>
      </c>
      <c r="N140" s="140" t="s">
        <v>40</v>
      </c>
      <c r="O140" s="141">
        <v>0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3" t="s">
        <v>129</v>
      </c>
      <c r="AT140" s="143" t="s">
        <v>125</v>
      </c>
      <c r="AU140" s="143" t="s">
        <v>83</v>
      </c>
      <c r="AY140" s="13" t="s">
        <v>124</v>
      </c>
      <c r="BE140" s="144">
        <f t="shared" si="4"/>
        <v>3000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83</v>
      </c>
      <c r="BK140" s="144">
        <f t="shared" si="9"/>
        <v>3000</v>
      </c>
      <c r="BL140" s="13" t="s">
        <v>129</v>
      </c>
      <c r="BM140" s="143" t="s">
        <v>217</v>
      </c>
    </row>
    <row r="141" spans="1:65" s="2" customFormat="1" ht="16.5" customHeight="1">
      <c r="A141" s="25"/>
      <c r="B141" s="131"/>
      <c r="C141" s="132" t="s">
        <v>151</v>
      </c>
      <c r="D141" s="132" t="s">
        <v>125</v>
      </c>
      <c r="E141" s="133" t="s">
        <v>601</v>
      </c>
      <c r="F141" s="134" t="s">
        <v>602</v>
      </c>
      <c r="G141" s="135" t="s">
        <v>326</v>
      </c>
      <c r="H141" s="136">
        <v>1</v>
      </c>
      <c r="I141" s="137">
        <v>3000</v>
      </c>
      <c r="J141" s="137">
        <f t="shared" si="0"/>
        <v>3000</v>
      </c>
      <c r="K141" s="138"/>
      <c r="L141" s="26"/>
      <c r="M141" s="139" t="s">
        <v>1</v>
      </c>
      <c r="N141" s="140" t="s">
        <v>40</v>
      </c>
      <c r="O141" s="141">
        <v>0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3" t="s">
        <v>129</v>
      </c>
      <c r="AT141" s="143" t="s">
        <v>125</v>
      </c>
      <c r="AU141" s="143" t="s">
        <v>83</v>
      </c>
      <c r="AY141" s="13" t="s">
        <v>124</v>
      </c>
      <c r="BE141" s="144">
        <f t="shared" si="4"/>
        <v>3000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83</v>
      </c>
      <c r="BK141" s="144">
        <f t="shared" si="9"/>
        <v>3000</v>
      </c>
      <c r="BL141" s="13" t="s">
        <v>129</v>
      </c>
      <c r="BM141" s="143" t="s">
        <v>220</v>
      </c>
    </row>
    <row r="142" spans="1:65" s="2" customFormat="1" ht="16.5" customHeight="1">
      <c r="A142" s="25"/>
      <c r="B142" s="131"/>
      <c r="C142" s="132" t="s">
        <v>8</v>
      </c>
      <c r="D142" s="132" t="s">
        <v>125</v>
      </c>
      <c r="E142" s="133" t="s">
        <v>603</v>
      </c>
      <c r="F142" s="134" t="s">
        <v>604</v>
      </c>
      <c r="G142" s="135" t="s">
        <v>326</v>
      </c>
      <c r="H142" s="136">
        <v>1</v>
      </c>
      <c r="I142" s="137">
        <v>1000</v>
      </c>
      <c r="J142" s="137">
        <f t="shared" si="0"/>
        <v>1000</v>
      </c>
      <c r="K142" s="138"/>
      <c r="L142" s="26"/>
      <c r="M142" s="139" t="s">
        <v>1</v>
      </c>
      <c r="N142" s="140" t="s">
        <v>40</v>
      </c>
      <c r="O142" s="141">
        <v>0</v>
      </c>
      <c r="P142" s="141">
        <f t="shared" si="1"/>
        <v>0</v>
      </c>
      <c r="Q142" s="141">
        <v>0</v>
      </c>
      <c r="R142" s="141">
        <f t="shared" si="2"/>
        <v>0</v>
      </c>
      <c r="S142" s="141">
        <v>0</v>
      </c>
      <c r="T142" s="142">
        <f t="shared" si="3"/>
        <v>0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R142" s="143" t="s">
        <v>129</v>
      </c>
      <c r="AT142" s="143" t="s">
        <v>125</v>
      </c>
      <c r="AU142" s="143" t="s">
        <v>83</v>
      </c>
      <c r="AY142" s="13" t="s">
        <v>124</v>
      </c>
      <c r="BE142" s="144">
        <f t="shared" si="4"/>
        <v>1000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3" t="s">
        <v>83</v>
      </c>
      <c r="BK142" s="144">
        <f t="shared" si="9"/>
        <v>1000</v>
      </c>
      <c r="BL142" s="13" t="s">
        <v>129</v>
      </c>
      <c r="BM142" s="143" t="s">
        <v>224</v>
      </c>
    </row>
    <row r="143" spans="2:63" s="11" customFormat="1" ht="25.9" customHeight="1">
      <c r="B143" s="121"/>
      <c r="D143" s="122" t="s">
        <v>74</v>
      </c>
      <c r="E143" s="123" t="s">
        <v>605</v>
      </c>
      <c r="F143" s="123" t="s">
        <v>606</v>
      </c>
      <c r="J143" s="124">
        <f>BK143</f>
        <v>1899</v>
      </c>
      <c r="L143" s="121"/>
      <c r="M143" s="125"/>
      <c r="N143" s="126"/>
      <c r="O143" s="126"/>
      <c r="P143" s="127">
        <f>P144</f>
        <v>0</v>
      </c>
      <c r="Q143" s="126"/>
      <c r="R143" s="127">
        <f>R144</f>
        <v>0</v>
      </c>
      <c r="S143" s="126"/>
      <c r="T143" s="128">
        <f>T144</f>
        <v>0</v>
      </c>
      <c r="AR143" s="122" t="s">
        <v>83</v>
      </c>
      <c r="AT143" s="129" t="s">
        <v>74</v>
      </c>
      <c r="AU143" s="129" t="s">
        <v>75</v>
      </c>
      <c r="AY143" s="122" t="s">
        <v>124</v>
      </c>
      <c r="BK143" s="130">
        <f>BK144</f>
        <v>1899</v>
      </c>
    </row>
    <row r="144" spans="1:65" s="2" customFormat="1" ht="16.5" customHeight="1">
      <c r="A144" s="25"/>
      <c r="B144" s="131"/>
      <c r="C144" s="132" t="s">
        <v>196</v>
      </c>
      <c r="D144" s="132" t="s">
        <v>125</v>
      </c>
      <c r="E144" s="133" t="s">
        <v>607</v>
      </c>
      <c r="F144" s="134" t="s">
        <v>608</v>
      </c>
      <c r="G144" s="135" t="s">
        <v>590</v>
      </c>
      <c r="H144" s="136">
        <v>9</v>
      </c>
      <c r="I144" s="137">
        <v>211</v>
      </c>
      <c r="J144" s="137">
        <f>ROUND(I144*H144,2)</f>
        <v>1899</v>
      </c>
      <c r="K144" s="138"/>
      <c r="L144" s="26"/>
      <c r="M144" s="139" t="s">
        <v>1</v>
      </c>
      <c r="N144" s="140" t="s">
        <v>40</v>
      </c>
      <c r="O144" s="141">
        <v>0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3" t="s">
        <v>129</v>
      </c>
      <c r="AT144" s="143" t="s">
        <v>125</v>
      </c>
      <c r="AU144" s="143" t="s">
        <v>83</v>
      </c>
      <c r="AY144" s="13" t="s">
        <v>124</v>
      </c>
      <c r="BE144" s="144">
        <f>IF(N144="základní",J144,0)</f>
        <v>1899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3" t="s">
        <v>83</v>
      </c>
      <c r="BK144" s="144">
        <f>ROUND(I144*H144,2)</f>
        <v>1899</v>
      </c>
      <c r="BL144" s="13" t="s">
        <v>129</v>
      </c>
      <c r="BM144" s="143" t="s">
        <v>229</v>
      </c>
    </row>
    <row r="145" spans="2:63" s="11" customFormat="1" ht="25.9" customHeight="1">
      <c r="B145" s="121"/>
      <c r="D145" s="122" t="s">
        <v>74</v>
      </c>
      <c r="E145" s="123" t="s">
        <v>609</v>
      </c>
      <c r="F145" s="123" t="s">
        <v>610</v>
      </c>
      <c r="J145" s="124">
        <f>BK145</f>
        <v>108216</v>
      </c>
      <c r="L145" s="121"/>
      <c r="M145" s="125"/>
      <c r="N145" s="126"/>
      <c r="O145" s="126"/>
      <c r="P145" s="127">
        <f>SUM(P146:P161)</f>
        <v>0</v>
      </c>
      <c r="Q145" s="126"/>
      <c r="R145" s="127">
        <f>SUM(R146:R161)</f>
        <v>0</v>
      </c>
      <c r="S145" s="126"/>
      <c r="T145" s="128">
        <f>SUM(T146:T161)</f>
        <v>0</v>
      </c>
      <c r="AR145" s="122" t="s">
        <v>83</v>
      </c>
      <c r="AT145" s="129" t="s">
        <v>74</v>
      </c>
      <c r="AU145" s="129" t="s">
        <v>75</v>
      </c>
      <c r="AY145" s="122" t="s">
        <v>124</v>
      </c>
      <c r="BK145" s="130">
        <f>SUM(BK146:BK161)</f>
        <v>108216</v>
      </c>
    </row>
    <row r="146" spans="1:65" s="2" customFormat="1" ht="16.5" customHeight="1">
      <c r="A146" s="25"/>
      <c r="B146" s="131"/>
      <c r="C146" s="132" t="s">
        <v>230</v>
      </c>
      <c r="D146" s="132" t="s">
        <v>125</v>
      </c>
      <c r="E146" s="133" t="s">
        <v>611</v>
      </c>
      <c r="F146" s="134" t="s">
        <v>612</v>
      </c>
      <c r="G146" s="135" t="s">
        <v>208</v>
      </c>
      <c r="H146" s="136">
        <v>200</v>
      </c>
      <c r="I146" s="137">
        <v>36</v>
      </c>
      <c r="J146" s="137">
        <f aca="true" t="shared" si="10" ref="J146:J161">ROUND(I146*H146,2)</f>
        <v>7200</v>
      </c>
      <c r="K146" s="138"/>
      <c r="L146" s="26"/>
      <c r="M146" s="139" t="s">
        <v>1</v>
      </c>
      <c r="N146" s="140" t="s">
        <v>40</v>
      </c>
      <c r="O146" s="141">
        <v>0</v>
      </c>
      <c r="P146" s="141">
        <f aca="true" t="shared" si="11" ref="P146:P161">O146*H146</f>
        <v>0</v>
      </c>
      <c r="Q146" s="141">
        <v>0</v>
      </c>
      <c r="R146" s="141">
        <f aca="true" t="shared" si="12" ref="R146:R161">Q146*H146</f>
        <v>0</v>
      </c>
      <c r="S146" s="141">
        <v>0</v>
      </c>
      <c r="T146" s="142">
        <f aca="true" t="shared" si="13" ref="T146:T161"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3" t="s">
        <v>129</v>
      </c>
      <c r="AT146" s="143" t="s">
        <v>125</v>
      </c>
      <c r="AU146" s="143" t="s">
        <v>83</v>
      </c>
      <c r="AY146" s="13" t="s">
        <v>124</v>
      </c>
      <c r="BE146" s="144">
        <f aca="true" t="shared" si="14" ref="BE146:BE161">IF(N146="základní",J146,0)</f>
        <v>7200</v>
      </c>
      <c r="BF146" s="144">
        <f aca="true" t="shared" si="15" ref="BF146:BF161">IF(N146="snížená",J146,0)</f>
        <v>0</v>
      </c>
      <c r="BG146" s="144">
        <f aca="true" t="shared" si="16" ref="BG146:BG161">IF(N146="zákl. přenesená",J146,0)</f>
        <v>0</v>
      </c>
      <c r="BH146" s="144">
        <f aca="true" t="shared" si="17" ref="BH146:BH161">IF(N146="sníž. přenesená",J146,0)</f>
        <v>0</v>
      </c>
      <c r="BI146" s="144">
        <f aca="true" t="shared" si="18" ref="BI146:BI161">IF(N146="nulová",J146,0)</f>
        <v>0</v>
      </c>
      <c r="BJ146" s="13" t="s">
        <v>83</v>
      </c>
      <c r="BK146" s="144">
        <f aca="true" t="shared" si="19" ref="BK146:BK161">ROUND(I146*H146,2)</f>
        <v>7200</v>
      </c>
      <c r="BL146" s="13" t="s">
        <v>129</v>
      </c>
      <c r="BM146" s="143" t="s">
        <v>233</v>
      </c>
    </row>
    <row r="147" spans="1:65" s="2" customFormat="1" ht="16.5" customHeight="1">
      <c r="A147" s="25"/>
      <c r="B147" s="131"/>
      <c r="C147" s="132" t="s">
        <v>200</v>
      </c>
      <c r="D147" s="132" t="s">
        <v>125</v>
      </c>
      <c r="E147" s="133" t="s">
        <v>613</v>
      </c>
      <c r="F147" s="134" t="s">
        <v>614</v>
      </c>
      <c r="G147" s="135" t="s">
        <v>208</v>
      </c>
      <c r="H147" s="136">
        <v>80</v>
      </c>
      <c r="I147" s="137">
        <v>47</v>
      </c>
      <c r="J147" s="137">
        <f t="shared" si="10"/>
        <v>3760</v>
      </c>
      <c r="K147" s="138"/>
      <c r="L147" s="26"/>
      <c r="M147" s="139" t="s">
        <v>1</v>
      </c>
      <c r="N147" s="140" t="s">
        <v>40</v>
      </c>
      <c r="O147" s="141">
        <v>0</v>
      </c>
      <c r="P147" s="141">
        <f t="shared" si="11"/>
        <v>0</v>
      </c>
      <c r="Q147" s="141">
        <v>0</v>
      </c>
      <c r="R147" s="141">
        <f t="shared" si="12"/>
        <v>0</v>
      </c>
      <c r="S147" s="141">
        <v>0</v>
      </c>
      <c r="T147" s="142">
        <f t="shared" si="1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3" t="s">
        <v>129</v>
      </c>
      <c r="AT147" s="143" t="s">
        <v>125</v>
      </c>
      <c r="AU147" s="143" t="s">
        <v>83</v>
      </c>
      <c r="AY147" s="13" t="s">
        <v>124</v>
      </c>
      <c r="BE147" s="144">
        <f t="shared" si="14"/>
        <v>3760</v>
      </c>
      <c r="BF147" s="144">
        <f t="shared" si="15"/>
        <v>0</v>
      </c>
      <c r="BG147" s="144">
        <f t="shared" si="16"/>
        <v>0</v>
      </c>
      <c r="BH147" s="144">
        <f t="shared" si="17"/>
        <v>0</v>
      </c>
      <c r="BI147" s="144">
        <f t="shared" si="18"/>
        <v>0</v>
      </c>
      <c r="BJ147" s="13" t="s">
        <v>83</v>
      </c>
      <c r="BK147" s="144">
        <f t="shared" si="19"/>
        <v>3760</v>
      </c>
      <c r="BL147" s="13" t="s">
        <v>129</v>
      </c>
      <c r="BM147" s="143" t="s">
        <v>238</v>
      </c>
    </row>
    <row r="148" spans="1:65" s="2" customFormat="1" ht="16.5" customHeight="1">
      <c r="A148" s="25"/>
      <c r="B148" s="131"/>
      <c r="C148" s="132" t="s">
        <v>239</v>
      </c>
      <c r="D148" s="132" t="s">
        <v>125</v>
      </c>
      <c r="E148" s="133" t="s">
        <v>615</v>
      </c>
      <c r="F148" s="134" t="s">
        <v>616</v>
      </c>
      <c r="G148" s="135" t="s">
        <v>590</v>
      </c>
      <c r="H148" s="136">
        <v>10</v>
      </c>
      <c r="I148" s="137">
        <v>189</v>
      </c>
      <c r="J148" s="137">
        <f t="shared" si="10"/>
        <v>1890</v>
      </c>
      <c r="K148" s="138"/>
      <c r="L148" s="26"/>
      <c r="M148" s="139" t="s">
        <v>1</v>
      </c>
      <c r="N148" s="140" t="s">
        <v>40</v>
      </c>
      <c r="O148" s="141">
        <v>0</v>
      </c>
      <c r="P148" s="141">
        <f t="shared" si="11"/>
        <v>0</v>
      </c>
      <c r="Q148" s="141">
        <v>0</v>
      </c>
      <c r="R148" s="141">
        <f t="shared" si="12"/>
        <v>0</v>
      </c>
      <c r="S148" s="141">
        <v>0</v>
      </c>
      <c r="T148" s="142">
        <f t="shared" si="1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3" t="s">
        <v>129</v>
      </c>
      <c r="AT148" s="143" t="s">
        <v>125</v>
      </c>
      <c r="AU148" s="143" t="s">
        <v>83</v>
      </c>
      <c r="AY148" s="13" t="s">
        <v>124</v>
      </c>
      <c r="BE148" s="144">
        <f t="shared" si="14"/>
        <v>1890</v>
      </c>
      <c r="BF148" s="144">
        <f t="shared" si="15"/>
        <v>0</v>
      </c>
      <c r="BG148" s="144">
        <f t="shared" si="16"/>
        <v>0</v>
      </c>
      <c r="BH148" s="144">
        <f t="shared" si="17"/>
        <v>0</v>
      </c>
      <c r="BI148" s="144">
        <f t="shared" si="18"/>
        <v>0</v>
      </c>
      <c r="BJ148" s="13" t="s">
        <v>83</v>
      </c>
      <c r="BK148" s="144">
        <f t="shared" si="19"/>
        <v>1890</v>
      </c>
      <c r="BL148" s="13" t="s">
        <v>129</v>
      </c>
      <c r="BM148" s="143" t="s">
        <v>242</v>
      </c>
    </row>
    <row r="149" spans="1:65" s="2" customFormat="1" ht="16.5" customHeight="1">
      <c r="A149" s="25"/>
      <c r="B149" s="131"/>
      <c r="C149" s="132" t="s">
        <v>204</v>
      </c>
      <c r="D149" s="132" t="s">
        <v>125</v>
      </c>
      <c r="E149" s="133" t="s">
        <v>617</v>
      </c>
      <c r="F149" s="134" t="s">
        <v>618</v>
      </c>
      <c r="G149" s="135" t="s">
        <v>590</v>
      </c>
      <c r="H149" s="136">
        <v>1</v>
      </c>
      <c r="I149" s="137">
        <v>211</v>
      </c>
      <c r="J149" s="137">
        <f t="shared" si="10"/>
        <v>211</v>
      </c>
      <c r="K149" s="138"/>
      <c r="L149" s="26"/>
      <c r="M149" s="139" t="s">
        <v>1</v>
      </c>
      <c r="N149" s="140" t="s">
        <v>40</v>
      </c>
      <c r="O149" s="141">
        <v>0</v>
      </c>
      <c r="P149" s="141">
        <f t="shared" si="11"/>
        <v>0</v>
      </c>
      <c r="Q149" s="141">
        <v>0</v>
      </c>
      <c r="R149" s="141">
        <f t="shared" si="12"/>
        <v>0</v>
      </c>
      <c r="S149" s="141">
        <v>0</v>
      </c>
      <c r="T149" s="142">
        <f t="shared" si="1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3" t="s">
        <v>129</v>
      </c>
      <c r="AT149" s="143" t="s">
        <v>125</v>
      </c>
      <c r="AU149" s="143" t="s">
        <v>83</v>
      </c>
      <c r="AY149" s="13" t="s">
        <v>124</v>
      </c>
      <c r="BE149" s="144">
        <f t="shared" si="14"/>
        <v>211</v>
      </c>
      <c r="BF149" s="144">
        <f t="shared" si="15"/>
        <v>0</v>
      </c>
      <c r="BG149" s="144">
        <f t="shared" si="16"/>
        <v>0</v>
      </c>
      <c r="BH149" s="144">
        <f t="shared" si="17"/>
        <v>0</v>
      </c>
      <c r="BI149" s="144">
        <f t="shared" si="18"/>
        <v>0</v>
      </c>
      <c r="BJ149" s="13" t="s">
        <v>83</v>
      </c>
      <c r="BK149" s="144">
        <f t="shared" si="19"/>
        <v>211</v>
      </c>
      <c r="BL149" s="13" t="s">
        <v>129</v>
      </c>
      <c r="BM149" s="143" t="s">
        <v>245</v>
      </c>
    </row>
    <row r="150" spans="1:65" s="2" customFormat="1" ht="16.5" customHeight="1">
      <c r="A150" s="25"/>
      <c r="B150" s="131"/>
      <c r="C150" s="132" t="s">
        <v>7</v>
      </c>
      <c r="D150" s="132" t="s">
        <v>125</v>
      </c>
      <c r="E150" s="133" t="s">
        <v>619</v>
      </c>
      <c r="F150" s="134" t="s">
        <v>620</v>
      </c>
      <c r="G150" s="135" t="s">
        <v>590</v>
      </c>
      <c r="H150" s="136">
        <v>80</v>
      </c>
      <c r="I150" s="137">
        <v>35</v>
      </c>
      <c r="J150" s="137">
        <f t="shared" si="10"/>
        <v>2800</v>
      </c>
      <c r="K150" s="138"/>
      <c r="L150" s="26"/>
      <c r="M150" s="139" t="s">
        <v>1</v>
      </c>
      <c r="N150" s="140" t="s">
        <v>40</v>
      </c>
      <c r="O150" s="141">
        <v>0</v>
      </c>
      <c r="P150" s="141">
        <f t="shared" si="11"/>
        <v>0</v>
      </c>
      <c r="Q150" s="141">
        <v>0</v>
      </c>
      <c r="R150" s="141">
        <f t="shared" si="12"/>
        <v>0</v>
      </c>
      <c r="S150" s="141">
        <v>0</v>
      </c>
      <c r="T150" s="142">
        <f t="shared" si="1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3" t="s">
        <v>129</v>
      </c>
      <c r="AT150" s="143" t="s">
        <v>125</v>
      </c>
      <c r="AU150" s="143" t="s">
        <v>83</v>
      </c>
      <c r="AY150" s="13" t="s">
        <v>124</v>
      </c>
      <c r="BE150" s="144">
        <f t="shared" si="14"/>
        <v>2800</v>
      </c>
      <c r="BF150" s="144">
        <f t="shared" si="15"/>
        <v>0</v>
      </c>
      <c r="BG150" s="144">
        <f t="shared" si="16"/>
        <v>0</v>
      </c>
      <c r="BH150" s="144">
        <f t="shared" si="17"/>
        <v>0</v>
      </c>
      <c r="BI150" s="144">
        <f t="shared" si="18"/>
        <v>0</v>
      </c>
      <c r="BJ150" s="13" t="s">
        <v>83</v>
      </c>
      <c r="BK150" s="144">
        <f t="shared" si="19"/>
        <v>2800</v>
      </c>
      <c r="BL150" s="13" t="s">
        <v>129</v>
      </c>
      <c r="BM150" s="143" t="s">
        <v>248</v>
      </c>
    </row>
    <row r="151" spans="1:65" s="2" customFormat="1" ht="16.5" customHeight="1">
      <c r="A151" s="25"/>
      <c r="B151" s="131"/>
      <c r="C151" s="132" t="s">
        <v>209</v>
      </c>
      <c r="D151" s="132" t="s">
        <v>125</v>
      </c>
      <c r="E151" s="133" t="s">
        <v>621</v>
      </c>
      <c r="F151" s="134" t="s">
        <v>622</v>
      </c>
      <c r="G151" s="135" t="s">
        <v>590</v>
      </c>
      <c r="H151" s="136">
        <v>140</v>
      </c>
      <c r="I151" s="137">
        <v>125</v>
      </c>
      <c r="J151" s="137">
        <f t="shared" si="10"/>
        <v>17500</v>
      </c>
      <c r="K151" s="138"/>
      <c r="L151" s="26"/>
      <c r="M151" s="139" t="s">
        <v>1</v>
      </c>
      <c r="N151" s="140" t="s">
        <v>40</v>
      </c>
      <c r="O151" s="141">
        <v>0</v>
      </c>
      <c r="P151" s="141">
        <f t="shared" si="11"/>
        <v>0</v>
      </c>
      <c r="Q151" s="141">
        <v>0</v>
      </c>
      <c r="R151" s="141">
        <f t="shared" si="12"/>
        <v>0</v>
      </c>
      <c r="S151" s="141">
        <v>0</v>
      </c>
      <c r="T151" s="142">
        <f t="shared" si="1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3" t="s">
        <v>129</v>
      </c>
      <c r="AT151" s="143" t="s">
        <v>125</v>
      </c>
      <c r="AU151" s="143" t="s">
        <v>83</v>
      </c>
      <c r="AY151" s="13" t="s">
        <v>124</v>
      </c>
      <c r="BE151" s="144">
        <f t="shared" si="14"/>
        <v>17500</v>
      </c>
      <c r="BF151" s="144">
        <f t="shared" si="15"/>
        <v>0</v>
      </c>
      <c r="BG151" s="144">
        <f t="shared" si="16"/>
        <v>0</v>
      </c>
      <c r="BH151" s="144">
        <f t="shared" si="17"/>
        <v>0</v>
      </c>
      <c r="BI151" s="144">
        <f t="shared" si="18"/>
        <v>0</v>
      </c>
      <c r="BJ151" s="13" t="s">
        <v>83</v>
      </c>
      <c r="BK151" s="144">
        <f t="shared" si="19"/>
        <v>17500</v>
      </c>
      <c r="BL151" s="13" t="s">
        <v>129</v>
      </c>
      <c r="BM151" s="143" t="s">
        <v>251</v>
      </c>
    </row>
    <row r="152" spans="1:65" s="2" customFormat="1" ht="16.5" customHeight="1">
      <c r="A152" s="25"/>
      <c r="B152" s="131"/>
      <c r="C152" s="132" t="s">
        <v>252</v>
      </c>
      <c r="D152" s="132" t="s">
        <v>125</v>
      </c>
      <c r="E152" s="133" t="s">
        <v>623</v>
      </c>
      <c r="F152" s="134" t="s">
        <v>624</v>
      </c>
      <c r="G152" s="135" t="s">
        <v>590</v>
      </c>
      <c r="H152" s="136">
        <v>65</v>
      </c>
      <c r="I152" s="137">
        <v>78</v>
      </c>
      <c r="J152" s="137">
        <f t="shared" si="10"/>
        <v>5070</v>
      </c>
      <c r="K152" s="138"/>
      <c r="L152" s="26"/>
      <c r="M152" s="139" t="s">
        <v>1</v>
      </c>
      <c r="N152" s="140" t="s">
        <v>40</v>
      </c>
      <c r="O152" s="141">
        <v>0</v>
      </c>
      <c r="P152" s="141">
        <f t="shared" si="11"/>
        <v>0</v>
      </c>
      <c r="Q152" s="141">
        <v>0</v>
      </c>
      <c r="R152" s="141">
        <f t="shared" si="12"/>
        <v>0</v>
      </c>
      <c r="S152" s="141">
        <v>0</v>
      </c>
      <c r="T152" s="142">
        <f t="shared" si="1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3" t="s">
        <v>129</v>
      </c>
      <c r="AT152" s="143" t="s">
        <v>125</v>
      </c>
      <c r="AU152" s="143" t="s">
        <v>83</v>
      </c>
      <c r="AY152" s="13" t="s">
        <v>124</v>
      </c>
      <c r="BE152" s="144">
        <f t="shared" si="14"/>
        <v>5070</v>
      </c>
      <c r="BF152" s="144">
        <f t="shared" si="15"/>
        <v>0</v>
      </c>
      <c r="BG152" s="144">
        <f t="shared" si="16"/>
        <v>0</v>
      </c>
      <c r="BH152" s="144">
        <f t="shared" si="17"/>
        <v>0</v>
      </c>
      <c r="BI152" s="144">
        <f t="shared" si="18"/>
        <v>0</v>
      </c>
      <c r="BJ152" s="13" t="s">
        <v>83</v>
      </c>
      <c r="BK152" s="144">
        <f t="shared" si="19"/>
        <v>5070</v>
      </c>
      <c r="BL152" s="13" t="s">
        <v>129</v>
      </c>
      <c r="BM152" s="143" t="s">
        <v>253</v>
      </c>
    </row>
    <row r="153" spans="1:65" s="2" customFormat="1" ht="16.5" customHeight="1">
      <c r="A153" s="25"/>
      <c r="B153" s="131"/>
      <c r="C153" s="132" t="s">
        <v>212</v>
      </c>
      <c r="D153" s="132" t="s">
        <v>125</v>
      </c>
      <c r="E153" s="133" t="s">
        <v>625</v>
      </c>
      <c r="F153" s="134" t="s">
        <v>626</v>
      </c>
      <c r="G153" s="135" t="s">
        <v>590</v>
      </c>
      <c r="H153" s="136">
        <v>10</v>
      </c>
      <c r="I153" s="137">
        <v>235</v>
      </c>
      <c r="J153" s="137">
        <f t="shared" si="10"/>
        <v>2350</v>
      </c>
      <c r="K153" s="138"/>
      <c r="L153" s="26"/>
      <c r="M153" s="139" t="s">
        <v>1</v>
      </c>
      <c r="N153" s="140" t="s">
        <v>40</v>
      </c>
      <c r="O153" s="141">
        <v>0</v>
      </c>
      <c r="P153" s="141">
        <f t="shared" si="11"/>
        <v>0</v>
      </c>
      <c r="Q153" s="141">
        <v>0</v>
      </c>
      <c r="R153" s="141">
        <f t="shared" si="12"/>
        <v>0</v>
      </c>
      <c r="S153" s="141">
        <v>0</v>
      </c>
      <c r="T153" s="142">
        <f t="shared" si="13"/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43" t="s">
        <v>129</v>
      </c>
      <c r="AT153" s="143" t="s">
        <v>125</v>
      </c>
      <c r="AU153" s="143" t="s">
        <v>83</v>
      </c>
      <c r="AY153" s="13" t="s">
        <v>124</v>
      </c>
      <c r="BE153" s="144">
        <f t="shared" si="14"/>
        <v>2350</v>
      </c>
      <c r="BF153" s="144">
        <f t="shared" si="15"/>
        <v>0</v>
      </c>
      <c r="BG153" s="144">
        <f t="shared" si="16"/>
        <v>0</v>
      </c>
      <c r="BH153" s="144">
        <f t="shared" si="17"/>
        <v>0</v>
      </c>
      <c r="BI153" s="144">
        <f t="shared" si="18"/>
        <v>0</v>
      </c>
      <c r="BJ153" s="13" t="s">
        <v>83</v>
      </c>
      <c r="BK153" s="144">
        <f t="shared" si="19"/>
        <v>2350</v>
      </c>
      <c r="BL153" s="13" t="s">
        <v>129</v>
      </c>
      <c r="BM153" s="143" t="s">
        <v>256</v>
      </c>
    </row>
    <row r="154" spans="1:65" s="2" customFormat="1" ht="16.5" customHeight="1">
      <c r="A154" s="25"/>
      <c r="B154" s="131"/>
      <c r="C154" s="132" t="s">
        <v>257</v>
      </c>
      <c r="D154" s="132" t="s">
        <v>125</v>
      </c>
      <c r="E154" s="133" t="s">
        <v>627</v>
      </c>
      <c r="F154" s="134" t="s">
        <v>628</v>
      </c>
      <c r="G154" s="135" t="s">
        <v>590</v>
      </c>
      <c r="H154" s="136">
        <v>10</v>
      </c>
      <c r="I154" s="137">
        <v>29</v>
      </c>
      <c r="J154" s="137">
        <f t="shared" si="10"/>
        <v>290</v>
      </c>
      <c r="K154" s="138"/>
      <c r="L154" s="26"/>
      <c r="M154" s="139" t="s">
        <v>1</v>
      </c>
      <c r="N154" s="140" t="s">
        <v>40</v>
      </c>
      <c r="O154" s="141">
        <v>0</v>
      </c>
      <c r="P154" s="141">
        <f t="shared" si="11"/>
        <v>0</v>
      </c>
      <c r="Q154" s="141">
        <v>0</v>
      </c>
      <c r="R154" s="141">
        <f t="shared" si="12"/>
        <v>0</v>
      </c>
      <c r="S154" s="141">
        <v>0</v>
      </c>
      <c r="T154" s="142">
        <f t="shared" si="1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3" t="s">
        <v>129</v>
      </c>
      <c r="AT154" s="143" t="s">
        <v>125</v>
      </c>
      <c r="AU154" s="143" t="s">
        <v>83</v>
      </c>
      <c r="AY154" s="13" t="s">
        <v>124</v>
      </c>
      <c r="BE154" s="144">
        <f t="shared" si="14"/>
        <v>290</v>
      </c>
      <c r="BF154" s="144">
        <f t="shared" si="15"/>
        <v>0</v>
      </c>
      <c r="BG154" s="144">
        <f t="shared" si="16"/>
        <v>0</v>
      </c>
      <c r="BH154" s="144">
        <f t="shared" si="17"/>
        <v>0</v>
      </c>
      <c r="BI154" s="144">
        <f t="shared" si="18"/>
        <v>0</v>
      </c>
      <c r="BJ154" s="13" t="s">
        <v>83</v>
      </c>
      <c r="BK154" s="144">
        <f t="shared" si="19"/>
        <v>290</v>
      </c>
      <c r="BL154" s="13" t="s">
        <v>129</v>
      </c>
      <c r="BM154" s="143" t="s">
        <v>260</v>
      </c>
    </row>
    <row r="155" spans="1:65" s="2" customFormat="1" ht="16.5" customHeight="1">
      <c r="A155" s="25"/>
      <c r="B155" s="131"/>
      <c r="C155" s="132" t="s">
        <v>217</v>
      </c>
      <c r="D155" s="132" t="s">
        <v>125</v>
      </c>
      <c r="E155" s="133" t="s">
        <v>629</v>
      </c>
      <c r="F155" s="134" t="s">
        <v>630</v>
      </c>
      <c r="G155" s="135" t="s">
        <v>590</v>
      </c>
      <c r="H155" s="136">
        <v>10</v>
      </c>
      <c r="I155" s="137">
        <v>369</v>
      </c>
      <c r="J155" s="137">
        <f t="shared" si="10"/>
        <v>3690</v>
      </c>
      <c r="K155" s="138"/>
      <c r="L155" s="26"/>
      <c r="M155" s="139" t="s">
        <v>1</v>
      </c>
      <c r="N155" s="140" t="s">
        <v>40</v>
      </c>
      <c r="O155" s="141">
        <v>0</v>
      </c>
      <c r="P155" s="141">
        <f t="shared" si="11"/>
        <v>0</v>
      </c>
      <c r="Q155" s="141">
        <v>0</v>
      </c>
      <c r="R155" s="141">
        <f t="shared" si="12"/>
        <v>0</v>
      </c>
      <c r="S155" s="141">
        <v>0</v>
      </c>
      <c r="T155" s="142">
        <f t="shared" si="1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3" t="s">
        <v>129</v>
      </c>
      <c r="AT155" s="143" t="s">
        <v>125</v>
      </c>
      <c r="AU155" s="143" t="s">
        <v>83</v>
      </c>
      <c r="AY155" s="13" t="s">
        <v>124</v>
      </c>
      <c r="BE155" s="144">
        <f t="shared" si="14"/>
        <v>3690</v>
      </c>
      <c r="BF155" s="144">
        <f t="shared" si="15"/>
        <v>0</v>
      </c>
      <c r="BG155" s="144">
        <f t="shared" si="16"/>
        <v>0</v>
      </c>
      <c r="BH155" s="144">
        <f t="shared" si="17"/>
        <v>0</v>
      </c>
      <c r="BI155" s="144">
        <f t="shared" si="18"/>
        <v>0</v>
      </c>
      <c r="BJ155" s="13" t="s">
        <v>83</v>
      </c>
      <c r="BK155" s="144">
        <f t="shared" si="19"/>
        <v>3690</v>
      </c>
      <c r="BL155" s="13" t="s">
        <v>129</v>
      </c>
      <c r="BM155" s="143" t="s">
        <v>263</v>
      </c>
    </row>
    <row r="156" spans="1:65" s="2" customFormat="1" ht="16.5" customHeight="1">
      <c r="A156" s="25"/>
      <c r="B156" s="131"/>
      <c r="C156" s="132" t="s">
        <v>264</v>
      </c>
      <c r="D156" s="132" t="s">
        <v>125</v>
      </c>
      <c r="E156" s="133" t="s">
        <v>631</v>
      </c>
      <c r="F156" s="134" t="s">
        <v>632</v>
      </c>
      <c r="G156" s="135" t="s">
        <v>590</v>
      </c>
      <c r="H156" s="136">
        <v>10</v>
      </c>
      <c r="I156" s="137">
        <v>147</v>
      </c>
      <c r="J156" s="137">
        <f t="shared" si="10"/>
        <v>1470</v>
      </c>
      <c r="K156" s="138"/>
      <c r="L156" s="26"/>
      <c r="M156" s="139" t="s">
        <v>1</v>
      </c>
      <c r="N156" s="140" t="s">
        <v>40</v>
      </c>
      <c r="O156" s="141">
        <v>0</v>
      </c>
      <c r="P156" s="141">
        <f t="shared" si="11"/>
        <v>0</v>
      </c>
      <c r="Q156" s="141">
        <v>0</v>
      </c>
      <c r="R156" s="141">
        <f t="shared" si="12"/>
        <v>0</v>
      </c>
      <c r="S156" s="141">
        <v>0</v>
      </c>
      <c r="T156" s="142">
        <f t="shared" si="13"/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43" t="s">
        <v>129</v>
      </c>
      <c r="AT156" s="143" t="s">
        <v>125</v>
      </c>
      <c r="AU156" s="143" t="s">
        <v>83</v>
      </c>
      <c r="AY156" s="13" t="s">
        <v>124</v>
      </c>
      <c r="BE156" s="144">
        <f t="shared" si="14"/>
        <v>1470</v>
      </c>
      <c r="BF156" s="144">
        <f t="shared" si="15"/>
        <v>0</v>
      </c>
      <c r="BG156" s="144">
        <f t="shared" si="16"/>
        <v>0</v>
      </c>
      <c r="BH156" s="144">
        <f t="shared" si="17"/>
        <v>0</v>
      </c>
      <c r="BI156" s="144">
        <f t="shared" si="18"/>
        <v>0</v>
      </c>
      <c r="BJ156" s="13" t="s">
        <v>83</v>
      </c>
      <c r="BK156" s="144">
        <f t="shared" si="19"/>
        <v>1470</v>
      </c>
      <c r="BL156" s="13" t="s">
        <v>129</v>
      </c>
      <c r="BM156" s="143" t="s">
        <v>267</v>
      </c>
    </row>
    <row r="157" spans="1:65" s="2" customFormat="1" ht="16.5" customHeight="1">
      <c r="A157" s="25"/>
      <c r="B157" s="131"/>
      <c r="C157" s="132" t="s">
        <v>220</v>
      </c>
      <c r="D157" s="132" t="s">
        <v>125</v>
      </c>
      <c r="E157" s="133" t="s">
        <v>633</v>
      </c>
      <c r="F157" s="134" t="s">
        <v>634</v>
      </c>
      <c r="G157" s="135" t="s">
        <v>208</v>
      </c>
      <c r="H157" s="136">
        <v>105</v>
      </c>
      <c r="I157" s="137">
        <v>189</v>
      </c>
      <c r="J157" s="137">
        <f t="shared" si="10"/>
        <v>19845</v>
      </c>
      <c r="K157" s="138"/>
      <c r="L157" s="26"/>
      <c r="M157" s="139" t="s">
        <v>1</v>
      </c>
      <c r="N157" s="140" t="s">
        <v>40</v>
      </c>
      <c r="O157" s="141">
        <v>0</v>
      </c>
      <c r="P157" s="141">
        <f t="shared" si="11"/>
        <v>0</v>
      </c>
      <c r="Q157" s="141">
        <v>0</v>
      </c>
      <c r="R157" s="141">
        <f t="shared" si="12"/>
        <v>0</v>
      </c>
      <c r="S157" s="141">
        <v>0</v>
      </c>
      <c r="T157" s="142">
        <f t="shared" si="1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3" t="s">
        <v>129</v>
      </c>
      <c r="AT157" s="143" t="s">
        <v>125</v>
      </c>
      <c r="AU157" s="143" t="s">
        <v>83</v>
      </c>
      <c r="AY157" s="13" t="s">
        <v>124</v>
      </c>
      <c r="BE157" s="144">
        <f t="shared" si="14"/>
        <v>19845</v>
      </c>
      <c r="BF157" s="144">
        <f t="shared" si="15"/>
        <v>0</v>
      </c>
      <c r="BG157" s="144">
        <f t="shared" si="16"/>
        <v>0</v>
      </c>
      <c r="BH157" s="144">
        <f t="shared" si="17"/>
        <v>0</v>
      </c>
      <c r="BI157" s="144">
        <f t="shared" si="18"/>
        <v>0</v>
      </c>
      <c r="BJ157" s="13" t="s">
        <v>83</v>
      </c>
      <c r="BK157" s="144">
        <f t="shared" si="19"/>
        <v>19845</v>
      </c>
      <c r="BL157" s="13" t="s">
        <v>129</v>
      </c>
      <c r="BM157" s="143" t="s">
        <v>270</v>
      </c>
    </row>
    <row r="158" spans="1:65" s="2" customFormat="1" ht="16.5" customHeight="1">
      <c r="A158" s="25"/>
      <c r="B158" s="131"/>
      <c r="C158" s="132" t="s">
        <v>271</v>
      </c>
      <c r="D158" s="132" t="s">
        <v>125</v>
      </c>
      <c r="E158" s="133" t="s">
        <v>635</v>
      </c>
      <c r="F158" s="134" t="s">
        <v>636</v>
      </c>
      <c r="G158" s="135" t="s">
        <v>208</v>
      </c>
      <c r="H158" s="136">
        <v>20</v>
      </c>
      <c r="I158" s="137">
        <v>36</v>
      </c>
      <c r="J158" s="137">
        <f t="shared" si="10"/>
        <v>720</v>
      </c>
      <c r="K158" s="138"/>
      <c r="L158" s="26"/>
      <c r="M158" s="139" t="s">
        <v>1</v>
      </c>
      <c r="N158" s="140" t="s">
        <v>40</v>
      </c>
      <c r="O158" s="141">
        <v>0</v>
      </c>
      <c r="P158" s="141">
        <f t="shared" si="11"/>
        <v>0</v>
      </c>
      <c r="Q158" s="141">
        <v>0</v>
      </c>
      <c r="R158" s="141">
        <f t="shared" si="12"/>
        <v>0</v>
      </c>
      <c r="S158" s="141">
        <v>0</v>
      </c>
      <c r="T158" s="142">
        <f t="shared" si="1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3" t="s">
        <v>129</v>
      </c>
      <c r="AT158" s="143" t="s">
        <v>125</v>
      </c>
      <c r="AU158" s="143" t="s">
        <v>83</v>
      </c>
      <c r="AY158" s="13" t="s">
        <v>124</v>
      </c>
      <c r="BE158" s="144">
        <f t="shared" si="14"/>
        <v>720</v>
      </c>
      <c r="BF158" s="144">
        <f t="shared" si="15"/>
        <v>0</v>
      </c>
      <c r="BG158" s="144">
        <f t="shared" si="16"/>
        <v>0</v>
      </c>
      <c r="BH158" s="144">
        <f t="shared" si="17"/>
        <v>0</v>
      </c>
      <c r="BI158" s="144">
        <f t="shared" si="18"/>
        <v>0</v>
      </c>
      <c r="BJ158" s="13" t="s">
        <v>83</v>
      </c>
      <c r="BK158" s="144">
        <f t="shared" si="19"/>
        <v>720</v>
      </c>
      <c r="BL158" s="13" t="s">
        <v>129</v>
      </c>
      <c r="BM158" s="143" t="s">
        <v>274</v>
      </c>
    </row>
    <row r="159" spans="1:65" s="2" customFormat="1" ht="16.5" customHeight="1">
      <c r="A159" s="25"/>
      <c r="B159" s="131"/>
      <c r="C159" s="132" t="s">
        <v>224</v>
      </c>
      <c r="D159" s="132" t="s">
        <v>125</v>
      </c>
      <c r="E159" s="133" t="s">
        <v>637</v>
      </c>
      <c r="F159" s="134" t="s">
        <v>638</v>
      </c>
      <c r="G159" s="135" t="s">
        <v>590</v>
      </c>
      <c r="H159" s="136">
        <v>20</v>
      </c>
      <c r="I159" s="137">
        <v>45</v>
      </c>
      <c r="J159" s="137">
        <f t="shared" si="10"/>
        <v>900</v>
      </c>
      <c r="K159" s="138"/>
      <c r="L159" s="26"/>
      <c r="M159" s="139" t="s">
        <v>1</v>
      </c>
      <c r="N159" s="140" t="s">
        <v>40</v>
      </c>
      <c r="O159" s="141">
        <v>0</v>
      </c>
      <c r="P159" s="141">
        <f t="shared" si="11"/>
        <v>0</v>
      </c>
      <c r="Q159" s="141">
        <v>0</v>
      </c>
      <c r="R159" s="141">
        <f t="shared" si="12"/>
        <v>0</v>
      </c>
      <c r="S159" s="141">
        <v>0</v>
      </c>
      <c r="T159" s="142">
        <f t="shared" si="13"/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3" t="s">
        <v>129</v>
      </c>
      <c r="AT159" s="143" t="s">
        <v>125</v>
      </c>
      <c r="AU159" s="143" t="s">
        <v>83</v>
      </c>
      <c r="AY159" s="13" t="s">
        <v>124</v>
      </c>
      <c r="BE159" s="144">
        <f t="shared" si="14"/>
        <v>900</v>
      </c>
      <c r="BF159" s="144">
        <f t="shared" si="15"/>
        <v>0</v>
      </c>
      <c r="BG159" s="144">
        <f t="shared" si="16"/>
        <v>0</v>
      </c>
      <c r="BH159" s="144">
        <f t="shared" si="17"/>
        <v>0</v>
      </c>
      <c r="BI159" s="144">
        <f t="shared" si="18"/>
        <v>0</v>
      </c>
      <c r="BJ159" s="13" t="s">
        <v>83</v>
      </c>
      <c r="BK159" s="144">
        <f t="shared" si="19"/>
        <v>900</v>
      </c>
      <c r="BL159" s="13" t="s">
        <v>129</v>
      </c>
      <c r="BM159" s="143" t="s">
        <v>279</v>
      </c>
    </row>
    <row r="160" spans="1:65" s="2" customFormat="1" ht="16.5" customHeight="1">
      <c r="A160" s="25"/>
      <c r="B160" s="131"/>
      <c r="C160" s="132" t="s">
        <v>280</v>
      </c>
      <c r="D160" s="132" t="s">
        <v>125</v>
      </c>
      <c r="E160" s="133" t="s">
        <v>639</v>
      </c>
      <c r="F160" s="134" t="s">
        <v>640</v>
      </c>
      <c r="G160" s="135" t="s">
        <v>590</v>
      </c>
      <c r="H160" s="136">
        <v>10</v>
      </c>
      <c r="I160" s="137">
        <v>52</v>
      </c>
      <c r="J160" s="137">
        <f t="shared" si="10"/>
        <v>520</v>
      </c>
      <c r="K160" s="138"/>
      <c r="L160" s="26"/>
      <c r="M160" s="139" t="s">
        <v>1</v>
      </c>
      <c r="N160" s="140" t="s">
        <v>40</v>
      </c>
      <c r="O160" s="141">
        <v>0</v>
      </c>
      <c r="P160" s="141">
        <f t="shared" si="11"/>
        <v>0</v>
      </c>
      <c r="Q160" s="141">
        <v>0</v>
      </c>
      <c r="R160" s="141">
        <f t="shared" si="12"/>
        <v>0</v>
      </c>
      <c r="S160" s="141">
        <v>0</v>
      </c>
      <c r="T160" s="142">
        <f t="shared" si="13"/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3" t="s">
        <v>129</v>
      </c>
      <c r="AT160" s="143" t="s">
        <v>125</v>
      </c>
      <c r="AU160" s="143" t="s">
        <v>83</v>
      </c>
      <c r="AY160" s="13" t="s">
        <v>124</v>
      </c>
      <c r="BE160" s="144">
        <f t="shared" si="14"/>
        <v>520</v>
      </c>
      <c r="BF160" s="144">
        <f t="shared" si="15"/>
        <v>0</v>
      </c>
      <c r="BG160" s="144">
        <f t="shared" si="16"/>
        <v>0</v>
      </c>
      <c r="BH160" s="144">
        <f t="shared" si="17"/>
        <v>0</v>
      </c>
      <c r="BI160" s="144">
        <f t="shared" si="18"/>
        <v>0</v>
      </c>
      <c r="BJ160" s="13" t="s">
        <v>83</v>
      </c>
      <c r="BK160" s="144">
        <f t="shared" si="19"/>
        <v>520</v>
      </c>
      <c r="BL160" s="13" t="s">
        <v>129</v>
      </c>
      <c r="BM160" s="143" t="s">
        <v>234</v>
      </c>
    </row>
    <row r="161" spans="1:65" s="2" customFormat="1" ht="16.5" customHeight="1">
      <c r="A161" s="25"/>
      <c r="B161" s="131"/>
      <c r="C161" s="132" t="s">
        <v>229</v>
      </c>
      <c r="D161" s="132" t="s">
        <v>125</v>
      </c>
      <c r="E161" s="133" t="s">
        <v>641</v>
      </c>
      <c r="F161" s="134" t="s">
        <v>642</v>
      </c>
      <c r="G161" s="135" t="s">
        <v>587</v>
      </c>
      <c r="H161" s="136">
        <v>8</v>
      </c>
      <c r="I161" s="137">
        <v>5000</v>
      </c>
      <c r="J161" s="137">
        <f t="shared" si="10"/>
        <v>40000</v>
      </c>
      <c r="K161" s="138"/>
      <c r="L161" s="26"/>
      <c r="M161" s="139" t="s">
        <v>1</v>
      </c>
      <c r="N161" s="140" t="s">
        <v>40</v>
      </c>
      <c r="O161" s="141">
        <v>0</v>
      </c>
      <c r="P161" s="141">
        <f t="shared" si="11"/>
        <v>0</v>
      </c>
      <c r="Q161" s="141">
        <v>0</v>
      </c>
      <c r="R161" s="141">
        <f t="shared" si="12"/>
        <v>0</v>
      </c>
      <c r="S161" s="141">
        <v>0</v>
      </c>
      <c r="T161" s="142">
        <f t="shared" si="13"/>
        <v>0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3" t="s">
        <v>129</v>
      </c>
      <c r="AT161" s="143" t="s">
        <v>125</v>
      </c>
      <c r="AU161" s="143" t="s">
        <v>83</v>
      </c>
      <c r="AY161" s="13" t="s">
        <v>124</v>
      </c>
      <c r="BE161" s="144">
        <f t="shared" si="14"/>
        <v>40000</v>
      </c>
      <c r="BF161" s="144">
        <f t="shared" si="15"/>
        <v>0</v>
      </c>
      <c r="BG161" s="144">
        <f t="shared" si="16"/>
        <v>0</v>
      </c>
      <c r="BH161" s="144">
        <f t="shared" si="17"/>
        <v>0</v>
      </c>
      <c r="BI161" s="144">
        <f t="shared" si="18"/>
        <v>0</v>
      </c>
      <c r="BJ161" s="13" t="s">
        <v>83</v>
      </c>
      <c r="BK161" s="144">
        <f t="shared" si="19"/>
        <v>40000</v>
      </c>
      <c r="BL161" s="13" t="s">
        <v>129</v>
      </c>
      <c r="BM161" s="143" t="s">
        <v>275</v>
      </c>
    </row>
    <row r="162" spans="2:63" s="11" customFormat="1" ht="25.9" customHeight="1">
      <c r="B162" s="121"/>
      <c r="D162" s="122" t="s">
        <v>74</v>
      </c>
      <c r="E162" s="123" t="s">
        <v>152</v>
      </c>
      <c r="F162" s="123" t="s">
        <v>152</v>
      </c>
      <c r="J162" s="124">
        <f>BK162</f>
        <v>0</v>
      </c>
      <c r="L162" s="121"/>
      <c r="M162" s="145"/>
      <c r="N162" s="146"/>
      <c r="O162" s="146"/>
      <c r="P162" s="147">
        <v>0</v>
      </c>
      <c r="Q162" s="146"/>
      <c r="R162" s="147">
        <v>0</v>
      </c>
      <c r="S162" s="146"/>
      <c r="T162" s="148">
        <v>0</v>
      </c>
      <c r="AR162" s="122" t="s">
        <v>83</v>
      </c>
      <c r="AT162" s="129" t="s">
        <v>74</v>
      </c>
      <c r="AU162" s="129" t="s">
        <v>75</v>
      </c>
      <c r="AY162" s="122" t="s">
        <v>124</v>
      </c>
      <c r="BK162" s="130">
        <v>0</v>
      </c>
    </row>
    <row r="163" spans="1:31" s="2" customFormat="1" ht="6.95" customHeight="1">
      <c r="A163" s="25"/>
      <c r="B163" s="40"/>
      <c r="C163" s="41"/>
      <c r="D163" s="41"/>
      <c r="E163" s="41"/>
      <c r="F163" s="41"/>
      <c r="G163" s="41"/>
      <c r="H163" s="41"/>
      <c r="I163" s="41"/>
      <c r="J163" s="41"/>
      <c r="K163" s="41"/>
      <c r="L163" s="26"/>
      <c r="M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</row>
  </sheetData>
  <autoFilter ref="C122:K16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3"/>
  <sheetViews>
    <sheetView showGridLines="0" workbookViewId="0" topLeftCell="A83">
      <selection activeCell="J97" sqref="J9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94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s="1" customFormat="1" ht="24.95" customHeight="1">
      <c r="B4" s="16"/>
      <c r="D4" s="17" t="s">
        <v>98</v>
      </c>
      <c r="L4" s="16"/>
      <c r="M4" s="87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236" t="str">
        <f>'Rekapitulace stavby'!K6</f>
        <v>Energetické úspory ZŠ Krušnohorská 1576/1 Trnovany, Teplice</v>
      </c>
      <c r="F7" s="237"/>
      <c r="G7" s="237"/>
      <c r="H7" s="237"/>
      <c r="L7" s="16"/>
    </row>
    <row r="8" spans="1:31" s="2" customFormat="1" ht="12" customHeight="1">
      <c r="A8" s="25"/>
      <c r="B8" s="26"/>
      <c r="C8" s="25"/>
      <c r="D8" s="22" t="s">
        <v>99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226" t="s">
        <v>643</v>
      </c>
      <c r="F9" s="235"/>
      <c r="G9" s="235"/>
      <c r="H9" s="235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24</v>
      </c>
      <c r="G12" s="25"/>
      <c r="H12" s="25"/>
      <c r="I12" s="22" t="s">
        <v>20</v>
      </c>
      <c r="J12" s="48" t="str">
        <f>'Rekapitulace stavby'!AN8</f>
        <v>10. 6. 2020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25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tr">
        <f>'Rekapitulace stavby'!AN13</f>
        <v>14891115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10" t="str">
        <f>'Rekapitulace stavby'!E14</f>
        <v>IZOWEN a.s.</v>
      </c>
      <c r="F18" s="210"/>
      <c r="G18" s="210"/>
      <c r="H18" s="210"/>
      <c r="I18" s="22" t="s">
        <v>25</v>
      </c>
      <c r="J18" s="20" t="str">
        <f>'Rekapitulace stavby'!AN14</f>
        <v>CZ14891115</v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23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25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32</v>
      </c>
      <c r="E23" s="25"/>
      <c r="F23" s="25"/>
      <c r="G23" s="25"/>
      <c r="H23" s="25"/>
      <c r="I23" s="22" t="s">
        <v>23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tr">
        <f>IF('Rekapitulace stavby'!E20="","",'Rekapitulace stavby'!E20)</f>
        <v>Vít Janouškovec</v>
      </c>
      <c r="F24" s="25"/>
      <c r="G24" s="25"/>
      <c r="H24" s="25"/>
      <c r="I24" s="22" t="s">
        <v>25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34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customHeight="1">
      <c r="A27" s="88"/>
      <c r="B27" s="89"/>
      <c r="C27" s="88"/>
      <c r="D27" s="88"/>
      <c r="E27" s="212" t="s">
        <v>1</v>
      </c>
      <c r="F27" s="212"/>
      <c r="G27" s="212"/>
      <c r="H27" s="21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91" t="s">
        <v>35</v>
      </c>
      <c r="E30" s="25"/>
      <c r="F30" s="25"/>
      <c r="G30" s="25"/>
      <c r="H30" s="25"/>
      <c r="I30" s="25"/>
      <c r="J30" s="64">
        <f>ROUND(J118,2)</f>
        <v>197546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37</v>
      </c>
      <c r="G32" s="25"/>
      <c r="H32" s="25"/>
      <c r="I32" s="29" t="s">
        <v>36</v>
      </c>
      <c r="J32" s="29" t="s">
        <v>38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2" t="s">
        <v>39</v>
      </c>
      <c r="E33" s="22" t="s">
        <v>40</v>
      </c>
      <c r="F33" s="93">
        <f>ROUND((SUM(BE118:BE142)),2)</f>
        <v>197546</v>
      </c>
      <c r="G33" s="25"/>
      <c r="H33" s="25"/>
      <c r="I33" s="94">
        <v>0.21</v>
      </c>
      <c r="J33" s="93">
        <f>ROUND(((SUM(BE118:BE142))*I33),2)</f>
        <v>41484.66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41</v>
      </c>
      <c r="F34" s="93">
        <f>ROUND((SUM(BF118:BF142)),2)</f>
        <v>0</v>
      </c>
      <c r="G34" s="25"/>
      <c r="H34" s="25"/>
      <c r="I34" s="94">
        <v>0.15</v>
      </c>
      <c r="J34" s="93">
        <f>ROUND(((SUM(BF118:BF142))*I34),2)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42</v>
      </c>
      <c r="F35" s="93">
        <f>ROUND((SUM(BG118:BG142)),2)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43</v>
      </c>
      <c r="F36" s="93">
        <f>ROUND((SUM(BH118:BH142)),2)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44</v>
      </c>
      <c r="F37" s="93">
        <f>ROUND((SUM(BI118:BI142)),2)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5"/>
      <c r="D39" s="96" t="s">
        <v>45</v>
      </c>
      <c r="E39" s="53"/>
      <c r="F39" s="53"/>
      <c r="G39" s="97" t="s">
        <v>46</v>
      </c>
      <c r="H39" s="98" t="s">
        <v>47</v>
      </c>
      <c r="I39" s="53"/>
      <c r="J39" s="99">
        <f>SUM(J30:J37)</f>
        <v>239030.66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5"/>
      <c r="D50" s="36" t="s">
        <v>48</v>
      </c>
      <c r="E50" s="37"/>
      <c r="F50" s="37"/>
      <c r="G50" s="36" t="s">
        <v>49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8" t="s">
        <v>50</v>
      </c>
      <c r="E61" s="28"/>
      <c r="F61" s="101" t="s">
        <v>51</v>
      </c>
      <c r="G61" s="38" t="s">
        <v>50</v>
      </c>
      <c r="H61" s="28"/>
      <c r="I61" s="28"/>
      <c r="J61" s="102" t="s">
        <v>51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6" t="s">
        <v>52</v>
      </c>
      <c r="E65" s="39"/>
      <c r="F65" s="39"/>
      <c r="G65" s="36" t="s">
        <v>53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8" t="s">
        <v>50</v>
      </c>
      <c r="E76" s="28"/>
      <c r="F76" s="101" t="s">
        <v>51</v>
      </c>
      <c r="G76" s="38" t="s">
        <v>50</v>
      </c>
      <c r="H76" s="28"/>
      <c r="I76" s="28"/>
      <c r="J76" s="102" t="s">
        <v>51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7" t="s">
        <v>101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236" t="str">
        <f>E7</f>
        <v>Energetické úspory ZŠ Krušnohorská 1576/1 Trnovany, Teplice</v>
      </c>
      <c r="F85" s="237"/>
      <c r="G85" s="237"/>
      <c r="H85" s="237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>
      <c r="A86" s="25"/>
      <c r="B86" s="26"/>
      <c r="C86" s="22" t="s">
        <v>99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>
      <c r="A87" s="25"/>
      <c r="B87" s="26"/>
      <c r="C87" s="25"/>
      <c r="D87" s="25"/>
      <c r="E87" s="226" t="str">
        <f>E9</f>
        <v>Objekt6 - 1 3 Pol</v>
      </c>
      <c r="F87" s="235"/>
      <c r="G87" s="235"/>
      <c r="H87" s="235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 t="str">
        <f>IF(J12="","",J12)</f>
        <v>10. 6. 2020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>
      <c r="A91" s="25"/>
      <c r="B91" s="26"/>
      <c r="C91" s="22" t="s">
        <v>22</v>
      </c>
      <c r="D91" s="25"/>
      <c r="E91" s="25"/>
      <c r="F91" s="20" t="str">
        <f>E15</f>
        <v xml:space="preserve"> </v>
      </c>
      <c r="G91" s="25"/>
      <c r="H91" s="25"/>
      <c r="I91" s="22" t="s">
        <v>30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>
      <c r="A92" s="25"/>
      <c r="B92" s="26"/>
      <c r="C92" s="22" t="s">
        <v>26</v>
      </c>
      <c r="D92" s="25"/>
      <c r="E92" s="25"/>
      <c r="F92" s="20" t="str">
        <f>IF(E18="","",E18)</f>
        <v>IZOWEN a.s.</v>
      </c>
      <c r="G92" s="25"/>
      <c r="H92" s="25"/>
      <c r="I92" s="22" t="s">
        <v>32</v>
      </c>
      <c r="J92" s="23" t="str">
        <f>E24</f>
        <v>Vít Janouškovec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>
      <c r="A94" s="25"/>
      <c r="B94" s="26"/>
      <c r="C94" s="103" t="s">
        <v>102</v>
      </c>
      <c r="D94" s="95"/>
      <c r="E94" s="95"/>
      <c r="F94" s="95"/>
      <c r="G94" s="95"/>
      <c r="H94" s="95"/>
      <c r="I94" s="95"/>
      <c r="J94" s="104" t="s">
        <v>103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105" t="s">
        <v>104</v>
      </c>
      <c r="D96" s="25"/>
      <c r="E96" s="25"/>
      <c r="F96" s="25"/>
      <c r="G96" s="25"/>
      <c r="H96" s="25"/>
      <c r="I96" s="25"/>
      <c r="J96" s="64">
        <f>J118</f>
        <v>197546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105</v>
      </c>
    </row>
    <row r="97" spans="2:12" s="9" customFormat="1" ht="24.95" customHeight="1">
      <c r="B97" s="106"/>
      <c r="D97" s="107" t="s">
        <v>644</v>
      </c>
      <c r="E97" s="108"/>
      <c r="F97" s="108"/>
      <c r="G97" s="108"/>
      <c r="H97" s="108"/>
      <c r="I97" s="108"/>
      <c r="J97" s="109">
        <f>J119</f>
        <v>197546</v>
      </c>
      <c r="L97" s="106"/>
    </row>
    <row r="98" spans="2:12" s="9" customFormat="1" ht="24.95" customHeight="1">
      <c r="B98" s="106"/>
      <c r="D98" s="107" t="s">
        <v>108</v>
      </c>
      <c r="E98" s="108"/>
      <c r="F98" s="108"/>
      <c r="G98" s="108"/>
      <c r="H98" s="108"/>
      <c r="I98" s="108"/>
      <c r="J98" s="109">
        <f>J142</f>
        <v>0</v>
      </c>
      <c r="L98" s="106"/>
    </row>
    <row r="99" spans="1:31" s="2" customFormat="1" ht="21.75" customHeight="1">
      <c r="A99" s="25"/>
      <c r="B99" s="26"/>
      <c r="C99" s="25"/>
      <c r="D99" s="25"/>
      <c r="E99" s="25"/>
      <c r="F99" s="25"/>
      <c r="G99" s="25"/>
      <c r="H99" s="25"/>
      <c r="I99" s="25"/>
      <c r="J99" s="25"/>
      <c r="K99" s="25"/>
      <c r="L99" s="3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</row>
    <row r="100" spans="1:31" s="2" customFormat="1" ht="6.95" customHeight="1">
      <c r="A100" s="25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3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</row>
    <row r="104" spans="1:31" s="2" customFormat="1" ht="6.95" customHeight="1">
      <c r="A104" s="25"/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3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s="2" customFormat="1" ht="24.95" customHeight="1">
      <c r="A105" s="25"/>
      <c r="B105" s="26"/>
      <c r="C105" s="17" t="s">
        <v>109</v>
      </c>
      <c r="D105" s="25"/>
      <c r="E105" s="25"/>
      <c r="F105" s="25"/>
      <c r="G105" s="25"/>
      <c r="H105" s="25"/>
      <c r="I105" s="25"/>
      <c r="J105" s="25"/>
      <c r="K105" s="25"/>
      <c r="L105" s="3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s="2" customFormat="1" ht="6.95" customHeight="1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2" customFormat="1" ht="12" customHeight="1">
      <c r="A107" s="25"/>
      <c r="B107" s="26"/>
      <c r="C107" s="22" t="s">
        <v>14</v>
      </c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16.5" customHeight="1">
      <c r="A108" s="25"/>
      <c r="B108" s="26"/>
      <c r="C108" s="25"/>
      <c r="D108" s="25"/>
      <c r="E108" s="236" t="str">
        <f>E7</f>
        <v>Energetické úspory ZŠ Krušnohorská 1576/1 Trnovany, Teplice</v>
      </c>
      <c r="F108" s="237"/>
      <c r="G108" s="237"/>
      <c r="H108" s="237"/>
      <c r="I108" s="25"/>
      <c r="J108" s="25"/>
      <c r="K108" s="25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2" customFormat="1" ht="12" customHeight="1">
      <c r="A109" s="25"/>
      <c r="B109" s="26"/>
      <c r="C109" s="22" t="s">
        <v>99</v>
      </c>
      <c r="D109" s="25"/>
      <c r="E109" s="25"/>
      <c r="F109" s="25"/>
      <c r="G109" s="25"/>
      <c r="H109" s="25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2" customFormat="1" ht="16.5" customHeight="1">
      <c r="A110" s="25"/>
      <c r="B110" s="26"/>
      <c r="C110" s="25"/>
      <c r="D110" s="25"/>
      <c r="E110" s="226" t="str">
        <f>E9</f>
        <v>Objekt6 - 1 3 Pol</v>
      </c>
      <c r="F110" s="235"/>
      <c r="G110" s="235"/>
      <c r="H110" s="23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2" customFormat="1" ht="6.95" customHeight="1">
      <c r="A111" s="25"/>
      <c r="B111" s="26"/>
      <c r="C111" s="25"/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2" customFormat="1" ht="12" customHeight="1">
      <c r="A112" s="25"/>
      <c r="B112" s="26"/>
      <c r="C112" s="22" t="s">
        <v>18</v>
      </c>
      <c r="D112" s="25"/>
      <c r="E112" s="25"/>
      <c r="F112" s="20" t="str">
        <f>F12</f>
        <v xml:space="preserve"> </v>
      </c>
      <c r="G112" s="25"/>
      <c r="H112" s="25"/>
      <c r="I112" s="22" t="s">
        <v>20</v>
      </c>
      <c r="J112" s="48" t="str">
        <f>IF(J12="","",J12)</f>
        <v>10. 6. 2020</v>
      </c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6.95" customHeight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15.2" customHeight="1">
      <c r="A114" s="25"/>
      <c r="B114" s="26"/>
      <c r="C114" s="22" t="s">
        <v>22</v>
      </c>
      <c r="D114" s="25"/>
      <c r="E114" s="25"/>
      <c r="F114" s="20" t="str">
        <f>E15</f>
        <v xml:space="preserve"> </v>
      </c>
      <c r="G114" s="25"/>
      <c r="H114" s="25"/>
      <c r="I114" s="22" t="s">
        <v>30</v>
      </c>
      <c r="J114" s="23" t="str">
        <f>E21</f>
        <v xml:space="preserve"> </v>
      </c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5.2" customHeight="1">
      <c r="A115" s="25"/>
      <c r="B115" s="26"/>
      <c r="C115" s="22" t="s">
        <v>26</v>
      </c>
      <c r="D115" s="25"/>
      <c r="E115" s="25"/>
      <c r="F115" s="20" t="str">
        <f>IF(E18="","",E18)</f>
        <v>IZOWEN a.s.</v>
      </c>
      <c r="G115" s="25"/>
      <c r="H115" s="25"/>
      <c r="I115" s="22" t="s">
        <v>32</v>
      </c>
      <c r="J115" s="23" t="str">
        <f>E24</f>
        <v>Vít Janouškovec</v>
      </c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0.35" customHeight="1">
      <c r="A116" s="25"/>
      <c r="B116" s="26"/>
      <c r="C116" s="25"/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10" customFormat="1" ht="29.25" customHeight="1">
      <c r="A117" s="110"/>
      <c r="B117" s="111"/>
      <c r="C117" s="112" t="s">
        <v>110</v>
      </c>
      <c r="D117" s="113" t="s">
        <v>60</v>
      </c>
      <c r="E117" s="113" t="s">
        <v>56</v>
      </c>
      <c r="F117" s="113" t="s">
        <v>57</v>
      </c>
      <c r="G117" s="113" t="s">
        <v>111</v>
      </c>
      <c r="H117" s="113" t="s">
        <v>112</v>
      </c>
      <c r="I117" s="113" t="s">
        <v>113</v>
      </c>
      <c r="J117" s="114" t="s">
        <v>103</v>
      </c>
      <c r="K117" s="115" t="s">
        <v>114</v>
      </c>
      <c r="L117" s="116"/>
      <c r="M117" s="55" t="s">
        <v>1</v>
      </c>
      <c r="N117" s="56" t="s">
        <v>39</v>
      </c>
      <c r="O117" s="56" t="s">
        <v>115</v>
      </c>
      <c r="P117" s="56" t="s">
        <v>116</v>
      </c>
      <c r="Q117" s="56" t="s">
        <v>117</v>
      </c>
      <c r="R117" s="56" t="s">
        <v>118</v>
      </c>
      <c r="S117" s="56" t="s">
        <v>119</v>
      </c>
      <c r="T117" s="57" t="s">
        <v>120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3" s="2" customFormat="1" ht="22.9" customHeight="1">
      <c r="A118" s="25"/>
      <c r="B118" s="26"/>
      <c r="C118" s="62" t="s">
        <v>121</v>
      </c>
      <c r="D118" s="25"/>
      <c r="E118" s="25"/>
      <c r="F118" s="25"/>
      <c r="G118" s="25"/>
      <c r="H118" s="25"/>
      <c r="I118" s="25"/>
      <c r="J118" s="117">
        <f>BK118</f>
        <v>197546</v>
      </c>
      <c r="K118" s="25"/>
      <c r="L118" s="26"/>
      <c r="M118" s="58"/>
      <c r="N118" s="49"/>
      <c r="O118" s="59"/>
      <c r="P118" s="118">
        <f>P119+P142</f>
        <v>0</v>
      </c>
      <c r="Q118" s="59"/>
      <c r="R118" s="118">
        <f>R119+R142</f>
        <v>0</v>
      </c>
      <c r="S118" s="59"/>
      <c r="T118" s="119">
        <f>T119+T142</f>
        <v>0</v>
      </c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T118" s="13" t="s">
        <v>74</v>
      </c>
      <c r="AU118" s="13" t="s">
        <v>105</v>
      </c>
      <c r="BK118" s="120">
        <f>BK119+BK142</f>
        <v>197546</v>
      </c>
    </row>
    <row r="119" spans="2:63" s="11" customFormat="1" ht="25.9" customHeight="1">
      <c r="B119" s="121"/>
      <c r="D119" s="122" t="s">
        <v>74</v>
      </c>
      <c r="E119" s="123" t="s">
        <v>645</v>
      </c>
      <c r="F119" s="123" t="s">
        <v>646</v>
      </c>
      <c r="J119" s="124">
        <f>BK119</f>
        <v>197546</v>
      </c>
      <c r="L119" s="121"/>
      <c r="M119" s="125"/>
      <c r="N119" s="126"/>
      <c r="O119" s="126"/>
      <c r="P119" s="127">
        <f>SUM(P120:P141)</f>
        <v>0</v>
      </c>
      <c r="Q119" s="126"/>
      <c r="R119" s="127">
        <f>SUM(R120:R141)</f>
        <v>0</v>
      </c>
      <c r="S119" s="126"/>
      <c r="T119" s="128">
        <f>SUM(T120:T141)</f>
        <v>0</v>
      </c>
      <c r="AR119" s="122" t="s">
        <v>83</v>
      </c>
      <c r="AT119" s="129" t="s">
        <v>74</v>
      </c>
      <c r="AU119" s="129" t="s">
        <v>75</v>
      </c>
      <c r="AY119" s="122" t="s">
        <v>124</v>
      </c>
      <c r="BK119" s="130">
        <f>SUM(BK120:BK141)</f>
        <v>197546</v>
      </c>
    </row>
    <row r="120" spans="1:65" s="2" customFormat="1" ht="16.5" customHeight="1">
      <c r="A120" s="25"/>
      <c r="B120" s="131"/>
      <c r="C120" s="132" t="s">
        <v>83</v>
      </c>
      <c r="D120" s="132" t="s">
        <v>125</v>
      </c>
      <c r="E120" s="133" t="s">
        <v>83</v>
      </c>
      <c r="F120" s="134" t="s">
        <v>647</v>
      </c>
      <c r="G120" s="135" t="s">
        <v>208</v>
      </c>
      <c r="H120" s="136">
        <v>25</v>
      </c>
      <c r="I120" s="137">
        <v>780</v>
      </c>
      <c r="J120" s="137">
        <f aca="true" t="shared" si="0" ref="J120:J141">ROUND(I120*H120,2)</f>
        <v>19500</v>
      </c>
      <c r="K120" s="138"/>
      <c r="L120" s="26"/>
      <c r="M120" s="139" t="s">
        <v>1</v>
      </c>
      <c r="N120" s="140" t="s">
        <v>40</v>
      </c>
      <c r="O120" s="141">
        <v>0</v>
      </c>
      <c r="P120" s="141">
        <f aca="true" t="shared" si="1" ref="P120:P141">O120*H120</f>
        <v>0</v>
      </c>
      <c r="Q120" s="141">
        <v>0</v>
      </c>
      <c r="R120" s="141">
        <f aca="true" t="shared" si="2" ref="R120:R141">Q120*H120</f>
        <v>0</v>
      </c>
      <c r="S120" s="141">
        <v>0</v>
      </c>
      <c r="T120" s="142">
        <f aca="true" t="shared" si="3" ref="T120:T141">S120*H120</f>
        <v>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R120" s="143" t="s">
        <v>129</v>
      </c>
      <c r="AT120" s="143" t="s">
        <v>125</v>
      </c>
      <c r="AU120" s="143" t="s">
        <v>83</v>
      </c>
      <c r="AY120" s="13" t="s">
        <v>124</v>
      </c>
      <c r="BE120" s="144">
        <f aca="true" t="shared" si="4" ref="BE120:BE141">IF(N120="základní",J120,0)</f>
        <v>19500</v>
      </c>
      <c r="BF120" s="144">
        <f aca="true" t="shared" si="5" ref="BF120:BF141">IF(N120="snížená",J120,0)</f>
        <v>0</v>
      </c>
      <c r="BG120" s="144">
        <f aca="true" t="shared" si="6" ref="BG120:BG141">IF(N120="zákl. přenesená",J120,0)</f>
        <v>0</v>
      </c>
      <c r="BH120" s="144">
        <f aca="true" t="shared" si="7" ref="BH120:BH141">IF(N120="sníž. přenesená",J120,0)</f>
        <v>0</v>
      </c>
      <c r="BI120" s="144">
        <f aca="true" t="shared" si="8" ref="BI120:BI141">IF(N120="nulová",J120,0)</f>
        <v>0</v>
      </c>
      <c r="BJ120" s="13" t="s">
        <v>83</v>
      </c>
      <c r="BK120" s="144">
        <f aca="true" t="shared" si="9" ref="BK120:BK141">ROUND(I120*H120,2)</f>
        <v>19500</v>
      </c>
      <c r="BL120" s="13" t="s">
        <v>129</v>
      </c>
      <c r="BM120" s="143" t="s">
        <v>85</v>
      </c>
    </row>
    <row r="121" spans="1:65" s="2" customFormat="1" ht="16.5" customHeight="1">
      <c r="A121" s="25"/>
      <c r="B121" s="131"/>
      <c r="C121" s="132" t="s">
        <v>85</v>
      </c>
      <c r="D121" s="132" t="s">
        <v>125</v>
      </c>
      <c r="E121" s="133" t="s">
        <v>85</v>
      </c>
      <c r="F121" s="134" t="s">
        <v>648</v>
      </c>
      <c r="G121" s="135" t="s">
        <v>208</v>
      </c>
      <c r="H121" s="136">
        <v>2</v>
      </c>
      <c r="I121" s="137">
        <v>852</v>
      </c>
      <c r="J121" s="137">
        <f t="shared" si="0"/>
        <v>1704</v>
      </c>
      <c r="K121" s="138"/>
      <c r="L121" s="26"/>
      <c r="M121" s="139" t="s">
        <v>1</v>
      </c>
      <c r="N121" s="140" t="s">
        <v>40</v>
      </c>
      <c r="O121" s="141">
        <v>0</v>
      </c>
      <c r="P121" s="141">
        <f t="shared" si="1"/>
        <v>0</v>
      </c>
      <c r="Q121" s="141">
        <v>0</v>
      </c>
      <c r="R121" s="141">
        <f t="shared" si="2"/>
        <v>0</v>
      </c>
      <c r="S121" s="141">
        <v>0</v>
      </c>
      <c r="T121" s="142">
        <f t="shared" si="3"/>
        <v>0</v>
      </c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R121" s="143" t="s">
        <v>129</v>
      </c>
      <c r="AT121" s="143" t="s">
        <v>125</v>
      </c>
      <c r="AU121" s="143" t="s">
        <v>83</v>
      </c>
      <c r="AY121" s="13" t="s">
        <v>124</v>
      </c>
      <c r="BE121" s="144">
        <f t="shared" si="4"/>
        <v>1704</v>
      </c>
      <c r="BF121" s="144">
        <f t="shared" si="5"/>
        <v>0</v>
      </c>
      <c r="BG121" s="144">
        <f t="shared" si="6"/>
        <v>0</v>
      </c>
      <c r="BH121" s="144">
        <f t="shared" si="7"/>
        <v>0</v>
      </c>
      <c r="BI121" s="144">
        <f t="shared" si="8"/>
        <v>0</v>
      </c>
      <c r="BJ121" s="13" t="s">
        <v>83</v>
      </c>
      <c r="BK121" s="144">
        <f t="shared" si="9"/>
        <v>1704</v>
      </c>
      <c r="BL121" s="13" t="s">
        <v>129</v>
      </c>
      <c r="BM121" s="143" t="s">
        <v>129</v>
      </c>
    </row>
    <row r="122" spans="1:65" s="2" customFormat="1" ht="16.5" customHeight="1">
      <c r="A122" s="25"/>
      <c r="B122" s="131"/>
      <c r="C122" s="132" t="s">
        <v>132</v>
      </c>
      <c r="D122" s="132" t="s">
        <v>125</v>
      </c>
      <c r="E122" s="133" t="s">
        <v>132</v>
      </c>
      <c r="F122" s="134" t="s">
        <v>649</v>
      </c>
      <c r="G122" s="135" t="s">
        <v>208</v>
      </c>
      <c r="H122" s="136">
        <v>3</v>
      </c>
      <c r="I122" s="137">
        <v>985</v>
      </c>
      <c r="J122" s="137">
        <f t="shared" si="0"/>
        <v>2955</v>
      </c>
      <c r="K122" s="138"/>
      <c r="L122" s="26"/>
      <c r="M122" s="139" t="s">
        <v>1</v>
      </c>
      <c r="N122" s="140" t="s">
        <v>40</v>
      </c>
      <c r="O122" s="141">
        <v>0</v>
      </c>
      <c r="P122" s="141">
        <f t="shared" si="1"/>
        <v>0</v>
      </c>
      <c r="Q122" s="141">
        <v>0</v>
      </c>
      <c r="R122" s="141">
        <f t="shared" si="2"/>
        <v>0</v>
      </c>
      <c r="S122" s="141">
        <v>0</v>
      </c>
      <c r="T122" s="142">
        <f t="shared" si="3"/>
        <v>0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R122" s="143" t="s">
        <v>129</v>
      </c>
      <c r="AT122" s="143" t="s">
        <v>125</v>
      </c>
      <c r="AU122" s="143" t="s">
        <v>83</v>
      </c>
      <c r="AY122" s="13" t="s">
        <v>124</v>
      </c>
      <c r="BE122" s="144">
        <f t="shared" si="4"/>
        <v>2955</v>
      </c>
      <c r="BF122" s="144">
        <f t="shared" si="5"/>
        <v>0</v>
      </c>
      <c r="BG122" s="144">
        <f t="shared" si="6"/>
        <v>0</v>
      </c>
      <c r="BH122" s="144">
        <f t="shared" si="7"/>
        <v>0</v>
      </c>
      <c r="BI122" s="144">
        <f t="shared" si="8"/>
        <v>0</v>
      </c>
      <c r="BJ122" s="13" t="s">
        <v>83</v>
      </c>
      <c r="BK122" s="144">
        <f t="shared" si="9"/>
        <v>2955</v>
      </c>
      <c r="BL122" s="13" t="s">
        <v>129</v>
      </c>
      <c r="BM122" s="143" t="s">
        <v>135</v>
      </c>
    </row>
    <row r="123" spans="1:65" s="2" customFormat="1" ht="16.5" customHeight="1">
      <c r="A123" s="25"/>
      <c r="B123" s="131"/>
      <c r="C123" s="132" t="s">
        <v>129</v>
      </c>
      <c r="D123" s="132" t="s">
        <v>125</v>
      </c>
      <c r="E123" s="133" t="s">
        <v>129</v>
      </c>
      <c r="F123" s="134" t="s">
        <v>650</v>
      </c>
      <c r="G123" s="135" t="s">
        <v>651</v>
      </c>
      <c r="H123" s="136">
        <v>25</v>
      </c>
      <c r="I123" s="137">
        <v>124</v>
      </c>
      <c r="J123" s="137">
        <f t="shared" si="0"/>
        <v>3100</v>
      </c>
      <c r="K123" s="138"/>
      <c r="L123" s="26"/>
      <c r="M123" s="139" t="s">
        <v>1</v>
      </c>
      <c r="N123" s="140" t="s">
        <v>40</v>
      </c>
      <c r="O123" s="141">
        <v>0</v>
      </c>
      <c r="P123" s="141">
        <f t="shared" si="1"/>
        <v>0</v>
      </c>
      <c r="Q123" s="141">
        <v>0</v>
      </c>
      <c r="R123" s="141">
        <f t="shared" si="2"/>
        <v>0</v>
      </c>
      <c r="S123" s="141">
        <v>0</v>
      </c>
      <c r="T123" s="142">
        <f t="shared" si="3"/>
        <v>0</v>
      </c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R123" s="143" t="s">
        <v>129</v>
      </c>
      <c r="AT123" s="143" t="s">
        <v>125</v>
      </c>
      <c r="AU123" s="143" t="s">
        <v>83</v>
      </c>
      <c r="AY123" s="13" t="s">
        <v>124</v>
      </c>
      <c r="BE123" s="144">
        <f t="shared" si="4"/>
        <v>3100</v>
      </c>
      <c r="BF123" s="144">
        <f t="shared" si="5"/>
        <v>0</v>
      </c>
      <c r="BG123" s="144">
        <f t="shared" si="6"/>
        <v>0</v>
      </c>
      <c r="BH123" s="144">
        <f t="shared" si="7"/>
        <v>0</v>
      </c>
      <c r="BI123" s="144">
        <f t="shared" si="8"/>
        <v>0</v>
      </c>
      <c r="BJ123" s="13" t="s">
        <v>83</v>
      </c>
      <c r="BK123" s="144">
        <f t="shared" si="9"/>
        <v>3100</v>
      </c>
      <c r="BL123" s="13" t="s">
        <v>129</v>
      </c>
      <c r="BM123" s="143" t="s">
        <v>140</v>
      </c>
    </row>
    <row r="124" spans="1:65" s="2" customFormat="1" ht="16.5" customHeight="1">
      <c r="A124" s="25"/>
      <c r="B124" s="131"/>
      <c r="C124" s="132" t="s">
        <v>141</v>
      </c>
      <c r="D124" s="132" t="s">
        <v>125</v>
      </c>
      <c r="E124" s="133" t="s">
        <v>141</v>
      </c>
      <c r="F124" s="134" t="s">
        <v>652</v>
      </c>
      <c r="G124" s="135" t="s">
        <v>208</v>
      </c>
      <c r="H124" s="136">
        <v>30</v>
      </c>
      <c r="I124" s="137">
        <v>145</v>
      </c>
      <c r="J124" s="137">
        <f t="shared" si="0"/>
        <v>4350</v>
      </c>
      <c r="K124" s="138"/>
      <c r="L124" s="26"/>
      <c r="M124" s="139" t="s">
        <v>1</v>
      </c>
      <c r="N124" s="140" t="s">
        <v>40</v>
      </c>
      <c r="O124" s="141">
        <v>0</v>
      </c>
      <c r="P124" s="141">
        <f t="shared" si="1"/>
        <v>0</v>
      </c>
      <c r="Q124" s="141">
        <v>0</v>
      </c>
      <c r="R124" s="141">
        <f t="shared" si="2"/>
        <v>0</v>
      </c>
      <c r="S124" s="141">
        <v>0</v>
      </c>
      <c r="T124" s="142">
        <f t="shared" si="3"/>
        <v>0</v>
      </c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R124" s="143" t="s">
        <v>129</v>
      </c>
      <c r="AT124" s="143" t="s">
        <v>125</v>
      </c>
      <c r="AU124" s="143" t="s">
        <v>83</v>
      </c>
      <c r="AY124" s="13" t="s">
        <v>124</v>
      </c>
      <c r="BE124" s="144">
        <f t="shared" si="4"/>
        <v>4350</v>
      </c>
      <c r="BF124" s="144">
        <f t="shared" si="5"/>
        <v>0</v>
      </c>
      <c r="BG124" s="144">
        <f t="shared" si="6"/>
        <v>0</v>
      </c>
      <c r="BH124" s="144">
        <f t="shared" si="7"/>
        <v>0</v>
      </c>
      <c r="BI124" s="144">
        <f t="shared" si="8"/>
        <v>0</v>
      </c>
      <c r="BJ124" s="13" t="s">
        <v>83</v>
      </c>
      <c r="BK124" s="144">
        <f t="shared" si="9"/>
        <v>4350</v>
      </c>
      <c r="BL124" s="13" t="s">
        <v>129</v>
      </c>
      <c r="BM124" s="143" t="s">
        <v>144</v>
      </c>
    </row>
    <row r="125" spans="1:65" s="2" customFormat="1" ht="16.5" customHeight="1">
      <c r="A125" s="25"/>
      <c r="B125" s="131"/>
      <c r="C125" s="132" t="s">
        <v>135</v>
      </c>
      <c r="D125" s="132" t="s">
        <v>125</v>
      </c>
      <c r="E125" s="133" t="s">
        <v>135</v>
      </c>
      <c r="F125" s="134" t="s">
        <v>653</v>
      </c>
      <c r="G125" s="135" t="s">
        <v>654</v>
      </c>
      <c r="H125" s="136">
        <v>40</v>
      </c>
      <c r="I125" s="137">
        <v>350</v>
      </c>
      <c r="J125" s="137">
        <f t="shared" si="0"/>
        <v>14000</v>
      </c>
      <c r="K125" s="138"/>
      <c r="L125" s="26"/>
      <c r="M125" s="139" t="s">
        <v>1</v>
      </c>
      <c r="N125" s="140" t="s">
        <v>40</v>
      </c>
      <c r="O125" s="141">
        <v>0</v>
      </c>
      <c r="P125" s="141">
        <f t="shared" si="1"/>
        <v>0</v>
      </c>
      <c r="Q125" s="141">
        <v>0</v>
      </c>
      <c r="R125" s="141">
        <f t="shared" si="2"/>
        <v>0</v>
      </c>
      <c r="S125" s="141">
        <v>0</v>
      </c>
      <c r="T125" s="142">
        <f t="shared" si="3"/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43" t="s">
        <v>129</v>
      </c>
      <c r="AT125" s="143" t="s">
        <v>125</v>
      </c>
      <c r="AU125" s="143" t="s">
        <v>83</v>
      </c>
      <c r="AY125" s="13" t="s">
        <v>124</v>
      </c>
      <c r="BE125" s="144">
        <f t="shared" si="4"/>
        <v>14000</v>
      </c>
      <c r="BF125" s="144">
        <f t="shared" si="5"/>
        <v>0</v>
      </c>
      <c r="BG125" s="144">
        <f t="shared" si="6"/>
        <v>0</v>
      </c>
      <c r="BH125" s="144">
        <f t="shared" si="7"/>
        <v>0</v>
      </c>
      <c r="BI125" s="144">
        <f t="shared" si="8"/>
        <v>0</v>
      </c>
      <c r="BJ125" s="13" t="s">
        <v>83</v>
      </c>
      <c r="BK125" s="144">
        <f t="shared" si="9"/>
        <v>14000</v>
      </c>
      <c r="BL125" s="13" t="s">
        <v>129</v>
      </c>
      <c r="BM125" s="143" t="s">
        <v>147</v>
      </c>
    </row>
    <row r="126" spans="1:65" s="2" customFormat="1" ht="16.5" customHeight="1">
      <c r="A126" s="25"/>
      <c r="B126" s="131"/>
      <c r="C126" s="132" t="s">
        <v>148</v>
      </c>
      <c r="D126" s="132" t="s">
        <v>125</v>
      </c>
      <c r="E126" s="133" t="s">
        <v>148</v>
      </c>
      <c r="F126" s="134" t="s">
        <v>655</v>
      </c>
      <c r="G126" s="135" t="s">
        <v>654</v>
      </c>
      <c r="H126" s="136">
        <v>40</v>
      </c>
      <c r="I126" s="137">
        <v>250</v>
      </c>
      <c r="J126" s="137">
        <f t="shared" si="0"/>
        <v>10000</v>
      </c>
      <c r="K126" s="138"/>
      <c r="L126" s="26"/>
      <c r="M126" s="139" t="s">
        <v>1</v>
      </c>
      <c r="N126" s="140" t="s">
        <v>40</v>
      </c>
      <c r="O126" s="141">
        <v>0</v>
      </c>
      <c r="P126" s="141">
        <f t="shared" si="1"/>
        <v>0</v>
      </c>
      <c r="Q126" s="141">
        <v>0</v>
      </c>
      <c r="R126" s="141">
        <f t="shared" si="2"/>
        <v>0</v>
      </c>
      <c r="S126" s="141">
        <v>0</v>
      </c>
      <c r="T126" s="142">
        <f t="shared" si="3"/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3" t="s">
        <v>129</v>
      </c>
      <c r="AT126" s="143" t="s">
        <v>125</v>
      </c>
      <c r="AU126" s="143" t="s">
        <v>83</v>
      </c>
      <c r="AY126" s="13" t="s">
        <v>124</v>
      </c>
      <c r="BE126" s="144">
        <f t="shared" si="4"/>
        <v>10000</v>
      </c>
      <c r="BF126" s="144">
        <f t="shared" si="5"/>
        <v>0</v>
      </c>
      <c r="BG126" s="144">
        <f t="shared" si="6"/>
        <v>0</v>
      </c>
      <c r="BH126" s="144">
        <f t="shared" si="7"/>
        <v>0</v>
      </c>
      <c r="BI126" s="144">
        <f t="shared" si="8"/>
        <v>0</v>
      </c>
      <c r="BJ126" s="13" t="s">
        <v>83</v>
      </c>
      <c r="BK126" s="144">
        <f t="shared" si="9"/>
        <v>10000</v>
      </c>
      <c r="BL126" s="13" t="s">
        <v>129</v>
      </c>
      <c r="BM126" s="143" t="s">
        <v>151</v>
      </c>
    </row>
    <row r="127" spans="1:65" s="2" customFormat="1" ht="16.5" customHeight="1">
      <c r="A127" s="25"/>
      <c r="B127" s="131"/>
      <c r="C127" s="132" t="s">
        <v>140</v>
      </c>
      <c r="D127" s="132" t="s">
        <v>125</v>
      </c>
      <c r="E127" s="133" t="s">
        <v>140</v>
      </c>
      <c r="F127" s="134" t="s">
        <v>656</v>
      </c>
      <c r="G127" s="135" t="s">
        <v>654</v>
      </c>
      <c r="H127" s="136">
        <v>40</v>
      </c>
      <c r="I127" s="137">
        <v>350</v>
      </c>
      <c r="J127" s="137">
        <f t="shared" si="0"/>
        <v>14000</v>
      </c>
      <c r="K127" s="138"/>
      <c r="L127" s="26"/>
      <c r="M127" s="139" t="s">
        <v>1</v>
      </c>
      <c r="N127" s="140" t="s">
        <v>40</v>
      </c>
      <c r="O127" s="141">
        <v>0</v>
      </c>
      <c r="P127" s="141">
        <f t="shared" si="1"/>
        <v>0</v>
      </c>
      <c r="Q127" s="141">
        <v>0</v>
      </c>
      <c r="R127" s="141">
        <f t="shared" si="2"/>
        <v>0</v>
      </c>
      <c r="S127" s="141">
        <v>0</v>
      </c>
      <c r="T127" s="142">
        <f t="shared" si="3"/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3" t="s">
        <v>129</v>
      </c>
      <c r="AT127" s="143" t="s">
        <v>125</v>
      </c>
      <c r="AU127" s="143" t="s">
        <v>83</v>
      </c>
      <c r="AY127" s="13" t="s">
        <v>124</v>
      </c>
      <c r="BE127" s="144">
        <f t="shared" si="4"/>
        <v>14000</v>
      </c>
      <c r="BF127" s="144">
        <f t="shared" si="5"/>
        <v>0</v>
      </c>
      <c r="BG127" s="144">
        <f t="shared" si="6"/>
        <v>0</v>
      </c>
      <c r="BH127" s="144">
        <f t="shared" si="7"/>
        <v>0</v>
      </c>
      <c r="BI127" s="144">
        <f t="shared" si="8"/>
        <v>0</v>
      </c>
      <c r="BJ127" s="13" t="s">
        <v>83</v>
      </c>
      <c r="BK127" s="144">
        <f t="shared" si="9"/>
        <v>14000</v>
      </c>
      <c r="BL127" s="13" t="s">
        <v>129</v>
      </c>
      <c r="BM127" s="143" t="s">
        <v>196</v>
      </c>
    </row>
    <row r="128" spans="1:65" s="2" customFormat="1" ht="16.5" customHeight="1">
      <c r="A128" s="25"/>
      <c r="B128" s="131"/>
      <c r="C128" s="132" t="s">
        <v>197</v>
      </c>
      <c r="D128" s="132" t="s">
        <v>125</v>
      </c>
      <c r="E128" s="133" t="s">
        <v>197</v>
      </c>
      <c r="F128" s="134" t="s">
        <v>657</v>
      </c>
      <c r="G128" s="135" t="s">
        <v>654</v>
      </c>
      <c r="H128" s="136">
        <v>40</v>
      </c>
      <c r="I128" s="137">
        <v>232</v>
      </c>
      <c r="J128" s="137">
        <f t="shared" si="0"/>
        <v>9280</v>
      </c>
      <c r="K128" s="138"/>
      <c r="L128" s="26"/>
      <c r="M128" s="139" t="s">
        <v>1</v>
      </c>
      <c r="N128" s="140" t="s">
        <v>40</v>
      </c>
      <c r="O128" s="141">
        <v>0</v>
      </c>
      <c r="P128" s="141">
        <f t="shared" si="1"/>
        <v>0</v>
      </c>
      <c r="Q128" s="141">
        <v>0</v>
      </c>
      <c r="R128" s="141">
        <f t="shared" si="2"/>
        <v>0</v>
      </c>
      <c r="S128" s="141">
        <v>0</v>
      </c>
      <c r="T128" s="142">
        <f t="shared" si="3"/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3" t="s">
        <v>129</v>
      </c>
      <c r="AT128" s="143" t="s">
        <v>125</v>
      </c>
      <c r="AU128" s="143" t="s">
        <v>83</v>
      </c>
      <c r="AY128" s="13" t="s">
        <v>124</v>
      </c>
      <c r="BE128" s="144">
        <f t="shared" si="4"/>
        <v>9280</v>
      </c>
      <c r="BF128" s="144">
        <f t="shared" si="5"/>
        <v>0</v>
      </c>
      <c r="BG128" s="144">
        <f t="shared" si="6"/>
        <v>0</v>
      </c>
      <c r="BH128" s="144">
        <f t="shared" si="7"/>
        <v>0</v>
      </c>
      <c r="BI128" s="144">
        <f t="shared" si="8"/>
        <v>0</v>
      </c>
      <c r="BJ128" s="13" t="s">
        <v>83</v>
      </c>
      <c r="BK128" s="144">
        <f t="shared" si="9"/>
        <v>9280</v>
      </c>
      <c r="BL128" s="13" t="s">
        <v>129</v>
      </c>
      <c r="BM128" s="143" t="s">
        <v>200</v>
      </c>
    </row>
    <row r="129" spans="1:65" s="2" customFormat="1" ht="16.5" customHeight="1">
      <c r="A129" s="25"/>
      <c r="B129" s="131"/>
      <c r="C129" s="132" t="s">
        <v>144</v>
      </c>
      <c r="D129" s="132" t="s">
        <v>125</v>
      </c>
      <c r="E129" s="133" t="s">
        <v>144</v>
      </c>
      <c r="F129" s="134" t="s">
        <v>658</v>
      </c>
      <c r="G129" s="135" t="s">
        <v>654</v>
      </c>
      <c r="H129" s="136">
        <v>40</v>
      </c>
      <c r="I129" s="137">
        <v>78</v>
      </c>
      <c r="J129" s="137">
        <f t="shared" si="0"/>
        <v>3120</v>
      </c>
      <c r="K129" s="138"/>
      <c r="L129" s="26"/>
      <c r="M129" s="139" t="s">
        <v>1</v>
      </c>
      <c r="N129" s="140" t="s">
        <v>40</v>
      </c>
      <c r="O129" s="141">
        <v>0</v>
      </c>
      <c r="P129" s="141">
        <f t="shared" si="1"/>
        <v>0</v>
      </c>
      <c r="Q129" s="141">
        <v>0</v>
      </c>
      <c r="R129" s="141">
        <f t="shared" si="2"/>
        <v>0</v>
      </c>
      <c r="S129" s="141">
        <v>0</v>
      </c>
      <c r="T129" s="142">
        <f t="shared" si="3"/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3" t="s">
        <v>129</v>
      </c>
      <c r="AT129" s="143" t="s">
        <v>125</v>
      </c>
      <c r="AU129" s="143" t="s">
        <v>83</v>
      </c>
      <c r="AY129" s="13" t="s">
        <v>124</v>
      </c>
      <c r="BE129" s="144">
        <f t="shared" si="4"/>
        <v>3120</v>
      </c>
      <c r="BF129" s="144">
        <f t="shared" si="5"/>
        <v>0</v>
      </c>
      <c r="BG129" s="144">
        <f t="shared" si="6"/>
        <v>0</v>
      </c>
      <c r="BH129" s="144">
        <f t="shared" si="7"/>
        <v>0</v>
      </c>
      <c r="BI129" s="144">
        <f t="shared" si="8"/>
        <v>0</v>
      </c>
      <c r="BJ129" s="13" t="s">
        <v>83</v>
      </c>
      <c r="BK129" s="144">
        <f t="shared" si="9"/>
        <v>3120</v>
      </c>
      <c r="BL129" s="13" t="s">
        <v>129</v>
      </c>
      <c r="BM129" s="143" t="s">
        <v>204</v>
      </c>
    </row>
    <row r="130" spans="1:65" s="2" customFormat="1" ht="16.5" customHeight="1">
      <c r="A130" s="25"/>
      <c r="B130" s="131"/>
      <c r="C130" s="132" t="s">
        <v>205</v>
      </c>
      <c r="D130" s="132" t="s">
        <v>125</v>
      </c>
      <c r="E130" s="133" t="s">
        <v>205</v>
      </c>
      <c r="F130" s="134" t="s">
        <v>659</v>
      </c>
      <c r="G130" s="135" t="s">
        <v>654</v>
      </c>
      <c r="H130" s="136">
        <v>40</v>
      </c>
      <c r="I130" s="137">
        <v>212</v>
      </c>
      <c r="J130" s="137">
        <f t="shared" si="0"/>
        <v>8480</v>
      </c>
      <c r="K130" s="138"/>
      <c r="L130" s="26"/>
      <c r="M130" s="139" t="s">
        <v>1</v>
      </c>
      <c r="N130" s="140" t="s">
        <v>40</v>
      </c>
      <c r="O130" s="141">
        <v>0</v>
      </c>
      <c r="P130" s="141">
        <f t="shared" si="1"/>
        <v>0</v>
      </c>
      <c r="Q130" s="141">
        <v>0</v>
      </c>
      <c r="R130" s="141">
        <f t="shared" si="2"/>
        <v>0</v>
      </c>
      <c r="S130" s="141">
        <v>0</v>
      </c>
      <c r="T130" s="142">
        <f t="shared" si="3"/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3" t="s">
        <v>129</v>
      </c>
      <c r="AT130" s="143" t="s">
        <v>125</v>
      </c>
      <c r="AU130" s="143" t="s">
        <v>83</v>
      </c>
      <c r="AY130" s="13" t="s">
        <v>124</v>
      </c>
      <c r="BE130" s="144">
        <f t="shared" si="4"/>
        <v>8480</v>
      </c>
      <c r="BF130" s="144">
        <f t="shared" si="5"/>
        <v>0</v>
      </c>
      <c r="BG130" s="144">
        <f t="shared" si="6"/>
        <v>0</v>
      </c>
      <c r="BH130" s="144">
        <f t="shared" si="7"/>
        <v>0</v>
      </c>
      <c r="BI130" s="144">
        <f t="shared" si="8"/>
        <v>0</v>
      </c>
      <c r="BJ130" s="13" t="s">
        <v>83</v>
      </c>
      <c r="BK130" s="144">
        <f t="shared" si="9"/>
        <v>8480</v>
      </c>
      <c r="BL130" s="13" t="s">
        <v>129</v>
      </c>
      <c r="BM130" s="143" t="s">
        <v>209</v>
      </c>
    </row>
    <row r="131" spans="1:65" s="2" customFormat="1" ht="16.5" customHeight="1">
      <c r="A131" s="25"/>
      <c r="B131" s="131"/>
      <c r="C131" s="132" t="s">
        <v>147</v>
      </c>
      <c r="D131" s="132" t="s">
        <v>125</v>
      </c>
      <c r="E131" s="133" t="s">
        <v>147</v>
      </c>
      <c r="F131" s="134" t="s">
        <v>660</v>
      </c>
      <c r="G131" s="135" t="s">
        <v>654</v>
      </c>
      <c r="H131" s="136">
        <v>40</v>
      </c>
      <c r="I131" s="137">
        <v>1250</v>
      </c>
      <c r="J131" s="137">
        <f t="shared" si="0"/>
        <v>50000</v>
      </c>
      <c r="K131" s="138"/>
      <c r="L131" s="26"/>
      <c r="M131" s="139" t="s">
        <v>1</v>
      </c>
      <c r="N131" s="140" t="s">
        <v>40</v>
      </c>
      <c r="O131" s="141">
        <v>0</v>
      </c>
      <c r="P131" s="141">
        <f t="shared" si="1"/>
        <v>0</v>
      </c>
      <c r="Q131" s="141">
        <v>0</v>
      </c>
      <c r="R131" s="141">
        <f t="shared" si="2"/>
        <v>0</v>
      </c>
      <c r="S131" s="141">
        <v>0</v>
      </c>
      <c r="T131" s="142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3" t="s">
        <v>129</v>
      </c>
      <c r="AT131" s="143" t="s">
        <v>125</v>
      </c>
      <c r="AU131" s="143" t="s">
        <v>83</v>
      </c>
      <c r="AY131" s="13" t="s">
        <v>124</v>
      </c>
      <c r="BE131" s="144">
        <f t="shared" si="4"/>
        <v>50000</v>
      </c>
      <c r="BF131" s="144">
        <f t="shared" si="5"/>
        <v>0</v>
      </c>
      <c r="BG131" s="144">
        <f t="shared" si="6"/>
        <v>0</v>
      </c>
      <c r="BH131" s="144">
        <f t="shared" si="7"/>
        <v>0</v>
      </c>
      <c r="BI131" s="144">
        <f t="shared" si="8"/>
        <v>0</v>
      </c>
      <c r="BJ131" s="13" t="s">
        <v>83</v>
      </c>
      <c r="BK131" s="144">
        <f t="shared" si="9"/>
        <v>50000</v>
      </c>
      <c r="BL131" s="13" t="s">
        <v>129</v>
      </c>
      <c r="BM131" s="143" t="s">
        <v>212</v>
      </c>
    </row>
    <row r="132" spans="1:65" s="2" customFormat="1" ht="16.5" customHeight="1">
      <c r="A132" s="25"/>
      <c r="B132" s="131"/>
      <c r="C132" s="132" t="s">
        <v>214</v>
      </c>
      <c r="D132" s="132" t="s">
        <v>125</v>
      </c>
      <c r="E132" s="133" t="s">
        <v>214</v>
      </c>
      <c r="F132" s="134" t="s">
        <v>661</v>
      </c>
      <c r="G132" s="135" t="s">
        <v>662</v>
      </c>
      <c r="H132" s="136">
        <v>10</v>
      </c>
      <c r="I132" s="137">
        <v>320</v>
      </c>
      <c r="J132" s="137">
        <f t="shared" si="0"/>
        <v>3200</v>
      </c>
      <c r="K132" s="138"/>
      <c r="L132" s="26"/>
      <c r="M132" s="139" t="s">
        <v>1</v>
      </c>
      <c r="N132" s="140" t="s">
        <v>40</v>
      </c>
      <c r="O132" s="141">
        <v>0</v>
      </c>
      <c r="P132" s="141">
        <f t="shared" si="1"/>
        <v>0</v>
      </c>
      <c r="Q132" s="141">
        <v>0</v>
      </c>
      <c r="R132" s="141">
        <f t="shared" si="2"/>
        <v>0</v>
      </c>
      <c r="S132" s="141">
        <v>0</v>
      </c>
      <c r="T132" s="142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3" t="s">
        <v>129</v>
      </c>
      <c r="AT132" s="143" t="s">
        <v>125</v>
      </c>
      <c r="AU132" s="143" t="s">
        <v>83</v>
      </c>
      <c r="AY132" s="13" t="s">
        <v>124</v>
      </c>
      <c r="BE132" s="144">
        <f t="shared" si="4"/>
        <v>3200</v>
      </c>
      <c r="BF132" s="144">
        <f t="shared" si="5"/>
        <v>0</v>
      </c>
      <c r="BG132" s="144">
        <f t="shared" si="6"/>
        <v>0</v>
      </c>
      <c r="BH132" s="144">
        <f t="shared" si="7"/>
        <v>0</v>
      </c>
      <c r="BI132" s="144">
        <f t="shared" si="8"/>
        <v>0</v>
      </c>
      <c r="BJ132" s="13" t="s">
        <v>83</v>
      </c>
      <c r="BK132" s="144">
        <f t="shared" si="9"/>
        <v>3200</v>
      </c>
      <c r="BL132" s="13" t="s">
        <v>129</v>
      </c>
      <c r="BM132" s="143" t="s">
        <v>217</v>
      </c>
    </row>
    <row r="133" spans="1:65" s="2" customFormat="1" ht="16.5" customHeight="1">
      <c r="A133" s="25"/>
      <c r="B133" s="131"/>
      <c r="C133" s="132" t="s">
        <v>151</v>
      </c>
      <c r="D133" s="132" t="s">
        <v>125</v>
      </c>
      <c r="E133" s="133" t="s">
        <v>151</v>
      </c>
      <c r="F133" s="134" t="s">
        <v>663</v>
      </c>
      <c r="G133" s="135" t="s">
        <v>590</v>
      </c>
      <c r="H133" s="136">
        <v>40</v>
      </c>
      <c r="I133" s="137">
        <v>100</v>
      </c>
      <c r="J133" s="137">
        <f t="shared" si="0"/>
        <v>4000</v>
      </c>
      <c r="K133" s="138"/>
      <c r="L133" s="26"/>
      <c r="M133" s="139" t="s">
        <v>1</v>
      </c>
      <c r="N133" s="140" t="s">
        <v>40</v>
      </c>
      <c r="O133" s="141">
        <v>0</v>
      </c>
      <c r="P133" s="141">
        <f t="shared" si="1"/>
        <v>0</v>
      </c>
      <c r="Q133" s="141">
        <v>0</v>
      </c>
      <c r="R133" s="141">
        <f t="shared" si="2"/>
        <v>0</v>
      </c>
      <c r="S133" s="141">
        <v>0</v>
      </c>
      <c r="T133" s="142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3" t="s">
        <v>129</v>
      </c>
      <c r="AT133" s="143" t="s">
        <v>125</v>
      </c>
      <c r="AU133" s="143" t="s">
        <v>83</v>
      </c>
      <c r="AY133" s="13" t="s">
        <v>124</v>
      </c>
      <c r="BE133" s="144">
        <f t="shared" si="4"/>
        <v>4000</v>
      </c>
      <c r="BF133" s="144">
        <f t="shared" si="5"/>
        <v>0</v>
      </c>
      <c r="BG133" s="144">
        <f t="shared" si="6"/>
        <v>0</v>
      </c>
      <c r="BH133" s="144">
        <f t="shared" si="7"/>
        <v>0</v>
      </c>
      <c r="BI133" s="144">
        <f t="shared" si="8"/>
        <v>0</v>
      </c>
      <c r="BJ133" s="13" t="s">
        <v>83</v>
      </c>
      <c r="BK133" s="144">
        <f t="shared" si="9"/>
        <v>4000</v>
      </c>
      <c r="BL133" s="13" t="s">
        <v>129</v>
      </c>
      <c r="BM133" s="143" t="s">
        <v>220</v>
      </c>
    </row>
    <row r="134" spans="1:65" s="2" customFormat="1" ht="16.5" customHeight="1">
      <c r="A134" s="25"/>
      <c r="B134" s="131"/>
      <c r="C134" s="132" t="s">
        <v>8</v>
      </c>
      <c r="D134" s="132" t="s">
        <v>125</v>
      </c>
      <c r="E134" s="133" t="s">
        <v>8</v>
      </c>
      <c r="F134" s="134" t="s">
        <v>664</v>
      </c>
      <c r="G134" s="135" t="s">
        <v>208</v>
      </c>
      <c r="H134" s="136">
        <v>30</v>
      </c>
      <c r="I134" s="137">
        <v>32</v>
      </c>
      <c r="J134" s="137">
        <f t="shared" si="0"/>
        <v>960</v>
      </c>
      <c r="K134" s="138"/>
      <c r="L134" s="26"/>
      <c r="M134" s="139" t="s">
        <v>1</v>
      </c>
      <c r="N134" s="140" t="s">
        <v>40</v>
      </c>
      <c r="O134" s="141">
        <v>0</v>
      </c>
      <c r="P134" s="141">
        <f t="shared" si="1"/>
        <v>0</v>
      </c>
      <c r="Q134" s="141">
        <v>0</v>
      </c>
      <c r="R134" s="141">
        <f t="shared" si="2"/>
        <v>0</v>
      </c>
      <c r="S134" s="141">
        <v>0</v>
      </c>
      <c r="T134" s="142">
        <f t="shared" si="3"/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3" t="s">
        <v>129</v>
      </c>
      <c r="AT134" s="143" t="s">
        <v>125</v>
      </c>
      <c r="AU134" s="143" t="s">
        <v>83</v>
      </c>
      <c r="AY134" s="13" t="s">
        <v>124</v>
      </c>
      <c r="BE134" s="144">
        <f t="shared" si="4"/>
        <v>960</v>
      </c>
      <c r="BF134" s="144">
        <f t="shared" si="5"/>
        <v>0</v>
      </c>
      <c r="BG134" s="144">
        <f t="shared" si="6"/>
        <v>0</v>
      </c>
      <c r="BH134" s="144">
        <f t="shared" si="7"/>
        <v>0</v>
      </c>
      <c r="BI134" s="144">
        <f t="shared" si="8"/>
        <v>0</v>
      </c>
      <c r="BJ134" s="13" t="s">
        <v>83</v>
      </c>
      <c r="BK134" s="144">
        <f t="shared" si="9"/>
        <v>960</v>
      </c>
      <c r="BL134" s="13" t="s">
        <v>129</v>
      </c>
      <c r="BM134" s="143" t="s">
        <v>224</v>
      </c>
    </row>
    <row r="135" spans="1:65" s="2" customFormat="1" ht="16.5" customHeight="1">
      <c r="A135" s="25"/>
      <c r="B135" s="131"/>
      <c r="C135" s="132" t="s">
        <v>196</v>
      </c>
      <c r="D135" s="132" t="s">
        <v>125</v>
      </c>
      <c r="E135" s="133" t="s">
        <v>196</v>
      </c>
      <c r="F135" s="134" t="s">
        <v>665</v>
      </c>
      <c r="G135" s="135" t="s">
        <v>662</v>
      </c>
      <c r="H135" s="136">
        <v>72</v>
      </c>
      <c r="I135" s="137">
        <v>125</v>
      </c>
      <c r="J135" s="137">
        <f t="shared" si="0"/>
        <v>9000</v>
      </c>
      <c r="K135" s="138"/>
      <c r="L135" s="26"/>
      <c r="M135" s="139" t="s">
        <v>1</v>
      </c>
      <c r="N135" s="140" t="s">
        <v>40</v>
      </c>
      <c r="O135" s="141">
        <v>0</v>
      </c>
      <c r="P135" s="141">
        <f t="shared" si="1"/>
        <v>0</v>
      </c>
      <c r="Q135" s="141">
        <v>0</v>
      </c>
      <c r="R135" s="141">
        <f t="shared" si="2"/>
        <v>0</v>
      </c>
      <c r="S135" s="141">
        <v>0</v>
      </c>
      <c r="T135" s="142">
        <f t="shared" si="3"/>
        <v>0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3" t="s">
        <v>129</v>
      </c>
      <c r="AT135" s="143" t="s">
        <v>125</v>
      </c>
      <c r="AU135" s="143" t="s">
        <v>83</v>
      </c>
      <c r="AY135" s="13" t="s">
        <v>124</v>
      </c>
      <c r="BE135" s="144">
        <f t="shared" si="4"/>
        <v>9000</v>
      </c>
      <c r="BF135" s="144">
        <f t="shared" si="5"/>
        <v>0</v>
      </c>
      <c r="BG135" s="144">
        <f t="shared" si="6"/>
        <v>0</v>
      </c>
      <c r="BH135" s="144">
        <f t="shared" si="7"/>
        <v>0</v>
      </c>
      <c r="BI135" s="144">
        <f t="shared" si="8"/>
        <v>0</v>
      </c>
      <c r="BJ135" s="13" t="s">
        <v>83</v>
      </c>
      <c r="BK135" s="144">
        <f t="shared" si="9"/>
        <v>9000</v>
      </c>
      <c r="BL135" s="13" t="s">
        <v>129</v>
      </c>
      <c r="BM135" s="143" t="s">
        <v>229</v>
      </c>
    </row>
    <row r="136" spans="1:65" s="2" customFormat="1" ht="16.5" customHeight="1">
      <c r="A136" s="25"/>
      <c r="B136" s="131"/>
      <c r="C136" s="132" t="s">
        <v>230</v>
      </c>
      <c r="D136" s="132" t="s">
        <v>125</v>
      </c>
      <c r="E136" s="133" t="s">
        <v>230</v>
      </c>
      <c r="F136" s="134" t="s">
        <v>666</v>
      </c>
      <c r="G136" s="135" t="s">
        <v>654</v>
      </c>
      <c r="H136" s="136">
        <v>1</v>
      </c>
      <c r="I136" s="137">
        <v>4560</v>
      </c>
      <c r="J136" s="137">
        <f t="shared" si="0"/>
        <v>4560</v>
      </c>
      <c r="K136" s="138"/>
      <c r="L136" s="26"/>
      <c r="M136" s="139" t="s">
        <v>1</v>
      </c>
      <c r="N136" s="140" t="s">
        <v>40</v>
      </c>
      <c r="O136" s="141">
        <v>0</v>
      </c>
      <c r="P136" s="141">
        <f t="shared" si="1"/>
        <v>0</v>
      </c>
      <c r="Q136" s="141">
        <v>0</v>
      </c>
      <c r="R136" s="141">
        <f t="shared" si="2"/>
        <v>0</v>
      </c>
      <c r="S136" s="141">
        <v>0</v>
      </c>
      <c r="T136" s="142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3" t="s">
        <v>129</v>
      </c>
      <c r="AT136" s="143" t="s">
        <v>125</v>
      </c>
      <c r="AU136" s="143" t="s">
        <v>83</v>
      </c>
      <c r="AY136" s="13" t="s">
        <v>124</v>
      </c>
      <c r="BE136" s="144">
        <f t="shared" si="4"/>
        <v>4560</v>
      </c>
      <c r="BF136" s="144">
        <f t="shared" si="5"/>
        <v>0</v>
      </c>
      <c r="BG136" s="144">
        <f t="shared" si="6"/>
        <v>0</v>
      </c>
      <c r="BH136" s="144">
        <f t="shared" si="7"/>
        <v>0</v>
      </c>
      <c r="BI136" s="144">
        <f t="shared" si="8"/>
        <v>0</v>
      </c>
      <c r="BJ136" s="13" t="s">
        <v>83</v>
      </c>
      <c r="BK136" s="144">
        <f t="shared" si="9"/>
        <v>4560</v>
      </c>
      <c r="BL136" s="13" t="s">
        <v>129</v>
      </c>
      <c r="BM136" s="143" t="s">
        <v>233</v>
      </c>
    </row>
    <row r="137" spans="1:65" s="2" customFormat="1" ht="16.5" customHeight="1">
      <c r="A137" s="25"/>
      <c r="B137" s="131"/>
      <c r="C137" s="132" t="s">
        <v>200</v>
      </c>
      <c r="D137" s="132" t="s">
        <v>125</v>
      </c>
      <c r="E137" s="133" t="s">
        <v>200</v>
      </c>
      <c r="F137" s="134" t="s">
        <v>667</v>
      </c>
      <c r="G137" s="135" t="s">
        <v>654</v>
      </c>
      <c r="H137" s="136">
        <v>1</v>
      </c>
      <c r="I137" s="137">
        <v>18960</v>
      </c>
      <c r="J137" s="137">
        <f t="shared" si="0"/>
        <v>18960</v>
      </c>
      <c r="K137" s="138"/>
      <c r="L137" s="26"/>
      <c r="M137" s="139" t="s">
        <v>1</v>
      </c>
      <c r="N137" s="140" t="s">
        <v>40</v>
      </c>
      <c r="O137" s="141">
        <v>0</v>
      </c>
      <c r="P137" s="141">
        <f t="shared" si="1"/>
        <v>0</v>
      </c>
      <c r="Q137" s="141">
        <v>0</v>
      </c>
      <c r="R137" s="141">
        <f t="shared" si="2"/>
        <v>0</v>
      </c>
      <c r="S137" s="141">
        <v>0</v>
      </c>
      <c r="T137" s="142">
        <f t="shared" si="3"/>
        <v>0</v>
      </c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R137" s="143" t="s">
        <v>129</v>
      </c>
      <c r="AT137" s="143" t="s">
        <v>125</v>
      </c>
      <c r="AU137" s="143" t="s">
        <v>83</v>
      </c>
      <c r="AY137" s="13" t="s">
        <v>124</v>
      </c>
      <c r="BE137" s="144">
        <f t="shared" si="4"/>
        <v>18960</v>
      </c>
      <c r="BF137" s="144">
        <f t="shared" si="5"/>
        <v>0</v>
      </c>
      <c r="BG137" s="144">
        <f t="shared" si="6"/>
        <v>0</v>
      </c>
      <c r="BH137" s="144">
        <f t="shared" si="7"/>
        <v>0</v>
      </c>
      <c r="BI137" s="144">
        <f t="shared" si="8"/>
        <v>0</v>
      </c>
      <c r="BJ137" s="13" t="s">
        <v>83</v>
      </c>
      <c r="BK137" s="144">
        <f t="shared" si="9"/>
        <v>18960</v>
      </c>
      <c r="BL137" s="13" t="s">
        <v>129</v>
      </c>
      <c r="BM137" s="143" t="s">
        <v>238</v>
      </c>
    </row>
    <row r="138" spans="1:65" s="2" customFormat="1" ht="16.5" customHeight="1">
      <c r="A138" s="25"/>
      <c r="B138" s="131"/>
      <c r="C138" s="132" t="s">
        <v>239</v>
      </c>
      <c r="D138" s="132" t="s">
        <v>125</v>
      </c>
      <c r="E138" s="133" t="s">
        <v>239</v>
      </c>
      <c r="F138" s="134" t="s">
        <v>668</v>
      </c>
      <c r="G138" s="135" t="s">
        <v>654</v>
      </c>
      <c r="H138" s="136">
        <v>3</v>
      </c>
      <c r="I138" s="137">
        <v>369</v>
      </c>
      <c r="J138" s="137">
        <f t="shared" si="0"/>
        <v>1107</v>
      </c>
      <c r="K138" s="138"/>
      <c r="L138" s="26"/>
      <c r="M138" s="139" t="s">
        <v>1</v>
      </c>
      <c r="N138" s="140" t="s">
        <v>40</v>
      </c>
      <c r="O138" s="141">
        <v>0</v>
      </c>
      <c r="P138" s="141">
        <f t="shared" si="1"/>
        <v>0</v>
      </c>
      <c r="Q138" s="141">
        <v>0</v>
      </c>
      <c r="R138" s="141">
        <f t="shared" si="2"/>
        <v>0</v>
      </c>
      <c r="S138" s="141">
        <v>0</v>
      </c>
      <c r="T138" s="142">
        <f t="shared" si="3"/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3" t="s">
        <v>129</v>
      </c>
      <c r="AT138" s="143" t="s">
        <v>125</v>
      </c>
      <c r="AU138" s="143" t="s">
        <v>83</v>
      </c>
      <c r="AY138" s="13" t="s">
        <v>124</v>
      </c>
      <c r="BE138" s="144">
        <f t="shared" si="4"/>
        <v>1107</v>
      </c>
      <c r="BF138" s="144">
        <f t="shared" si="5"/>
        <v>0</v>
      </c>
      <c r="BG138" s="144">
        <f t="shared" si="6"/>
        <v>0</v>
      </c>
      <c r="BH138" s="144">
        <f t="shared" si="7"/>
        <v>0</v>
      </c>
      <c r="BI138" s="144">
        <f t="shared" si="8"/>
        <v>0</v>
      </c>
      <c r="BJ138" s="13" t="s">
        <v>83</v>
      </c>
      <c r="BK138" s="144">
        <f t="shared" si="9"/>
        <v>1107</v>
      </c>
      <c r="BL138" s="13" t="s">
        <v>129</v>
      </c>
      <c r="BM138" s="143" t="s">
        <v>242</v>
      </c>
    </row>
    <row r="139" spans="1:65" s="2" customFormat="1" ht="16.5" customHeight="1">
      <c r="A139" s="25"/>
      <c r="B139" s="131"/>
      <c r="C139" s="132" t="s">
        <v>204</v>
      </c>
      <c r="D139" s="132" t="s">
        <v>125</v>
      </c>
      <c r="E139" s="133" t="s">
        <v>204</v>
      </c>
      <c r="F139" s="134" t="s">
        <v>669</v>
      </c>
      <c r="G139" s="135" t="s">
        <v>654</v>
      </c>
      <c r="H139" s="136">
        <v>1</v>
      </c>
      <c r="I139" s="137">
        <v>780</v>
      </c>
      <c r="J139" s="137">
        <f t="shared" si="0"/>
        <v>780</v>
      </c>
      <c r="K139" s="138"/>
      <c r="L139" s="26"/>
      <c r="M139" s="139" t="s">
        <v>1</v>
      </c>
      <c r="N139" s="140" t="s">
        <v>40</v>
      </c>
      <c r="O139" s="141">
        <v>0</v>
      </c>
      <c r="P139" s="141">
        <f t="shared" si="1"/>
        <v>0</v>
      </c>
      <c r="Q139" s="141">
        <v>0</v>
      </c>
      <c r="R139" s="141">
        <f t="shared" si="2"/>
        <v>0</v>
      </c>
      <c r="S139" s="141">
        <v>0</v>
      </c>
      <c r="T139" s="142">
        <f t="shared" si="3"/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3" t="s">
        <v>129</v>
      </c>
      <c r="AT139" s="143" t="s">
        <v>125</v>
      </c>
      <c r="AU139" s="143" t="s">
        <v>83</v>
      </c>
      <c r="AY139" s="13" t="s">
        <v>124</v>
      </c>
      <c r="BE139" s="144">
        <f t="shared" si="4"/>
        <v>780</v>
      </c>
      <c r="BF139" s="144">
        <f t="shared" si="5"/>
        <v>0</v>
      </c>
      <c r="BG139" s="144">
        <f t="shared" si="6"/>
        <v>0</v>
      </c>
      <c r="BH139" s="144">
        <f t="shared" si="7"/>
        <v>0</v>
      </c>
      <c r="BI139" s="144">
        <f t="shared" si="8"/>
        <v>0</v>
      </c>
      <c r="BJ139" s="13" t="s">
        <v>83</v>
      </c>
      <c r="BK139" s="144">
        <f t="shared" si="9"/>
        <v>780</v>
      </c>
      <c r="BL139" s="13" t="s">
        <v>129</v>
      </c>
      <c r="BM139" s="143" t="s">
        <v>245</v>
      </c>
    </row>
    <row r="140" spans="1:65" s="2" customFormat="1" ht="16.5" customHeight="1">
      <c r="A140" s="25"/>
      <c r="B140" s="131"/>
      <c r="C140" s="132" t="s">
        <v>7</v>
      </c>
      <c r="D140" s="132" t="s">
        <v>125</v>
      </c>
      <c r="E140" s="133" t="s">
        <v>7</v>
      </c>
      <c r="F140" s="134" t="s">
        <v>670</v>
      </c>
      <c r="G140" s="135" t="s">
        <v>654</v>
      </c>
      <c r="H140" s="136">
        <v>2</v>
      </c>
      <c r="I140" s="137">
        <v>1245</v>
      </c>
      <c r="J140" s="137">
        <f t="shared" si="0"/>
        <v>2490</v>
      </c>
      <c r="K140" s="138"/>
      <c r="L140" s="26"/>
      <c r="M140" s="139" t="s">
        <v>1</v>
      </c>
      <c r="N140" s="140" t="s">
        <v>40</v>
      </c>
      <c r="O140" s="141">
        <v>0</v>
      </c>
      <c r="P140" s="141">
        <f t="shared" si="1"/>
        <v>0</v>
      </c>
      <c r="Q140" s="141">
        <v>0</v>
      </c>
      <c r="R140" s="141">
        <f t="shared" si="2"/>
        <v>0</v>
      </c>
      <c r="S140" s="141">
        <v>0</v>
      </c>
      <c r="T140" s="142">
        <f t="shared" si="3"/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3" t="s">
        <v>129</v>
      </c>
      <c r="AT140" s="143" t="s">
        <v>125</v>
      </c>
      <c r="AU140" s="143" t="s">
        <v>83</v>
      </c>
      <c r="AY140" s="13" t="s">
        <v>124</v>
      </c>
      <c r="BE140" s="144">
        <f t="shared" si="4"/>
        <v>2490</v>
      </c>
      <c r="BF140" s="144">
        <f t="shared" si="5"/>
        <v>0</v>
      </c>
      <c r="BG140" s="144">
        <f t="shared" si="6"/>
        <v>0</v>
      </c>
      <c r="BH140" s="144">
        <f t="shared" si="7"/>
        <v>0</v>
      </c>
      <c r="BI140" s="144">
        <f t="shared" si="8"/>
        <v>0</v>
      </c>
      <c r="BJ140" s="13" t="s">
        <v>83</v>
      </c>
      <c r="BK140" s="144">
        <f t="shared" si="9"/>
        <v>2490</v>
      </c>
      <c r="BL140" s="13" t="s">
        <v>129</v>
      </c>
      <c r="BM140" s="143" t="s">
        <v>248</v>
      </c>
    </row>
    <row r="141" spans="1:65" s="2" customFormat="1" ht="16.5" customHeight="1">
      <c r="A141" s="25"/>
      <c r="B141" s="131"/>
      <c r="C141" s="132" t="s">
        <v>209</v>
      </c>
      <c r="D141" s="132" t="s">
        <v>125</v>
      </c>
      <c r="E141" s="133" t="s">
        <v>209</v>
      </c>
      <c r="F141" s="134" t="s">
        <v>671</v>
      </c>
      <c r="G141" s="135" t="s">
        <v>283</v>
      </c>
      <c r="H141" s="136">
        <v>80</v>
      </c>
      <c r="I141" s="137">
        <v>150</v>
      </c>
      <c r="J141" s="137">
        <f t="shared" si="0"/>
        <v>12000</v>
      </c>
      <c r="K141" s="138"/>
      <c r="L141" s="26"/>
      <c r="M141" s="139" t="s">
        <v>1</v>
      </c>
      <c r="N141" s="140" t="s">
        <v>40</v>
      </c>
      <c r="O141" s="141">
        <v>0</v>
      </c>
      <c r="P141" s="141">
        <f t="shared" si="1"/>
        <v>0</v>
      </c>
      <c r="Q141" s="141">
        <v>0</v>
      </c>
      <c r="R141" s="141">
        <f t="shared" si="2"/>
        <v>0</v>
      </c>
      <c r="S141" s="141">
        <v>0</v>
      </c>
      <c r="T141" s="142">
        <f t="shared" si="3"/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3" t="s">
        <v>129</v>
      </c>
      <c r="AT141" s="143" t="s">
        <v>125</v>
      </c>
      <c r="AU141" s="143" t="s">
        <v>83</v>
      </c>
      <c r="AY141" s="13" t="s">
        <v>124</v>
      </c>
      <c r="BE141" s="144">
        <f t="shared" si="4"/>
        <v>12000</v>
      </c>
      <c r="BF141" s="144">
        <f t="shared" si="5"/>
        <v>0</v>
      </c>
      <c r="BG141" s="144">
        <f t="shared" si="6"/>
        <v>0</v>
      </c>
      <c r="BH141" s="144">
        <f t="shared" si="7"/>
        <v>0</v>
      </c>
      <c r="BI141" s="144">
        <f t="shared" si="8"/>
        <v>0</v>
      </c>
      <c r="BJ141" s="13" t="s">
        <v>83</v>
      </c>
      <c r="BK141" s="144">
        <f t="shared" si="9"/>
        <v>12000</v>
      </c>
      <c r="BL141" s="13" t="s">
        <v>129</v>
      </c>
      <c r="BM141" s="143" t="s">
        <v>251</v>
      </c>
    </row>
    <row r="142" spans="2:63" s="11" customFormat="1" ht="25.9" customHeight="1">
      <c r="B142" s="121"/>
      <c r="D142" s="122" t="s">
        <v>74</v>
      </c>
      <c r="E142" s="123" t="s">
        <v>152</v>
      </c>
      <c r="F142" s="123" t="s">
        <v>152</v>
      </c>
      <c r="J142" s="124">
        <f>BK142</f>
        <v>0</v>
      </c>
      <c r="L142" s="121"/>
      <c r="M142" s="145"/>
      <c r="N142" s="146"/>
      <c r="O142" s="146"/>
      <c r="P142" s="147">
        <v>0</v>
      </c>
      <c r="Q142" s="146"/>
      <c r="R142" s="147">
        <v>0</v>
      </c>
      <c r="S142" s="146"/>
      <c r="T142" s="148">
        <v>0</v>
      </c>
      <c r="AR142" s="122" t="s">
        <v>83</v>
      </c>
      <c r="AT142" s="129" t="s">
        <v>74</v>
      </c>
      <c r="AU142" s="129" t="s">
        <v>75</v>
      </c>
      <c r="AY142" s="122" t="s">
        <v>124</v>
      </c>
      <c r="BK142" s="130">
        <v>0</v>
      </c>
    </row>
    <row r="143" spans="1:31" s="2" customFormat="1" ht="6.95" customHeight="1">
      <c r="A143" s="25"/>
      <c r="B143" s="40"/>
      <c r="C143" s="41"/>
      <c r="D143" s="41"/>
      <c r="E143" s="41"/>
      <c r="F143" s="41"/>
      <c r="G143" s="41"/>
      <c r="H143" s="41"/>
      <c r="I143" s="41"/>
      <c r="J143" s="41"/>
      <c r="K143" s="41"/>
      <c r="L143" s="26"/>
      <c r="M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</row>
  </sheetData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workbookViewId="0" topLeftCell="A85">
      <selection activeCell="J97" sqref="J97:J10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01" t="s">
        <v>5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AT2" s="13" t="s">
        <v>97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s="1" customFormat="1" ht="24.95" customHeight="1">
      <c r="B4" s="16"/>
      <c r="D4" s="17" t="s">
        <v>98</v>
      </c>
      <c r="L4" s="16"/>
      <c r="M4" s="87" t="s">
        <v>10</v>
      </c>
      <c r="AT4" s="13" t="s">
        <v>3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22" t="s">
        <v>14</v>
      </c>
      <c r="L6" s="16"/>
    </row>
    <row r="7" spans="2:12" s="1" customFormat="1" ht="16.5" customHeight="1">
      <c r="B7" s="16"/>
      <c r="E7" s="236" t="str">
        <f>'Rekapitulace stavby'!K6</f>
        <v>Energetické úspory ZŠ Krušnohorská 1576/1 Trnovany, Teplice</v>
      </c>
      <c r="F7" s="237"/>
      <c r="G7" s="237"/>
      <c r="H7" s="237"/>
      <c r="L7" s="16"/>
    </row>
    <row r="8" spans="1:31" s="2" customFormat="1" ht="12" customHeight="1">
      <c r="A8" s="25"/>
      <c r="B8" s="26"/>
      <c r="C8" s="25"/>
      <c r="D8" s="22" t="s">
        <v>99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" customFormat="1" ht="16.5" customHeight="1">
      <c r="A9" s="25"/>
      <c r="B9" s="26"/>
      <c r="C9" s="25"/>
      <c r="D9" s="25"/>
      <c r="E9" s="226" t="s">
        <v>672</v>
      </c>
      <c r="F9" s="235"/>
      <c r="G9" s="235"/>
      <c r="H9" s="235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" customFormat="1" ht="12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" customFormat="1" ht="12" customHeight="1">
      <c r="A11" s="25"/>
      <c r="B11" s="26"/>
      <c r="C11" s="25"/>
      <c r="D11" s="22" t="s">
        <v>16</v>
      </c>
      <c r="E11" s="25"/>
      <c r="F11" s="20" t="s">
        <v>1</v>
      </c>
      <c r="G11" s="25"/>
      <c r="H11" s="25"/>
      <c r="I11" s="22" t="s">
        <v>17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" customFormat="1" ht="12" customHeight="1">
      <c r="A12" s="25"/>
      <c r="B12" s="26"/>
      <c r="C12" s="25"/>
      <c r="D12" s="22" t="s">
        <v>18</v>
      </c>
      <c r="E12" s="25"/>
      <c r="F12" s="20" t="s">
        <v>24</v>
      </c>
      <c r="G12" s="25"/>
      <c r="H12" s="25"/>
      <c r="I12" s="22" t="s">
        <v>20</v>
      </c>
      <c r="J12" s="48" t="str">
        <f>'Rekapitulace stavby'!AN8</f>
        <v>10. 6. 2020</v>
      </c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" customFormat="1" ht="12" customHeight="1">
      <c r="A14" s="25"/>
      <c r="B14" s="26"/>
      <c r="C14" s="25"/>
      <c r="D14" s="22" t="s">
        <v>22</v>
      </c>
      <c r="E14" s="25"/>
      <c r="F14" s="25"/>
      <c r="G14" s="25"/>
      <c r="H14" s="25"/>
      <c r="I14" s="22" t="s">
        <v>23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25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" customFormat="1" ht="12" customHeight="1">
      <c r="A17" s="25"/>
      <c r="B17" s="26"/>
      <c r="C17" s="25"/>
      <c r="D17" s="22" t="s">
        <v>26</v>
      </c>
      <c r="E17" s="25"/>
      <c r="F17" s="25"/>
      <c r="G17" s="25"/>
      <c r="H17" s="25"/>
      <c r="I17" s="22" t="s">
        <v>23</v>
      </c>
      <c r="J17" s="20" t="str">
        <f>'Rekapitulace stavby'!AN13</f>
        <v>14891115</v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" customFormat="1" ht="18" customHeight="1">
      <c r="A18" s="25"/>
      <c r="B18" s="26"/>
      <c r="C18" s="25"/>
      <c r="D18" s="25"/>
      <c r="E18" s="210" t="str">
        <f>'Rekapitulace stavby'!E14</f>
        <v>IZOWEN a.s.</v>
      </c>
      <c r="F18" s="210"/>
      <c r="G18" s="210"/>
      <c r="H18" s="210"/>
      <c r="I18" s="22" t="s">
        <v>25</v>
      </c>
      <c r="J18" s="20" t="str">
        <f>'Rekapitulace stavby'!AN14</f>
        <v>CZ14891115</v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" customFormat="1" ht="12" customHeight="1">
      <c r="A20" s="25"/>
      <c r="B20" s="26"/>
      <c r="C20" s="25"/>
      <c r="D20" s="22" t="s">
        <v>30</v>
      </c>
      <c r="E20" s="25"/>
      <c r="F20" s="25"/>
      <c r="G20" s="25"/>
      <c r="H20" s="25"/>
      <c r="I20" s="22" t="s">
        <v>23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25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" customFormat="1" ht="12" customHeight="1">
      <c r="A23" s="25"/>
      <c r="B23" s="26"/>
      <c r="C23" s="25"/>
      <c r="D23" s="22" t="s">
        <v>32</v>
      </c>
      <c r="E23" s="25"/>
      <c r="F23" s="25"/>
      <c r="G23" s="25"/>
      <c r="H23" s="25"/>
      <c r="I23" s="22" t="s">
        <v>23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" customFormat="1" ht="18" customHeight="1">
      <c r="A24" s="25"/>
      <c r="B24" s="26"/>
      <c r="C24" s="25"/>
      <c r="D24" s="25"/>
      <c r="E24" s="20" t="str">
        <f>IF('Rekapitulace stavby'!E20="","",'Rekapitulace stavby'!E20)</f>
        <v>Vít Janouškovec</v>
      </c>
      <c r="F24" s="25"/>
      <c r="G24" s="25"/>
      <c r="H24" s="25"/>
      <c r="I24" s="22" t="s">
        <v>25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" customFormat="1" ht="12" customHeight="1">
      <c r="A26" s="25"/>
      <c r="B26" s="26"/>
      <c r="C26" s="25"/>
      <c r="D26" s="22" t="s">
        <v>34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8" customFormat="1" ht="16.5" customHeight="1">
      <c r="A27" s="88"/>
      <c r="B27" s="89"/>
      <c r="C27" s="88"/>
      <c r="D27" s="88"/>
      <c r="E27" s="212" t="s">
        <v>1</v>
      </c>
      <c r="F27" s="212"/>
      <c r="G27" s="212"/>
      <c r="H27" s="21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" customFormat="1" ht="6.95" customHeight="1">
      <c r="A29" s="25"/>
      <c r="B29" s="26"/>
      <c r="C29" s="25"/>
      <c r="D29" s="59"/>
      <c r="E29" s="59"/>
      <c r="F29" s="59"/>
      <c r="G29" s="59"/>
      <c r="H29" s="59"/>
      <c r="I29" s="59"/>
      <c r="J29" s="59"/>
      <c r="K29" s="59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" customFormat="1" ht="25.35" customHeight="1">
      <c r="A30" s="25"/>
      <c r="B30" s="26"/>
      <c r="C30" s="25"/>
      <c r="D30" s="91" t="s">
        <v>35</v>
      </c>
      <c r="E30" s="25"/>
      <c r="F30" s="25"/>
      <c r="G30" s="25"/>
      <c r="H30" s="25"/>
      <c r="I30" s="25"/>
      <c r="J30" s="64">
        <f>ROUND(J126,2)</f>
        <v>567755.31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" customFormat="1" ht="6.95" customHeight="1">
      <c r="A31" s="25"/>
      <c r="B31" s="26"/>
      <c r="C31" s="25"/>
      <c r="D31" s="59"/>
      <c r="E31" s="59"/>
      <c r="F31" s="59"/>
      <c r="G31" s="59"/>
      <c r="H31" s="59"/>
      <c r="I31" s="59"/>
      <c r="J31" s="59"/>
      <c r="K31" s="59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" customFormat="1" ht="14.45" customHeight="1">
      <c r="A32" s="25"/>
      <c r="B32" s="26"/>
      <c r="C32" s="25"/>
      <c r="D32" s="25"/>
      <c r="E32" s="25"/>
      <c r="F32" s="29" t="s">
        <v>37</v>
      </c>
      <c r="G32" s="25"/>
      <c r="H32" s="25"/>
      <c r="I32" s="29" t="s">
        <v>36</v>
      </c>
      <c r="J32" s="29" t="s">
        <v>38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2" customFormat="1" ht="14.45" customHeight="1">
      <c r="A33" s="25"/>
      <c r="B33" s="26"/>
      <c r="C33" s="25"/>
      <c r="D33" s="92" t="s">
        <v>39</v>
      </c>
      <c r="E33" s="22" t="s">
        <v>40</v>
      </c>
      <c r="F33" s="93">
        <f>ROUND((SUM(BE126:BE161)),2)</f>
        <v>567755.31</v>
      </c>
      <c r="G33" s="25"/>
      <c r="H33" s="25"/>
      <c r="I33" s="94">
        <v>0.21</v>
      </c>
      <c r="J33" s="93">
        <f>ROUND(((SUM(BE126:BE161))*I33),2)</f>
        <v>119228.62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2" customFormat="1" ht="14.45" customHeight="1">
      <c r="A34" s="25"/>
      <c r="B34" s="26"/>
      <c r="C34" s="25"/>
      <c r="D34" s="25"/>
      <c r="E34" s="22" t="s">
        <v>41</v>
      </c>
      <c r="F34" s="93">
        <f>ROUND((SUM(BF126:BF161)),2)</f>
        <v>0</v>
      </c>
      <c r="G34" s="25"/>
      <c r="H34" s="25"/>
      <c r="I34" s="94">
        <v>0.15</v>
      </c>
      <c r="J34" s="93">
        <f>ROUND(((SUM(BF126:BF161))*I34),2)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2" customFormat="1" ht="14.45" customHeight="1" hidden="1">
      <c r="A35" s="25"/>
      <c r="B35" s="26"/>
      <c r="C35" s="25"/>
      <c r="D35" s="25"/>
      <c r="E35" s="22" t="s">
        <v>42</v>
      </c>
      <c r="F35" s="93">
        <f>ROUND((SUM(BG126:BG161)),2)</f>
        <v>0</v>
      </c>
      <c r="G35" s="25"/>
      <c r="H35" s="25"/>
      <c r="I35" s="94">
        <v>0.21</v>
      </c>
      <c r="J35" s="93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2" customFormat="1" ht="14.45" customHeight="1" hidden="1">
      <c r="A36" s="25"/>
      <c r="B36" s="26"/>
      <c r="C36" s="25"/>
      <c r="D36" s="25"/>
      <c r="E36" s="22" t="s">
        <v>43</v>
      </c>
      <c r="F36" s="93">
        <f>ROUND((SUM(BH126:BH161)),2)</f>
        <v>0</v>
      </c>
      <c r="G36" s="25"/>
      <c r="H36" s="25"/>
      <c r="I36" s="94">
        <v>0.15</v>
      </c>
      <c r="J36" s="93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2" customFormat="1" ht="14.45" customHeight="1" hidden="1">
      <c r="A37" s="25"/>
      <c r="B37" s="26"/>
      <c r="C37" s="25"/>
      <c r="D37" s="25"/>
      <c r="E37" s="22" t="s">
        <v>44</v>
      </c>
      <c r="F37" s="93">
        <f>ROUND((SUM(BI126:BI161)),2)</f>
        <v>0</v>
      </c>
      <c r="G37" s="25"/>
      <c r="H37" s="25"/>
      <c r="I37" s="94">
        <v>0</v>
      </c>
      <c r="J37" s="93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2" customFormat="1" ht="25.35" customHeight="1">
      <c r="A39" s="25"/>
      <c r="B39" s="26"/>
      <c r="C39" s="95"/>
      <c r="D39" s="96" t="s">
        <v>45</v>
      </c>
      <c r="E39" s="53"/>
      <c r="F39" s="53"/>
      <c r="G39" s="97" t="s">
        <v>46</v>
      </c>
      <c r="H39" s="98" t="s">
        <v>47</v>
      </c>
      <c r="I39" s="53"/>
      <c r="J39" s="99">
        <f>SUM(J30:J37)</f>
        <v>686983.93</v>
      </c>
      <c r="K39" s="100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2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35"/>
      <c r="D50" s="36" t="s">
        <v>48</v>
      </c>
      <c r="E50" s="37"/>
      <c r="F50" s="37"/>
      <c r="G50" s="36" t="s">
        <v>49</v>
      </c>
      <c r="H50" s="37"/>
      <c r="I50" s="37"/>
      <c r="J50" s="37"/>
      <c r="K50" s="37"/>
      <c r="L50" s="3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5"/>
      <c r="B61" s="26"/>
      <c r="C61" s="25"/>
      <c r="D61" s="38" t="s">
        <v>50</v>
      </c>
      <c r="E61" s="28"/>
      <c r="F61" s="101" t="s">
        <v>51</v>
      </c>
      <c r="G61" s="38" t="s">
        <v>50</v>
      </c>
      <c r="H61" s="28"/>
      <c r="I61" s="28"/>
      <c r="J61" s="102" t="s">
        <v>51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5"/>
      <c r="B65" s="26"/>
      <c r="C65" s="25"/>
      <c r="D65" s="36" t="s">
        <v>52</v>
      </c>
      <c r="E65" s="39"/>
      <c r="F65" s="39"/>
      <c r="G65" s="36" t="s">
        <v>53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5"/>
      <c r="B76" s="26"/>
      <c r="C76" s="25"/>
      <c r="D76" s="38" t="s">
        <v>50</v>
      </c>
      <c r="E76" s="28"/>
      <c r="F76" s="101" t="s">
        <v>51</v>
      </c>
      <c r="G76" s="38" t="s">
        <v>50</v>
      </c>
      <c r="H76" s="28"/>
      <c r="I76" s="28"/>
      <c r="J76" s="102" t="s">
        <v>51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2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31" s="2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s="2" customFormat="1" ht="24.95" customHeight="1">
      <c r="A82" s="25"/>
      <c r="B82" s="26"/>
      <c r="C82" s="17" t="s">
        <v>101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s="2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s="2" customFormat="1" ht="12" customHeight="1">
      <c r="A84" s="25"/>
      <c r="B84" s="26"/>
      <c r="C84" s="22" t="s">
        <v>14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s="2" customFormat="1" ht="16.5" customHeight="1">
      <c r="A85" s="25"/>
      <c r="B85" s="26"/>
      <c r="C85" s="25"/>
      <c r="D85" s="25"/>
      <c r="E85" s="236" t="str">
        <f>E7</f>
        <v>Energetické úspory ZŠ Krušnohorská 1576/1 Trnovany, Teplice</v>
      </c>
      <c r="F85" s="237"/>
      <c r="G85" s="237"/>
      <c r="H85" s="237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s="2" customFormat="1" ht="12" customHeight="1">
      <c r="A86" s="25"/>
      <c r="B86" s="26"/>
      <c r="C86" s="22" t="s">
        <v>99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s="2" customFormat="1" ht="16.5" customHeight="1">
      <c r="A87" s="25"/>
      <c r="B87" s="26"/>
      <c r="C87" s="25"/>
      <c r="D87" s="25"/>
      <c r="E87" s="226" t="str">
        <f>E9</f>
        <v>Objekt7 - 2 1 Pol</v>
      </c>
      <c r="F87" s="235"/>
      <c r="G87" s="235"/>
      <c r="H87" s="235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s="2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s="2" customFormat="1" ht="12" customHeight="1">
      <c r="A89" s="25"/>
      <c r="B89" s="26"/>
      <c r="C89" s="22" t="s">
        <v>18</v>
      </c>
      <c r="D89" s="25"/>
      <c r="E89" s="25"/>
      <c r="F89" s="20" t="str">
        <f>F12</f>
        <v xml:space="preserve"> </v>
      </c>
      <c r="G89" s="25"/>
      <c r="H89" s="25"/>
      <c r="I89" s="22" t="s">
        <v>20</v>
      </c>
      <c r="J89" s="48" t="str">
        <f>IF(J12="","",J12)</f>
        <v>10. 6. 2020</v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31" s="2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31" s="2" customFormat="1" ht="15.2" customHeight="1">
      <c r="A91" s="25"/>
      <c r="B91" s="26"/>
      <c r="C91" s="22" t="s">
        <v>22</v>
      </c>
      <c r="D91" s="25"/>
      <c r="E91" s="25"/>
      <c r="F91" s="20" t="str">
        <f>E15</f>
        <v xml:space="preserve"> </v>
      </c>
      <c r="G91" s="25"/>
      <c r="H91" s="25"/>
      <c r="I91" s="22" t="s">
        <v>30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31" s="2" customFormat="1" ht="15.2" customHeight="1">
      <c r="A92" s="25"/>
      <c r="B92" s="26"/>
      <c r="C92" s="22" t="s">
        <v>26</v>
      </c>
      <c r="D92" s="25"/>
      <c r="E92" s="25"/>
      <c r="F92" s="20" t="str">
        <f>IF(E18="","",E18)</f>
        <v>IZOWEN a.s.</v>
      </c>
      <c r="G92" s="25"/>
      <c r="H92" s="25"/>
      <c r="I92" s="22" t="s">
        <v>32</v>
      </c>
      <c r="J92" s="23" t="str">
        <f>E24</f>
        <v>Vít Janouškovec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31" s="2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31" s="2" customFormat="1" ht="29.25" customHeight="1">
      <c r="A94" s="25"/>
      <c r="B94" s="26"/>
      <c r="C94" s="103" t="s">
        <v>102</v>
      </c>
      <c r="D94" s="95"/>
      <c r="E94" s="95"/>
      <c r="F94" s="95"/>
      <c r="G94" s="95"/>
      <c r="H94" s="95"/>
      <c r="I94" s="95"/>
      <c r="J94" s="104" t="s">
        <v>103</v>
      </c>
      <c r="K94" s="95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31" s="2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2" customFormat="1" ht="22.9" customHeight="1">
      <c r="A96" s="25"/>
      <c r="B96" s="26"/>
      <c r="C96" s="105" t="s">
        <v>104</v>
      </c>
      <c r="D96" s="25"/>
      <c r="E96" s="25"/>
      <c r="F96" s="25"/>
      <c r="G96" s="25"/>
      <c r="H96" s="25"/>
      <c r="I96" s="25"/>
      <c r="J96" s="64">
        <f>J126</f>
        <v>567755.3099999999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105</v>
      </c>
    </row>
    <row r="97" spans="2:12" s="9" customFormat="1" ht="24.95" customHeight="1">
      <c r="B97" s="106"/>
      <c r="D97" s="107" t="s">
        <v>673</v>
      </c>
      <c r="E97" s="108"/>
      <c r="F97" s="108"/>
      <c r="G97" s="108"/>
      <c r="H97" s="108"/>
      <c r="I97" s="108"/>
      <c r="J97" s="109">
        <f>J127</f>
        <v>57546.84</v>
      </c>
      <c r="L97" s="106"/>
    </row>
    <row r="98" spans="2:12" s="9" customFormat="1" ht="24.95" customHeight="1">
      <c r="B98" s="106"/>
      <c r="D98" s="107" t="s">
        <v>161</v>
      </c>
      <c r="E98" s="108"/>
      <c r="F98" s="108"/>
      <c r="G98" s="108"/>
      <c r="H98" s="108"/>
      <c r="I98" s="108"/>
      <c r="J98" s="109">
        <f>J129</f>
        <v>185000</v>
      </c>
      <c r="L98" s="106"/>
    </row>
    <row r="99" spans="2:12" s="9" customFormat="1" ht="24.95" customHeight="1">
      <c r="B99" s="106"/>
      <c r="D99" s="107" t="s">
        <v>164</v>
      </c>
      <c r="E99" s="108"/>
      <c r="F99" s="108"/>
      <c r="G99" s="108"/>
      <c r="H99" s="108"/>
      <c r="I99" s="108"/>
      <c r="J99" s="109">
        <f>J131</f>
        <v>39180.53</v>
      </c>
      <c r="L99" s="106"/>
    </row>
    <row r="100" spans="2:12" s="9" customFormat="1" ht="24.95" customHeight="1">
      <c r="B100" s="106"/>
      <c r="D100" s="107" t="s">
        <v>165</v>
      </c>
      <c r="E100" s="108"/>
      <c r="F100" s="108"/>
      <c r="G100" s="108"/>
      <c r="H100" s="108"/>
      <c r="I100" s="108"/>
      <c r="J100" s="109">
        <f>J135</f>
        <v>2816.34</v>
      </c>
      <c r="L100" s="106"/>
    </row>
    <row r="101" spans="2:12" s="9" customFormat="1" ht="24.95" customHeight="1">
      <c r="B101" s="106"/>
      <c r="D101" s="107" t="s">
        <v>166</v>
      </c>
      <c r="E101" s="108"/>
      <c r="F101" s="108"/>
      <c r="G101" s="108"/>
      <c r="H101" s="108"/>
      <c r="I101" s="108"/>
      <c r="J101" s="109">
        <f>J137</f>
        <v>54622.44</v>
      </c>
      <c r="L101" s="106"/>
    </row>
    <row r="102" spans="2:12" s="9" customFormat="1" ht="24.95" customHeight="1">
      <c r="B102" s="106"/>
      <c r="D102" s="107" t="s">
        <v>674</v>
      </c>
      <c r="E102" s="108"/>
      <c r="F102" s="108"/>
      <c r="G102" s="108"/>
      <c r="H102" s="108"/>
      <c r="I102" s="108"/>
      <c r="J102" s="109">
        <f>J142</f>
        <v>87605</v>
      </c>
      <c r="L102" s="106"/>
    </row>
    <row r="103" spans="2:12" s="9" customFormat="1" ht="24.95" customHeight="1">
      <c r="B103" s="106"/>
      <c r="D103" s="107" t="s">
        <v>171</v>
      </c>
      <c r="E103" s="108"/>
      <c r="F103" s="108"/>
      <c r="G103" s="108"/>
      <c r="H103" s="108"/>
      <c r="I103" s="108"/>
      <c r="J103" s="109">
        <f>J151</f>
        <v>25300</v>
      </c>
      <c r="L103" s="106"/>
    </row>
    <row r="104" spans="2:12" s="9" customFormat="1" ht="24.95" customHeight="1">
      <c r="B104" s="106"/>
      <c r="D104" s="107" t="s">
        <v>172</v>
      </c>
      <c r="E104" s="108"/>
      <c r="F104" s="108"/>
      <c r="G104" s="108"/>
      <c r="H104" s="108"/>
      <c r="I104" s="108"/>
      <c r="J104" s="109">
        <f>J153</f>
        <v>66105.09</v>
      </c>
      <c r="L104" s="106"/>
    </row>
    <row r="105" spans="2:12" s="9" customFormat="1" ht="24.95" customHeight="1">
      <c r="B105" s="106"/>
      <c r="D105" s="107" t="s">
        <v>174</v>
      </c>
      <c r="E105" s="108"/>
      <c r="F105" s="108"/>
      <c r="G105" s="108"/>
      <c r="H105" s="108"/>
      <c r="I105" s="108"/>
      <c r="J105" s="109">
        <f>J155</f>
        <v>49579.07</v>
      </c>
      <c r="L105" s="106"/>
    </row>
    <row r="106" spans="2:12" s="9" customFormat="1" ht="24.95" customHeight="1">
      <c r="B106" s="106"/>
      <c r="D106" s="107" t="s">
        <v>108</v>
      </c>
      <c r="E106" s="108"/>
      <c r="F106" s="108"/>
      <c r="G106" s="108"/>
      <c r="H106" s="108"/>
      <c r="I106" s="108"/>
      <c r="J106" s="109">
        <f>J161</f>
        <v>0</v>
      </c>
      <c r="L106" s="106"/>
    </row>
    <row r="107" spans="1:31" s="2" customFormat="1" ht="21.75" customHeight="1">
      <c r="A107" s="25"/>
      <c r="B107" s="26"/>
      <c r="C107" s="25"/>
      <c r="D107" s="25"/>
      <c r="E107" s="25"/>
      <c r="F107" s="25"/>
      <c r="G107" s="25"/>
      <c r="H107" s="25"/>
      <c r="I107" s="25"/>
      <c r="J107" s="25"/>
      <c r="K107" s="25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s="2" customFormat="1" ht="6.95" customHeight="1">
      <c r="A108" s="25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12" spans="1:31" s="2" customFormat="1" ht="6.95" customHeight="1">
      <c r="A112" s="25"/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s="2" customFormat="1" ht="24.95" customHeight="1">
      <c r="A113" s="25"/>
      <c r="B113" s="26"/>
      <c r="C113" s="17" t="s">
        <v>109</v>
      </c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31" s="2" customFormat="1" ht="6.95" customHeight="1">
      <c r="A114" s="25"/>
      <c r="B114" s="26"/>
      <c r="C114" s="25"/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31" s="2" customFormat="1" ht="12" customHeight="1">
      <c r="A115" s="25"/>
      <c r="B115" s="26"/>
      <c r="C115" s="22" t="s">
        <v>14</v>
      </c>
      <c r="D115" s="25"/>
      <c r="E115" s="25"/>
      <c r="F115" s="25"/>
      <c r="G115" s="25"/>
      <c r="H115" s="2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31" s="2" customFormat="1" ht="16.5" customHeight="1">
      <c r="A116" s="25"/>
      <c r="B116" s="26"/>
      <c r="C116" s="25"/>
      <c r="D116" s="25"/>
      <c r="E116" s="236" t="str">
        <f>E7</f>
        <v>Energetické úspory ZŠ Krušnohorská 1576/1 Trnovany, Teplice</v>
      </c>
      <c r="F116" s="237"/>
      <c r="G116" s="237"/>
      <c r="H116" s="237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31" s="2" customFormat="1" ht="12" customHeight="1">
      <c r="A117" s="25"/>
      <c r="B117" s="26"/>
      <c r="C117" s="22" t="s">
        <v>99</v>
      </c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31" s="2" customFormat="1" ht="16.5" customHeight="1">
      <c r="A118" s="25"/>
      <c r="B118" s="26"/>
      <c r="C118" s="25"/>
      <c r="D118" s="25"/>
      <c r="E118" s="226" t="str">
        <f>E9</f>
        <v>Objekt7 - 2 1 Pol</v>
      </c>
      <c r="F118" s="235"/>
      <c r="G118" s="235"/>
      <c r="H118" s="23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31" s="2" customFormat="1" ht="6.95" customHeight="1">
      <c r="A119" s="25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31" s="2" customFormat="1" ht="12" customHeight="1">
      <c r="A120" s="25"/>
      <c r="B120" s="26"/>
      <c r="C120" s="22" t="s">
        <v>18</v>
      </c>
      <c r="D120" s="25"/>
      <c r="E120" s="25"/>
      <c r="F120" s="20" t="str">
        <f>F12</f>
        <v xml:space="preserve"> </v>
      </c>
      <c r="G120" s="25"/>
      <c r="H120" s="25"/>
      <c r="I120" s="22" t="s">
        <v>20</v>
      </c>
      <c r="J120" s="48" t="str">
        <f>IF(J12="","",J12)</f>
        <v>10. 6. 2020</v>
      </c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31" s="2" customFormat="1" ht="6.95" customHeight="1">
      <c r="A121" s="25"/>
      <c r="B121" s="26"/>
      <c r="C121" s="25"/>
      <c r="D121" s="25"/>
      <c r="E121" s="25"/>
      <c r="F121" s="25"/>
      <c r="G121" s="25"/>
      <c r="H121" s="25"/>
      <c r="I121" s="25"/>
      <c r="J121" s="25"/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31" s="2" customFormat="1" ht="15.2" customHeight="1">
      <c r="A122" s="25"/>
      <c r="B122" s="26"/>
      <c r="C122" s="22" t="s">
        <v>22</v>
      </c>
      <c r="D122" s="25"/>
      <c r="E122" s="25"/>
      <c r="F122" s="20" t="str">
        <f>E15</f>
        <v xml:space="preserve"> </v>
      </c>
      <c r="G122" s="25"/>
      <c r="H122" s="25"/>
      <c r="I122" s="22" t="s">
        <v>30</v>
      </c>
      <c r="J122" s="23" t="str">
        <f>E21</f>
        <v xml:space="preserve"> </v>
      </c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31" s="2" customFormat="1" ht="15.2" customHeight="1">
      <c r="A123" s="25"/>
      <c r="B123" s="26"/>
      <c r="C123" s="22" t="s">
        <v>26</v>
      </c>
      <c r="D123" s="25"/>
      <c r="E123" s="25"/>
      <c r="F123" s="20" t="str">
        <f>IF(E18="","",E18)</f>
        <v>IZOWEN a.s.</v>
      </c>
      <c r="G123" s="25"/>
      <c r="H123" s="25"/>
      <c r="I123" s="22" t="s">
        <v>32</v>
      </c>
      <c r="J123" s="23" t="str">
        <f>E24</f>
        <v>Vít Janouškovec</v>
      </c>
      <c r="K123" s="25"/>
      <c r="L123" s="3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31" s="2" customFormat="1" ht="10.35" customHeight="1">
      <c r="A124" s="25"/>
      <c r="B124" s="26"/>
      <c r="C124" s="25"/>
      <c r="D124" s="25"/>
      <c r="E124" s="25"/>
      <c r="F124" s="25"/>
      <c r="G124" s="25"/>
      <c r="H124" s="25"/>
      <c r="I124" s="25"/>
      <c r="J124" s="25"/>
      <c r="K124" s="25"/>
      <c r="L124" s="3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</row>
    <row r="125" spans="1:31" s="10" customFormat="1" ht="29.25" customHeight="1">
      <c r="A125" s="110"/>
      <c r="B125" s="111"/>
      <c r="C125" s="112" t="s">
        <v>110</v>
      </c>
      <c r="D125" s="113" t="s">
        <v>60</v>
      </c>
      <c r="E125" s="113" t="s">
        <v>56</v>
      </c>
      <c r="F125" s="113" t="s">
        <v>57</v>
      </c>
      <c r="G125" s="113" t="s">
        <v>111</v>
      </c>
      <c r="H125" s="113" t="s">
        <v>112</v>
      </c>
      <c r="I125" s="113" t="s">
        <v>113</v>
      </c>
      <c r="J125" s="114" t="s">
        <v>103</v>
      </c>
      <c r="K125" s="115" t="s">
        <v>114</v>
      </c>
      <c r="L125" s="116"/>
      <c r="M125" s="55" t="s">
        <v>1</v>
      </c>
      <c r="N125" s="56" t="s">
        <v>39</v>
      </c>
      <c r="O125" s="56" t="s">
        <v>115</v>
      </c>
      <c r="P125" s="56" t="s">
        <v>116</v>
      </c>
      <c r="Q125" s="56" t="s">
        <v>117</v>
      </c>
      <c r="R125" s="56" t="s">
        <v>118</v>
      </c>
      <c r="S125" s="56" t="s">
        <v>119</v>
      </c>
      <c r="T125" s="57" t="s">
        <v>120</v>
      </c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</row>
    <row r="126" spans="1:63" s="2" customFormat="1" ht="22.9" customHeight="1">
      <c r="A126" s="25"/>
      <c r="B126" s="26"/>
      <c r="C126" s="62" t="s">
        <v>121</v>
      </c>
      <c r="D126" s="25"/>
      <c r="E126" s="25"/>
      <c r="F126" s="25"/>
      <c r="G126" s="25"/>
      <c r="H126" s="25"/>
      <c r="I126" s="25"/>
      <c r="J126" s="117">
        <f>BK126</f>
        <v>567755.3099999999</v>
      </c>
      <c r="K126" s="25"/>
      <c r="L126" s="26"/>
      <c r="M126" s="58"/>
      <c r="N126" s="49"/>
      <c r="O126" s="59"/>
      <c r="P126" s="118">
        <f>P127+P129+P131+P135+P137+P142+P151+P153+P155+P161</f>
        <v>0</v>
      </c>
      <c r="Q126" s="59"/>
      <c r="R126" s="118">
        <f>R127+R129+R131+R135+R137+R142+R151+R153+R155+R161</f>
        <v>0</v>
      </c>
      <c r="S126" s="59"/>
      <c r="T126" s="119">
        <f>T127+T129+T131+T135+T137+T142+T151+T153+T155+T161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T126" s="13" t="s">
        <v>74</v>
      </c>
      <c r="AU126" s="13" t="s">
        <v>105</v>
      </c>
      <c r="BK126" s="120">
        <f>BK127+BK129+BK131+BK135+BK137+BK142+BK151+BK153+BK155+BK161</f>
        <v>567755.3099999999</v>
      </c>
    </row>
    <row r="127" spans="2:63" s="11" customFormat="1" ht="25.9" customHeight="1">
      <c r="B127" s="121"/>
      <c r="D127" s="122" t="s">
        <v>74</v>
      </c>
      <c r="E127" s="123" t="s">
        <v>401</v>
      </c>
      <c r="F127" s="123" t="s">
        <v>675</v>
      </c>
      <c r="J127" s="124">
        <f>BK127</f>
        <v>57546.84</v>
      </c>
      <c r="L127" s="121"/>
      <c r="M127" s="125"/>
      <c r="N127" s="126"/>
      <c r="O127" s="126"/>
      <c r="P127" s="127">
        <f>P128</f>
        <v>0</v>
      </c>
      <c r="Q127" s="126"/>
      <c r="R127" s="127">
        <f>R128</f>
        <v>0</v>
      </c>
      <c r="S127" s="126"/>
      <c r="T127" s="128">
        <f>T128</f>
        <v>0</v>
      </c>
      <c r="AR127" s="122" t="s">
        <v>83</v>
      </c>
      <c r="AT127" s="129" t="s">
        <v>74</v>
      </c>
      <c r="AU127" s="129" t="s">
        <v>75</v>
      </c>
      <c r="AY127" s="122" t="s">
        <v>124</v>
      </c>
      <c r="BK127" s="130">
        <f>BK128</f>
        <v>57546.84</v>
      </c>
    </row>
    <row r="128" spans="1:65" s="2" customFormat="1" ht="16.5" customHeight="1">
      <c r="A128" s="25"/>
      <c r="B128" s="131"/>
      <c r="C128" s="132" t="s">
        <v>83</v>
      </c>
      <c r="D128" s="132" t="s">
        <v>125</v>
      </c>
      <c r="E128" s="133" t="s">
        <v>676</v>
      </c>
      <c r="F128" s="134" t="s">
        <v>677</v>
      </c>
      <c r="G128" s="135" t="s">
        <v>178</v>
      </c>
      <c r="H128" s="136">
        <v>73.778</v>
      </c>
      <c r="I128" s="137">
        <v>780</v>
      </c>
      <c r="J128" s="137">
        <f>ROUND(I128*H128,2)</f>
        <v>57546.84</v>
      </c>
      <c r="K128" s="138"/>
      <c r="L128" s="26"/>
      <c r="M128" s="139" t="s">
        <v>1</v>
      </c>
      <c r="N128" s="140" t="s">
        <v>40</v>
      </c>
      <c r="O128" s="141">
        <v>0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3" t="s">
        <v>129</v>
      </c>
      <c r="AT128" s="143" t="s">
        <v>125</v>
      </c>
      <c r="AU128" s="143" t="s">
        <v>83</v>
      </c>
      <c r="AY128" s="13" t="s">
        <v>124</v>
      </c>
      <c r="BE128" s="144">
        <f>IF(N128="základní",J128,0)</f>
        <v>57546.84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3" t="s">
        <v>83</v>
      </c>
      <c r="BK128" s="144">
        <f>ROUND(I128*H128,2)</f>
        <v>57546.84</v>
      </c>
      <c r="BL128" s="13" t="s">
        <v>129</v>
      </c>
      <c r="BM128" s="143" t="s">
        <v>85</v>
      </c>
    </row>
    <row r="129" spans="2:63" s="11" customFormat="1" ht="25.9" customHeight="1">
      <c r="B129" s="121"/>
      <c r="D129" s="122" t="s">
        <v>74</v>
      </c>
      <c r="E129" s="123" t="s">
        <v>275</v>
      </c>
      <c r="F129" s="123" t="s">
        <v>276</v>
      </c>
      <c r="J129" s="124">
        <f>BK129</f>
        <v>185000</v>
      </c>
      <c r="L129" s="121"/>
      <c r="M129" s="125"/>
      <c r="N129" s="126"/>
      <c r="O129" s="126"/>
      <c r="P129" s="127">
        <f>P130</f>
        <v>0</v>
      </c>
      <c r="Q129" s="126"/>
      <c r="R129" s="127">
        <f>R130</f>
        <v>0</v>
      </c>
      <c r="S129" s="126"/>
      <c r="T129" s="128">
        <f>T130</f>
        <v>0</v>
      </c>
      <c r="AR129" s="122" t="s">
        <v>83</v>
      </c>
      <c r="AT129" s="129" t="s">
        <v>74</v>
      </c>
      <c r="AU129" s="129" t="s">
        <v>75</v>
      </c>
      <c r="AY129" s="122" t="s">
        <v>124</v>
      </c>
      <c r="BK129" s="130">
        <f>BK130</f>
        <v>185000</v>
      </c>
    </row>
    <row r="130" spans="1:65" s="2" customFormat="1" ht="16.5" customHeight="1">
      <c r="A130" s="25"/>
      <c r="B130" s="131"/>
      <c r="C130" s="132" t="s">
        <v>85</v>
      </c>
      <c r="D130" s="132" t="s">
        <v>125</v>
      </c>
      <c r="E130" s="133" t="s">
        <v>678</v>
      </c>
      <c r="F130" s="134" t="s">
        <v>679</v>
      </c>
      <c r="G130" s="135" t="s">
        <v>178</v>
      </c>
      <c r="H130" s="136">
        <v>185</v>
      </c>
      <c r="I130" s="137">
        <v>1000</v>
      </c>
      <c r="J130" s="137">
        <f>ROUND(I130*H130,2)</f>
        <v>185000</v>
      </c>
      <c r="K130" s="138"/>
      <c r="L130" s="26"/>
      <c r="M130" s="139" t="s">
        <v>1</v>
      </c>
      <c r="N130" s="140" t="s">
        <v>40</v>
      </c>
      <c r="O130" s="141">
        <v>0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3" t="s">
        <v>129</v>
      </c>
      <c r="AT130" s="143" t="s">
        <v>125</v>
      </c>
      <c r="AU130" s="143" t="s">
        <v>83</v>
      </c>
      <c r="AY130" s="13" t="s">
        <v>124</v>
      </c>
      <c r="BE130" s="144">
        <f>IF(N130="základní",J130,0)</f>
        <v>185000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3" t="s">
        <v>83</v>
      </c>
      <c r="BK130" s="144">
        <f>ROUND(I130*H130,2)</f>
        <v>185000</v>
      </c>
      <c r="BL130" s="13" t="s">
        <v>129</v>
      </c>
      <c r="BM130" s="143" t="s">
        <v>129</v>
      </c>
    </row>
    <row r="131" spans="2:63" s="11" customFormat="1" ht="25.9" customHeight="1">
      <c r="B131" s="121"/>
      <c r="D131" s="122" t="s">
        <v>74</v>
      </c>
      <c r="E131" s="123" t="s">
        <v>345</v>
      </c>
      <c r="F131" s="123" t="s">
        <v>353</v>
      </c>
      <c r="J131" s="124">
        <f>BK131</f>
        <v>39180.53</v>
      </c>
      <c r="L131" s="121"/>
      <c r="M131" s="125"/>
      <c r="N131" s="126"/>
      <c r="O131" s="126"/>
      <c r="P131" s="127">
        <f>SUM(P132:P134)</f>
        <v>0</v>
      </c>
      <c r="Q131" s="126"/>
      <c r="R131" s="127">
        <f>SUM(R132:R134)</f>
        <v>0</v>
      </c>
      <c r="S131" s="126"/>
      <c r="T131" s="128">
        <f>SUM(T132:T134)</f>
        <v>0</v>
      </c>
      <c r="AR131" s="122" t="s">
        <v>83</v>
      </c>
      <c r="AT131" s="129" t="s">
        <v>74</v>
      </c>
      <c r="AU131" s="129" t="s">
        <v>75</v>
      </c>
      <c r="AY131" s="122" t="s">
        <v>124</v>
      </c>
      <c r="BK131" s="130">
        <f>SUM(BK132:BK134)</f>
        <v>39180.53</v>
      </c>
    </row>
    <row r="132" spans="1:65" s="2" customFormat="1" ht="16.5" customHeight="1">
      <c r="A132" s="25"/>
      <c r="B132" s="131"/>
      <c r="C132" s="132" t="s">
        <v>132</v>
      </c>
      <c r="D132" s="132" t="s">
        <v>125</v>
      </c>
      <c r="E132" s="133" t="s">
        <v>680</v>
      </c>
      <c r="F132" s="134" t="s">
        <v>681</v>
      </c>
      <c r="G132" s="135" t="s">
        <v>181</v>
      </c>
      <c r="H132" s="136">
        <v>7.378</v>
      </c>
      <c r="I132" s="137">
        <v>2760</v>
      </c>
      <c r="J132" s="137">
        <f>ROUND(I132*H132,2)</f>
        <v>20363.28</v>
      </c>
      <c r="K132" s="138"/>
      <c r="L132" s="26"/>
      <c r="M132" s="139" t="s">
        <v>1</v>
      </c>
      <c r="N132" s="140" t="s">
        <v>40</v>
      </c>
      <c r="O132" s="141">
        <v>0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3" t="s">
        <v>129</v>
      </c>
      <c r="AT132" s="143" t="s">
        <v>125</v>
      </c>
      <c r="AU132" s="143" t="s">
        <v>83</v>
      </c>
      <c r="AY132" s="13" t="s">
        <v>124</v>
      </c>
      <c r="BE132" s="144">
        <f>IF(N132="základní",J132,0)</f>
        <v>20363.28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3" t="s">
        <v>83</v>
      </c>
      <c r="BK132" s="144">
        <f>ROUND(I132*H132,2)</f>
        <v>20363.28</v>
      </c>
      <c r="BL132" s="13" t="s">
        <v>129</v>
      </c>
      <c r="BM132" s="143" t="s">
        <v>135</v>
      </c>
    </row>
    <row r="133" spans="1:65" s="2" customFormat="1" ht="16.5" customHeight="1">
      <c r="A133" s="25"/>
      <c r="B133" s="131"/>
      <c r="C133" s="132" t="s">
        <v>129</v>
      </c>
      <c r="D133" s="132" t="s">
        <v>125</v>
      </c>
      <c r="E133" s="133" t="s">
        <v>682</v>
      </c>
      <c r="F133" s="134" t="s">
        <v>683</v>
      </c>
      <c r="G133" s="135" t="s">
        <v>178</v>
      </c>
      <c r="H133" s="136">
        <v>73.778</v>
      </c>
      <c r="I133" s="137">
        <v>125</v>
      </c>
      <c r="J133" s="137">
        <f>ROUND(I133*H133,2)</f>
        <v>9222.25</v>
      </c>
      <c r="K133" s="138"/>
      <c r="L133" s="26"/>
      <c r="M133" s="139" t="s">
        <v>1</v>
      </c>
      <c r="N133" s="140" t="s">
        <v>40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3" t="s">
        <v>129</v>
      </c>
      <c r="AT133" s="143" t="s">
        <v>125</v>
      </c>
      <c r="AU133" s="143" t="s">
        <v>83</v>
      </c>
      <c r="AY133" s="13" t="s">
        <v>124</v>
      </c>
      <c r="BE133" s="144">
        <f>IF(N133="základní",J133,0)</f>
        <v>9222.25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3" t="s">
        <v>83</v>
      </c>
      <c r="BK133" s="144">
        <f>ROUND(I133*H133,2)</f>
        <v>9222.25</v>
      </c>
      <c r="BL133" s="13" t="s">
        <v>129</v>
      </c>
      <c r="BM133" s="143" t="s">
        <v>140</v>
      </c>
    </row>
    <row r="134" spans="1:65" s="2" customFormat="1" ht="16.5" customHeight="1">
      <c r="A134" s="25"/>
      <c r="B134" s="131"/>
      <c r="C134" s="132" t="s">
        <v>141</v>
      </c>
      <c r="D134" s="132" t="s">
        <v>125</v>
      </c>
      <c r="E134" s="133" t="s">
        <v>684</v>
      </c>
      <c r="F134" s="134" t="s">
        <v>685</v>
      </c>
      <c r="G134" s="135" t="s">
        <v>178</v>
      </c>
      <c r="H134" s="136">
        <v>95</v>
      </c>
      <c r="I134" s="137">
        <v>101</v>
      </c>
      <c r="J134" s="137">
        <f>ROUND(I134*H134,2)</f>
        <v>9595</v>
      </c>
      <c r="K134" s="138"/>
      <c r="L134" s="26"/>
      <c r="M134" s="139" t="s">
        <v>1</v>
      </c>
      <c r="N134" s="140" t="s">
        <v>40</v>
      </c>
      <c r="O134" s="141">
        <v>0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3" t="s">
        <v>129</v>
      </c>
      <c r="AT134" s="143" t="s">
        <v>125</v>
      </c>
      <c r="AU134" s="143" t="s">
        <v>83</v>
      </c>
      <c r="AY134" s="13" t="s">
        <v>124</v>
      </c>
      <c r="BE134" s="144">
        <f>IF(N134="základní",J134,0)</f>
        <v>9595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3" t="s">
        <v>83</v>
      </c>
      <c r="BK134" s="144">
        <f>ROUND(I134*H134,2)</f>
        <v>9595</v>
      </c>
      <c r="BL134" s="13" t="s">
        <v>129</v>
      </c>
      <c r="BM134" s="143" t="s">
        <v>144</v>
      </c>
    </row>
    <row r="135" spans="2:63" s="11" customFormat="1" ht="25.9" customHeight="1">
      <c r="B135" s="121"/>
      <c r="D135" s="122" t="s">
        <v>74</v>
      </c>
      <c r="E135" s="123" t="s">
        <v>382</v>
      </c>
      <c r="F135" s="123" t="s">
        <v>383</v>
      </c>
      <c r="J135" s="124">
        <f>BK135</f>
        <v>2816.34</v>
      </c>
      <c r="L135" s="121"/>
      <c r="M135" s="125"/>
      <c r="N135" s="126"/>
      <c r="O135" s="126"/>
      <c r="P135" s="127">
        <f>P136</f>
        <v>0</v>
      </c>
      <c r="Q135" s="126"/>
      <c r="R135" s="127">
        <f>R136</f>
        <v>0</v>
      </c>
      <c r="S135" s="126"/>
      <c r="T135" s="128">
        <f>T136</f>
        <v>0</v>
      </c>
      <c r="AR135" s="122" t="s">
        <v>83</v>
      </c>
      <c r="AT135" s="129" t="s">
        <v>74</v>
      </c>
      <c r="AU135" s="129" t="s">
        <v>75</v>
      </c>
      <c r="AY135" s="122" t="s">
        <v>124</v>
      </c>
      <c r="BK135" s="130">
        <f>BK136</f>
        <v>2816.34</v>
      </c>
    </row>
    <row r="136" spans="1:65" s="2" customFormat="1" ht="16.5" customHeight="1">
      <c r="A136" s="25"/>
      <c r="B136" s="131"/>
      <c r="C136" s="132" t="s">
        <v>135</v>
      </c>
      <c r="D136" s="132" t="s">
        <v>125</v>
      </c>
      <c r="E136" s="133" t="s">
        <v>686</v>
      </c>
      <c r="F136" s="134" t="s">
        <v>386</v>
      </c>
      <c r="G136" s="135" t="s">
        <v>203</v>
      </c>
      <c r="H136" s="136">
        <v>7.716</v>
      </c>
      <c r="I136" s="137">
        <v>365</v>
      </c>
      <c r="J136" s="137">
        <f>ROUND(I136*H136,2)</f>
        <v>2816.34</v>
      </c>
      <c r="K136" s="138"/>
      <c r="L136" s="26"/>
      <c r="M136" s="139" t="s">
        <v>1</v>
      </c>
      <c r="N136" s="140" t="s">
        <v>40</v>
      </c>
      <c r="O136" s="141">
        <v>0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3" t="s">
        <v>129</v>
      </c>
      <c r="AT136" s="143" t="s">
        <v>125</v>
      </c>
      <c r="AU136" s="143" t="s">
        <v>83</v>
      </c>
      <c r="AY136" s="13" t="s">
        <v>124</v>
      </c>
      <c r="BE136" s="144">
        <f>IF(N136="základní",J136,0)</f>
        <v>2816.34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3" t="s">
        <v>83</v>
      </c>
      <c r="BK136" s="144">
        <f>ROUND(I136*H136,2)</f>
        <v>2816.34</v>
      </c>
      <c r="BL136" s="13" t="s">
        <v>129</v>
      </c>
      <c r="BM136" s="143" t="s">
        <v>147</v>
      </c>
    </row>
    <row r="137" spans="2:63" s="11" customFormat="1" ht="25.9" customHeight="1">
      <c r="B137" s="121"/>
      <c r="D137" s="122" t="s">
        <v>74</v>
      </c>
      <c r="E137" s="123" t="s">
        <v>388</v>
      </c>
      <c r="F137" s="123" t="s">
        <v>389</v>
      </c>
      <c r="J137" s="124">
        <f>BK137</f>
        <v>54622.44</v>
      </c>
      <c r="L137" s="121"/>
      <c r="M137" s="125"/>
      <c r="N137" s="126"/>
      <c r="O137" s="126"/>
      <c r="P137" s="127">
        <f>SUM(P138:P141)</f>
        <v>0</v>
      </c>
      <c r="Q137" s="126"/>
      <c r="R137" s="127">
        <f>SUM(R138:R141)</f>
        <v>0</v>
      </c>
      <c r="S137" s="126"/>
      <c r="T137" s="128">
        <f>SUM(T138:T141)</f>
        <v>0</v>
      </c>
      <c r="AR137" s="122" t="s">
        <v>85</v>
      </c>
      <c r="AT137" s="129" t="s">
        <v>74</v>
      </c>
      <c r="AU137" s="129" t="s">
        <v>75</v>
      </c>
      <c r="AY137" s="122" t="s">
        <v>124</v>
      </c>
      <c r="BK137" s="130">
        <f>SUM(BK138:BK141)</f>
        <v>54622.44</v>
      </c>
    </row>
    <row r="138" spans="1:65" s="2" customFormat="1" ht="16.5" customHeight="1">
      <c r="A138" s="25"/>
      <c r="B138" s="131"/>
      <c r="C138" s="132" t="s">
        <v>148</v>
      </c>
      <c r="D138" s="132" t="s">
        <v>125</v>
      </c>
      <c r="E138" s="133" t="s">
        <v>687</v>
      </c>
      <c r="F138" s="134" t="s">
        <v>688</v>
      </c>
      <c r="G138" s="135" t="s">
        <v>178</v>
      </c>
      <c r="H138" s="136">
        <v>73.778</v>
      </c>
      <c r="I138" s="137">
        <v>124</v>
      </c>
      <c r="J138" s="137">
        <f>ROUND(I138*H138,2)</f>
        <v>9148.47</v>
      </c>
      <c r="K138" s="138"/>
      <c r="L138" s="26"/>
      <c r="M138" s="139" t="s">
        <v>1</v>
      </c>
      <c r="N138" s="140" t="s">
        <v>40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3" t="s">
        <v>196</v>
      </c>
      <c r="AT138" s="143" t="s">
        <v>125</v>
      </c>
      <c r="AU138" s="143" t="s">
        <v>83</v>
      </c>
      <c r="AY138" s="13" t="s">
        <v>124</v>
      </c>
      <c r="BE138" s="144">
        <f>IF(N138="základní",J138,0)</f>
        <v>9148.47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3" t="s">
        <v>83</v>
      </c>
      <c r="BK138" s="144">
        <f>ROUND(I138*H138,2)</f>
        <v>9148.47</v>
      </c>
      <c r="BL138" s="13" t="s">
        <v>196</v>
      </c>
      <c r="BM138" s="143" t="s">
        <v>151</v>
      </c>
    </row>
    <row r="139" spans="1:65" s="2" customFormat="1" ht="16.5" customHeight="1">
      <c r="A139" s="25"/>
      <c r="B139" s="131"/>
      <c r="C139" s="132" t="s">
        <v>140</v>
      </c>
      <c r="D139" s="132" t="s">
        <v>125</v>
      </c>
      <c r="E139" s="133" t="s">
        <v>689</v>
      </c>
      <c r="F139" s="134" t="s">
        <v>690</v>
      </c>
      <c r="G139" s="135" t="s">
        <v>178</v>
      </c>
      <c r="H139" s="136">
        <v>73.778</v>
      </c>
      <c r="I139" s="137">
        <v>365</v>
      </c>
      <c r="J139" s="137">
        <f>ROUND(I139*H139,2)</f>
        <v>26928.97</v>
      </c>
      <c r="K139" s="138"/>
      <c r="L139" s="26"/>
      <c r="M139" s="139" t="s">
        <v>1</v>
      </c>
      <c r="N139" s="140" t="s">
        <v>40</v>
      </c>
      <c r="O139" s="141">
        <v>0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3" t="s">
        <v>196</v>
      </c>
      <c r="AT139" s="143" t="s">
        <v>125</v>
      </c>
      <c r="AU139" s="143" t="s">
        <v>83</v>
      </c>
      <c r="AY139" s="13" t="s">
        <v>124</v>
      </c>
      <c r="BE139" s="144">
        <f>IF(N139="základní",J139,0)</f>
        <v>26928.97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3" t="s">
        <v>83</v>
      </c>
      <c r="BK139" s="144">
        <f>ROUND(I139*H139,2)</f>
        <v>26928.97</v>
      </c>
      <c r="BL139" s="13" t="s">
        <v>196</v>
      </c>
      <c r="BM139" s="143" t="s">
        <v>196</v>
      </c>
    </row>
    <row r="140" spans="1:65" s="2" customFormat="1" ht="16.5" customHeight="1">
      <c r="A140" s="25"/>
      <c r="B140" s="131"/>
      <c r="C140" s="132" t="s">
        <v>197</v>
      </c>
      <c r="D140" s="132" t="s">
        <v>125</v>
      </c>
      <c r="E140" s="133" t="s">
        <v>691</v>
      </c>
      <c r="F140" s="134" t="s">
        <v>692</v>
      </c>
      <c r="G140" s="135" t="s">
        <v>208</v>
      </c>
      <c r="H140" s="136">
        <v>80</v>
      </c>
      <c r="I140" s="137">
        <v>228</v>
      </c>
      <c r="J140" s="137">
        <f>ROUND(I140*H140,2)</f>
        <v>18240</v>
      </c>
      <c r="K140" s="138"/>
      <c r="L140" s="26"/>
      <c r="M140" s="139" t="s">
        <v>1</v>
      </c>
      <c r="N140" s="140" t="s">
        <v>40</v>
      </c>
      <c r="O140" s="141">
        <v>0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3" t="s">
        <v>196</v>
      </c>
      <c r="AT140" s="143" t="s">
        <v>125</v>
      </c>
      <c r="AU140" s="143" t="s">
        <v>83</v>
      </c>
      <c r="AY140" s="13" t="s">
        <v>124</v>
      </c>
      <c r="BE140" s="144">
        <f>IF(N140="základní",J140,0)</f>
        <v>18240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3" t="s">
        <v>83</v>
      </c>
      <c r="BK140" s="144">
        <f>ROUND(I140*H140,2)</f>
        <v>18240</v>
      </c>
      <c r="BL140" s="13" t="s">
        <v>196</v>
      </c>
      <c r="BM140" s="143" t="s">
        <v>200</v>
      </c>
    </row>
    <row r="141" spans="1:65" s="2" customFormat="1" ht="16.5" customHeight="1">
      <c r="A141" s="25"/>
      <c r="B141" s="131"/>
      <c r="C141" s="132" t="s">
        <v>144</v>
      </c>
      <c r="D141" s="132" t="s">
        <v>125</v>
      </c>
      <c r="E141" s="133" t="s">
        <v>693</v>
      </c>
      <c r="F141" s="134" t="s">
        <v>694</v>
      </c>
      <c r="G141" s="135" t="s">
        <v>428</v>
      </c>
      <c r="H141" s="136">
        <v>100</v>
      </c>
      <c r="I141" s="137">
        <v>3.05</v>
      </c>
      <c r="J141" s="137">
        <f>ROUND(I141*H141,2)</f>
        <v>305</v>
      </c>
      <c r="K141" s="138"/>
      <c r="L141" s="26"/>
      <c r="M141" s="139" t="s">
        <v>1</v>
      </c>
      <c r="N141" s="140" t="s">
        <v>40</v>
      </c>
      <c r="O141" s="141">
        <v>0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3" t="s">
        <v>196</v>
      </c>
      <c r="AT141" s="143" t="s">
        <v>125</v>
      </c>
      <c r="AU141" s="143" t="s">
        <v>83</v>
      </c>
      <c r="AY141" s="13" t="s">
        <v>124</v>
      </c>
      <c r="BE141" s="144">
        <f>IF(N141="základní",J141,0)</f>
        <v>305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3" t="s">
        <v>83</v>
      </c>
      <c r="BK141" s="144">
        <f>ROUND(I141*H141,2)</f>
        <v>305</v>
      </c>
      <c r="BL141" s="13" t="s">
        <v>196</v>
      </c>
      <c r="BM141" s="143" t="s">
        <v>204</v>
      </c>
    </row>
    <row r="142" spans="2:63" s="11" customFormat="1" ht="25.9" customHeight="1">
      <c r="B142" s="121"/>
      <c r="D142" s="122" t="s">
        <v>74</v>
      </c>
      <c r="E142" s="123" t="s">
        <v>695</v>
      </c>
      <c r="F142" s="123" t="s">
        <v>696</v>
      </c>
      <c r="J142" s="124">
        <f>BK142</f>
        <v>87605</v>
      </c>
      <c r="L142" s="121"/>
      <c r="M142" s="125"/>
      <c r="N142" s="126"/>
      <c r="O142" s="126"/>
      <c r="P142" s="127">
        <f>SUM(P143:P150)</f>
        <v>0</v>
      </c>
      <c r="Q142" s="126"/>
      <c r="R142" s="127">
        <f>SUM(R143:R150)</f>
        <v>0</v>
      </c>
      <c r="S142" s="126"/>
      <c r="T142" s="128">
        <f>SUM(T143:T150)</f>
        <v>0</v>
      </c>
      <c r="AR142" s="122" t="s">
        <v>85</v>
      </c>
      <c r="AT142" s="129" t="s">
        <v>74</v>
      </c>
      <c r="AU142" s="129" t="s">
        <v>75</v>
      </c>
      <c r="AY142" s="122" t="s">
        <v>124</v>
      </c>
      <c r="BK142" s="130">
        <f>SUM(BK143:BK150)</f>
        <v>87605</v>
      </c>
    </row>
    <row r="143" spans="1:65" s="2" customFormat="1" ht="16.5" customHeight="1">
      <c r="A143" s="25"/>
      <c r="B143" s="131"/>
      <c r="C143" s="132" t="s">
        <v>205</v>
      </c>
      <c r="D143" s="132" t="s">
        <v>125</v>
      </c>
      <c r="E143" s="133" t="s">
        <v>697</v>
      </c>
      <c r="F143" s="134" t="s">
        <v>698</v>
      </c>
      <c r="G143" s="135" t="s">
        <v>283</v>
      </c>
      <c r="H143" s="136">
        <v>1</v>
      </c>
      <c r="I143" s="137">
        <v>3250</v>
      </c>
      <c r="J143" s="137">
        <f aca="true" t="shared" si="0" ref="J143:J150">ROUND(I143*H143,2)</f>
        <v>3250</v>
      </c>
      <c r="K143" s="138"/>
      <c r="L143" s="26"/>
      <c r="M143" s="139" t="s">
        <v>1</v>
      </c>
      <c r="N143" s="140" t="s">
        <v>40</v>
      </c>
      <c r="O143" s="141">
        <v>0</v>
      </c>
      <c r="P143" s="141">
        <f aca="true" t="shared" si="1" ref="P143:P150">O143*H143</f>
        <v>0</v>
      </c>
      <c r="Q143" s="141">
        <v>0</v>
      </c>
      <c r="R143" s="141">
        <f aca="true" t="shared" si="2" ref="R143:R150">Q143*H143</f>
        <v>0</v>
      </c>
      <c r="S143" s="141">
        <v>0</v>
      </c>
      <c r="T143" s="142">
        <f aca="true" t="shared" si="3" ref="T143:T150"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3" t="s">
        <v>196</v>
      </c>
      <c r="AT143" s="143" t="s">
        <v>125</v>
      </c>
      <c r="AU143" s="143" t="s">
        <v>83</v>
      </c>
      <c r="AY143" s="13" t="s">
        <v>124</v>
      </c>
      <c r="BE143" s="144">
        <f aca="true" t="shared" si="4" ref="BE143:BE150">IF(N143="základní",J143,0)</f>
        <v>3250</v>
      </c>
      <c r="BF143" s="144">
        <f aca="true" t="shared" si="5" ref="BF143:BF150">IF(N143="snížená",J143,0)</f>
        <v>0</v>
      </c>
      <c r="BG143" s="144">
        <f aca="true" t="shared" si="6" ref="BG143:BG150">IF(N143="zákl. přenesená",J143,0)</f>
        <v>0</v>
      </c>
      <c r="BH143" s="144">
        <f aca="true" t="shared" si="7" ref="BH143:BH150">IF(N143="sníž. přenesená",J143,0)</f>
        <v>0</v>
      </c>
      <c r="BI143" s="144">
        <f aca="true" t="shared" si="8" ref="BI143:BI150">IF(N143="nulová",J143,0)</f>
        <v>0</v>
      </c>
      <c r="BJ143" s="13" t="s">
        <v>83</v>
      </c>
      <c r="BK143" s="144">
        <f aca="true" t="shared" si="9" ref="BK143:BK150">ROUND(I143*H143,2)</f>
        <v>3250</v>
      </c>
      <c r="BL143" s="13" t="s">
        <v>196</v>
      </c>
      <c r="BM143" s="143" t="s">
        <v>209</v>
      </c>
    </row>
    <row r="144" spans="1:65" s="2" customFormat="1" ht="16.5" customHeight="1">
      <c r="A144" s="25"/>
      <c r="B144" s="131"/>
      <c r="C144" s="132" t="s">
        <v>147</v>
      </c>
      <c r="D144" s="132" t="s">
        <v>125</v>
      </c>
      <c r="E144" s="133" t="s">
        <v>699</v>
      </c>
      <c r="F144" s="134" t="s">
        <v>700</v>
      </c>
      <c r="G144" s="135" t="s">
        <v>283</v>
      </c>
      <c r="H144" s="136">
        <v>2</v>
      </c>
      <c r="I144" s="137">
        <v>4560</v>
      </c>
      <c r="J144" s="137">
        <f t="shared" si="0"/>
        <v>9120</v>
      </c>
      <c r="K144" s="138"/>
      <c r="L144" s="26"/>
      <c r="M144" s="139" t="s">
        <v>1</v>
      </c>
      <c r="N144" s="140" t="s">
        <v>40</v>
      </c>
      <c r="O144" s="141">
        <v>0</v>
      </c>
      <c r="P144" s="141">
        <f t="shared" si="1"/>
        <v>0</v>
      </c>
      <c r="Q144" s="141">
        <v>0</v>
      </c>
      <c r="R144" s="141">
        <f t="shared" si="2"/>
        <v>0</v>
      </c>
      <c r="S144" s="141">
        <v>0</v>
      </c>
      <c r="T144" s="142">
        <f t="shared" si="3"/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3" t="s">
        <v>196</v>
      </c>
      <c r="AT144" s="143" t="s">
        <v>125</v>
      </c>
      <c r="AU144" s="143" t="s">
        <v>83</v>
      </c>
      <c r="AY144" s="13" t="s">
        <v>124</v>
      </c>
      <c r="BE144" s="144">
        <f t="shared" si="4"/>
        <v>9120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3" t="s">
        <v>83</v>
      </c>
      <c r="BK144" s="144">
        <f t="shared" si="9"/>
        <v>9120</v>
      </c>
      <c r="BL144" s="13" t="s">
        <v>196</v>
      </c>
      <c r="BM144" s="143" t="s">
        <v>212</v>
      </c>
    </row>
    <row r="145" spans="1:65" s="2" customFormat="1" ht="16.5" customHeight="1">
      <c r="A145" s="25"/>
      <c r="B145" s="131"/>
      <c r="C145" s="132" t="s">
        <v>214</v>
      </c>
      <c r="D145" s="132" t="s">
        <v>125</v>
      </c>
      <c r="E145" s="133" t="s">
        <v>701</v>
      </c>
      <c r="F145" s="134" t="s">
        <v>702</v>
      </c>
      <c r="G145" s="135" t="s">
        <v>283</v>
      </c>
      <c r="H145" s="136">
        <v>1</v>
      </c>
      <c r="I145" s="137">
        <v>7890</v>
      </c>
      <c r="J145" s="137">
        <f t="shared" si="0"/>
        <v>7890</v>
      </c>
      <c r="K145" s="138"/>
      <c r="L145" s="26"/>
      <c r="M145" s="139" t="s">
        <v>1</v>
      </c>
      <c r="N145" s="140" t="s">
        <v>40</v>
      </c>
      <c r="O145" s="141">
        <v>0</v>
      </c>
      <c r="P145" s="141">
        <f t="shared" si="1"/>
        <v>0</v>
      </c>
      <c r="Q145" s="141">
        <v>0</v>
      </c>
      <c r="R145" s="141">
        <f t="shared" si="2"/>
        <v>0</v>
      </c>
      <c r="S145" s="141">
        <v>0</v>
      </c>
      <c r="T145" s="142">
        <f t="shared" si="3"/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3" t="s">
        <v>196</v>
      </c>
      <c r="AT145" s="143" t="s">
        <v>125</v>
      </c>
      <c r="AU145" s="143" t="s">
        <v>83</v>
      </c>
      <c r="AY145" s="13" t="s">
        <v>124</v>
      </c>
      <c r="BE145" s="144">
        <f t="shared" si="4"/>
        <v>7890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3" t="s">
        <v>83</v>
      </c>
      <c r="BK145" s="144">
        <f t="shared" si="9"/>
        <v>7890</v>
      </c>
      <c r="BL145" s="13" t="s">
        <v>196</v>
      </c>
      <c r="BM145" s="143" t="s">
        <v>217</v>
      </c>
    </row>
    <row r="146" spans="1:65" s="2" customFormat="1" ht="16.5" customHeight="1">
      <c r="A146" s="25"/>
      <c r="B146" s="131"/>
      <c r="C146" s="132" t="s">
        <v>151</v>
      </c>
      <c r="D146" s="132" t="s">
        <v>125</v>
      </c>
      <c r="E146" s="133" t="s">
        <v>703</v>
      </c>
      <c r="F146" s="134" t="s">
        <v>704</v>
      </c>
      <c r="G146" s="135" t="s">
        <v>283</v>
      </c>
      <c r="H146" s="136">
        <v>2</v>
      </c>
      <c r="I146" s="137">
        <v>9860</v>
      </c>
      <c r="J146" s="137">
        <f t="shared" si="0"/>
        <v>19720</v>
      </c>
      <c r="K146" s="138"/>
      <c r="L146" s="26"/>
      <c r="M146" s="139" t="s">
        <v>1</v>
      </c>
      <c r="N146" s="140" t="s">
        <v>40</v>
      </c>
      <c r="O146" s="141">
        <v>0</v>
      </c>
      <c r="P146" s="141">
        <f t="shared" si="1"/>
        <v>0</v>
      </c>
      <c r="Q146" s="141">
        <v>0</v>
      </c>
      <c r="R146" s="141">
        <f t="shared" si="2"/>
        <v>0</v>
      </c>
      <c r="S146" s="141">
        <v>0</v>
      </c>
      <c r="T146" s="142">
        <f t="shared" si="3"/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3" t="s">
        <v>196</v>
      </c>
      <c r="AT146" s="143" t="s">
        <v>125</v>
      </c>
      <c r="AU146" s="143" t="s">
        <v>83</v>
      </c>
      <c r="AY146" s="13" t="s">
        <v>124</v>
      </c>
      <c r="BE146" s="144">
        <f t="shared" si="4"/>
        <v>19720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3" t="s">
        <v>83</v>
      </c>
      <c r="BK146" s="144">
        <f t="shared" si="9"/>
        <v>19720</v>
      </c>
      <c r="BL146" s="13" t="s">
        <v>196</v>
      </c>
      <c r="BM146" s="143" t="s">
        <v>220</v>
      </c>
    </row>
    <row r="147" spans="1:65" s="2" customFormat="1" ht="16.5" customHeight="1">
      <c r="A147" s="25"/>
      <c r="B147" s="131"/>
      <c r="C147" s="132" t="s">
        <v>8</v>
      </c>
      <c r="D147" s="132" t="s">
        <v>125</v>
      </c>
      <c r="E147" s="133" t="s">
        <v>705</v>
      </c>
      <c r="F147" s="134" t="s">
        <v>706</v>
      </c>
      <c r="G147" s="135" t="s">
        <v>283</v>
      </c>
      <c r="H147" s="136">
        <v>2</v>
      </c>
      <c r="I147" s="137">
        <v>9980</v>
      </c>
      <c r="J147" s="137">
        <f t="shared" si="0"/>
        <v>19960</v>
      </c>
      <c r="K147" s="138"/>
      <c r="L147" s="26"/>
      <c r="M147" s="139" t="s">
        <v>1</v>
      </c>
      <c r="N147" s="140" t="s">
        <v>40</v>
      </c>
      <c r="O147" s="141">
        <v>0</v>
      </c>
      <c r="P147" s="141">
        <f t="shared" si="1"/>
        <v>0</v>
      </c>
      <c r="Q147" s="141">
        <v>0</v>
      </c>
      <c r="R147" s="141">
        <f t="shared" si="2"/>
        <v>0</v>
      </c>
      <c r="S147" s="141">
        <v>0</v>
      </c>
      <c r="T147" s="142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3" t="s">
        <v>196</v>
      </c>
      <c r="AT147" s="143" t="s">
        <v>125</v>
      </c>
      <c r="AU147" s="143" t="s">
        <v>83</v>
      </c>
      <c r="AY147" s="13" t="s">
        <v>124</v>
      </c>
      <c r="BE147" s="144">
        <f t="shared" si="4"/>
        <v>19960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3" t="s">
        <v>83</v>
      </c>
      <c r="BK147" s="144">
        <f t="shared" si="9"/>
        <v>19960</v>
      </c>
      <c r="BL147" s="13" t="s">
        <v>196</v>
      </c>
      <c r="BM147" s="143" t="s">
        <v>224</v>
      </c>
    </row>
    <row r="148" spans="1:65" s="2" customFormat="1" ht="16.5" customHeight="1">
      <c r="A148" s="25"/>
      <c r="B148" s="131"/>
      <c r="C148" s="132" t="s">
        <v>196</v>
      </c>
      <c r="D148" s="132" t="s">
        <v>125</v>
      </c>
      <c r="E148" s="133" t="s">
        <v>707</v>
      </c>
      <c r="F148" s="134" t="s">
        <v>708</v>
      </c>
      <c r="G148" s="135" t="s">
        <v>283</v>
      </c>
      <c r="H148" s="136">
        <v>2</v>
      </c>
      <c r="I148" s="137">
        <v>8150</v>
      </c>
      <c r="J148" s="137">
        <f t="shared" si="0"/>
        <v>16300</v>
      </c>
      <c r="K148" s="138"/>
      <c r="L148" s="26"/>
      <c r="M148" s="139" t="s">
        <v>1</v>
      </c>
      <c r="N148" s="140" t="s">
        <v>40</v>
      </c>
      <c r="O148" s="141">
        <v>0</v>
      </c>
      <c r="P148" s="141">
        <f t="shared" si="1"/>
        <v>0</v>
      </c>
      <c r="Q148" s="141">
        <v>0</v>
      </c>
      <c r="R148" s="141">
        <f t="shared" si="2"/>
        <v>0</v>
      </c>
      <c r="S148" s="141">
        <v>0</v>
      </c>
      <c r="T148" s="142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3" t="s">
        <v>196</v>
      </c>
      <c r="AT148" s="143" t="s">
        <v>125</v>
      </c>
      <c r="AU148" s="143" t="s">
        <v>83</v>
      </c>
      <c r="AY148" s="13" t="s">
        <v>124</v>
      </c>
      <c r="BE148" s="144">
        <f t="shared" si="4"/>
        <v>16300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3" t="s">
        <v>83</v>
      </c>
      <c r="BK148" s="144">
        <f t="shared" si="9"/>
        <v>16300</v>
      </c>
      <c r="BL148" s="13" t="s">
        <v>196</v>
      </c>
      <c r="BM148" s="143" t="s">
        <v>229</v>
      </c>
    </row>
    <row r="149" spans="1:65" s="2" customFormat="1" ht="16.5" customHeight="1">
      <c r="A149" s="25"/>
      <c r="B149" s="131"/>
      <c r="C149" s="132" t="s">
        <v>230</v>
      </c>
      <c r="D149" s="132" t="s">
        <v>125</v>
      </c>
      <c r="E149" s="133" t="s">
        <v>709</v>
      </c>
      <c r="F149" s="134" t="s">
        <v>710</v>
      </c>
      <c r="G149" s="135" t="s">
        <v>283</v>
      </c>
      <c r="H149" s="136">
        <v>1</v>
      </c>
      <c r="I149" s="137">
        <v>3475</v>
      </c>
      <c r="J149" s="137">
        <f t="shared" si="0"/>
        <v>3475</v>
      </c>
      <c r="K149" s="138"/>
      <c r="L149" s="26"/>
      <c r="M149" s="139" t="s">
        <v>1</v>
      </c>
      <c r="N149" s="140" t="s">
        <v>40</v>
      </c>
      <c r="O149" s="141">
        <v>0</v>
      </c>
      <c r="P149" s="141">
        <f t="shared" si="1"/>
        <v>0</v>
      </c>
      <c r="Q149" s="141">
        <v>0</v>
      </c>
      <c r="R149" s="141">
        <f t="shared" si="2"/>
        <v>0</v>
      </c>
      <c r="S149" s="141">
        <v>0</v>
      </c>
      <c r="T149" s="142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3" t="s">
        <v>196</v>
      </c>
      <c r="AT149" s="143" t="s">
        <v>125</v>
      </c>
      <c r="AU149" s="143" t="s">
        <v>83</v>
      </c>
      <c r="AY149" s="13" t="s">
        <v>124</v>
      </c>
      <c r="BE149" s="144">
        <f t="shared" si="4"/>
        <v>3475</v>
      </c>
      <c r="BF149" s="144">
        <f t="shared" si="5"/>
        <v>0</v>
      </c>
      <c r="BG149" s="144">
        <f t="shared" si="6"/>
        <v>0</v>
      </c>
      <c r="BH149" s="144">
        <f t="shared" si="7"/>
        <v>0</v>
      </c>
      <c r="BI149" s="144">
        <f t="shared" si="8"/>
        <v>0</v>
      </c>
      <c r="BJ149" s="13" t="s">
        <v>83</v>
      </c>
      <c r="BK149" s="144">
        <f t="shared" si="9"/>
        <v>3475</v>
      </c>
      <c r="BL149" s="13" t="s">
        <v>196</v>
      </c>
      <c r="BM149" s="143" t="s">
        <v>233</v>
      </c>
    </row>
    <row r="150" spans="1:65" s="2" customFormat="1" ht="16.5" customHeight="1">
      <c r="A150" s="25"/>
      <c r="B150" s="131"/>
      <c r="C150" s="132" t="s">
        <v>200</v>
      </c>
      <c r="D150" s="132" t="s">
        <v>125</v>
      </c>
      <c r="E150" s="133" t="s">
        <v>711</v>
      </c>
      <c r="F150" s="134" t="s">
        <v>712</v>
      </c>
      <c r="G150" s="135" t="s">
        <v>283</v>
      </c>
      <c r="H150" s="136">
        <v>1</v>
      </c>
      <c r="I150" s="137">
        <v>7890</v>
      </c>
      <c r="J150" s="137">
        <f t="shared" si="0"/>
        <v>7890</v>
      </c>
      <c r="K150" s="138"/>
      <c r="L150" s="26"/>
      <c r="M150" s="139" t="s">
        <v>1</v>
      </c>
      <c r="N150" s="140" t="s">
        <v>40</v>
      </c>
      <c r="O150" s="141">
        <v>0</v>
      </c>
      <c r="P150" s="141">
        <f t="shared" si="1"/>
        <v>0</v>
      </c>
      <c r="Q150" s="141">
        <v>0</v>
      </c>
      <c r="R150" s="141">
        <f t="shared" si="2"/>
        <v>0</v>
      </c>
      <c r="S150" s="141">
        <v>0</v>
      </c>
      <c r="T150" s="142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3" t="s">
        <v>196</v>
      </c>
      <c r="AT150" s="143" t="s">
        <v>125</v>
      </c>
      <c r="AU150" s="143" t="s">
        <v>83</v>
      </c>
      <c r="AY150" s="13" t="s">
        <v>124</v>
      </c>
      <c r="BE150" s="144">
        <f t="shared" si="4"/>
        <v>7890</v>
      </c>
      <c r="BF150" s="144">
        <f t="shared" si="5"/>
        <v>0</v>
      </c>
      <c r="BG150" s="144">
        <f t="shared" si="6"/>
        <v>0</v>
      </c>
      <c r="BH150" s="144">
        <f t="shared" si="7"/>
        <v>0</v>
      </c>
      <c r="BI150" s="144">
        <f t="shared" si="8"/>
        <v>0</v>
      </c>
      <c r="BJ150" s="13" t="s">
        <v>83</v>
      </c>
      <c r="BK150" s="144">
        <f t="shared" si="9"/>
        <v>7890</v>
      </c>
      <c r="BL150" s="13" t="s">
        <v>196</v>
      </c>
      <c r="BM150" s="143" t="s">
        <v>238</v>
      </c>
    </row>
    <row r="151" spans="2:63" s="11" customFormat="1" ht="25.9" customHeight="1">
      <c r="B151" s="121"/>
      <c r="D151" s="122" t="s">
        <v>74</v>
      </c>
      <c r="E151" s="123" t="s">
        <v>482</v>
      </c>
      <c r="F151" s="123" t="s">
        <v>483</v>
      </c>
      <c r="J151" s="124">
        <f>BK151</f>
        <v>25300</v>
      </c>
      <c r="L151" s="121"/>
      <c r="M151" s="125"/>
      <c r="N151" s="126"/>
      <c r="O151" s="126"/>
      <c r="P151" s="127">
        <f>P152</f>
        <v>0</v>
      </c>
      <c r="Q151" s="126"/>
      <c r="R151" s="127">
        <f>R152</f>
        <v>0</v>
      </c>
      <c r="S151" s="126"/>
      <c r="T151" s="128">
        <f>T152</f>
        <v>0</v>
      </c>
      <c r="AR151" s="122" t="s">
        <v>85</v>
      </c>
      <c r="AT151" s="129" t="s">
        <v>74</v>
      </c>
      <c r="AU151" s="129" t="s">
        <v>75</v>
      </c>
      <c r="AY151" s="122" t="s">
        <v>124</v>
      </c>
      <c r="BK151" s="130">
        <f>BK152</f>
        <v>25300</v>
      </c>
    </row>
    <row r="152" spans="1:65" s="2" customFormat="1" ht="16.5" customHeight="1">
      <c r="A152" s="25"/>
      <c r="B152" s="131"/>
      <c r="C152" s="132" t="s">
        <v>239</v>
      </c>
      <c r="D152" s="132" t="s">
        <v>125</v>
      </c>
      <c r="E152" s="133" t="s">
        <v>713</v>
      </c>
      <c r="F152" s="134" t="s">
        <v>714</v>
      </c>
      <c r="G152" s="135" t="s">
        <v>326</v>
      </c>
      <c r="H152" s="136">
        <v>1</v>
      </c>
      <c r="I152" s="137">
        <v>25300</v>
      </c>
      <c r="J152" s="137">
        <f>ROUND(I152*H152,2)</f>
        <v>25300</v>
      </c>
      <c r="K152" s="138"/>
      <c r="L152" s="26"/>
      <c r="M152" s="139" t="s">
        <v>1</v>
      </c>
      <c r="N152" s="140" t="s">
        <v>40</v>
      </c>
      <c r="O152" s="141">
        <v>0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3" t="s">
        <v>196</v>
      </c>
      <c r="AT152" s="143" t="s">
        <v>125</v>
      </c>
      <c r="AU152" s="143" t="s">
        <v>83</v>
      </c>
      <c r="AY152" s="13" t="s">
        <v>124</v>
      </c>
      <c r="BE152" s="144">
        <f>IF(N152="základní",J152,0)</f>
        <v>25300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3" t="s">
        <v>83</v>
      </c>
      <c r="BK152" s="144">
        <f>ROUND(I152*H152,2)</f>
        <v>25300</v>
      </c>
      <c r="BL152" s="13" t="s">
        <v>196</v>
      </c>
      <c r="BM152" s="143" t="s">
        <v>242</v>
      </c>
    </row>
    <row r="153" spans="2:63" s="11" customFormat="1" ht="25.9" customHeight="1">
      <c r="B153" s="121"/>
      <c r="D153" s="122" t="s">
        <v>74</v>
      </c>
      <c r="E153" s="123" t="s">
        <v>519</v>
      </c>
      <c r="F153" s="123" t="s">
        <v>520</v>
      </c>
      <c r="J153" s="124">
        <f>BK153</f>
        <v>66105.09</v>
      </c>
      <c r="L153" s="121"/>
      <c r="M153" s="125"/>
      <c r="N153" s="126"/>
      <c r="O153" s="126"/>
      <c r="P153" s="127">
        <f>P154</f>
        <v>0</v>
      </c>
      <c r="Q153" s="126"/>
      <c r="R153" s="127">
        <f>R154</f>
        <v>0</v>
      </c>
      <c r="S153" s="126"/>
      <c r="T153" s="128">
        <f>T154</f>
        <v>0</v>
      </c>
      <c r="AR153" s="122" t="s">
        <v>85</v>
      </c>
      <c r="AT153" s="129" t="s">
        <v>74</v>
      </c>
      <c r="AU153" s="129" t="s">
        <v>75</v>
      </c>
      <c r="AY153" s="122" t="s">
        <v>124</v>
      </c>
      <c r="BK153" s="130">
        <f>BK154</f>
        <v>66105.09</v>
      </c>
    </row>
    <row r="154" spans="1:65" s="2" customFormat="1" ht="16.5" customHeight="1">
      <c r="A154" s="25"/>
      <c r="B154" s="131"/>
      <c r="C154" s="132" t="s">
        <v>204</v>
      </c>
      <c r="D154" s="132" t="s">
        <v>125</v>
      </c>
      <c r="E154" s="133" t="s">
        <v>715</v>
      </c>
      <c r="F154" s="134" t="s">
        <v>716</v>
      </c>
      <c r="G154" s="135" t="s">
        <v>178</v>
      </c>
      <c r="H154" s="136">
        <v>73.778</v>
      </c>
      <c r="I154" s="137">
        <v>896</v>
      </c>
      <c r="J154" s="137">
        <f>ROUND(I154*H154,2)</f>
        <v>66105.09</v>
      </c>
      <c r="K154" s="138"/>
      <c r="L154" s="26"/>
      <c r="M154" s="139" t="s">
        <v>1</v>
      </c>
      <c r="N154" s="140" t="s">
        <v>40</v>
      </c>
      <c r="O154" s="141">
        <v>0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3" t="s">
        <v>196</v>
      </c>
      <c r="AT154" s="143" t="s">
        <v>125</v>
      </c>
      <c r="AU154" s="143" t="s">
        <v>83</v>
      </c>
      <c r="AY154" s="13" t="s">
        <v>124</v>
      </c>
      <c r="BE154" s="144">
        <f>IF(N154="základní",J154,0)</f>
        <v>66105.09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3" t="s">
        <v>83</v>
      </c>
      <c r="BK154" s="144">
        <f>ROUND(I154*H154,2)</f>
        <v>66105.09</v>
      </c>
      <c r="BL154" s="13" t="s">
        <v>196</v>
      </c>
      <c r="BM154" s="143" t="s">
        <v>245</v>
      </c>
    </row>
    <row r="155" spans="2:63" s="11" customFormat="1" ht="25.9" customHeight="1">
      <c r="B155" s="121"/>
      <c r="D155" s="122" t="s">
        <v>74</v>
      </c>
      <c r="E155" s="123" t="s">
        <v>532</v>
      </c>
      <c r="F155" s="123" t="s">
        <v>533</v>
      </c>
      <c r="J155" s="124">
        <f>BK155</f>
        <v>49579.07</v>
      </c>
      <c r="L155" s="121"/>
      <c r="M155" s="125"/>
      <c r="N155" s="126"/>
      <c r="O155" s="126"/>
      <c r="P155" s="127">
        <f>SUM(P156:P160)</f>
        <v>0</v>
      </c>
      <c r="Q155" s="126"/>
      <c r="R155" s="127">
        <f>SUM(R156:R160)</f>
        <v>0</v>
      </c>
      <c r="S155" s="126"/>
      <c r="T155" s="128">
        <f>SUM(T156:T160)</f>
        <v>0</v>
      </c>
      <c r="AR155" s="122" t="s">
        <v>83</v>
      </c>
      <c r="AT155" s="129" t="s">
        <v>74</v>
      </c>
      <c r="AU155" s="129" t="s">
        <v>75</v>
      </c>
      <c r="AY155" s="122" t="s">
        <v>124</v>
      </c>
      <c r="BK155" s="130">
        <f>SUM(BK156:BK160)</f>
        <v>49579.07</v>
      </c>
    </row>
    <row r="156" spans="1:65" s="2" customFormat="1" ht="16.5" customHeight="1">
      <c r="A156" s="25"/>
      <c r="B156" s="131"/>
      <c r="C156" s="132" t="s">
        <v>7</v>
      </c>
      <c r="D156" s="132" t="s">
        <v>125</v>
      </c>
      <c r="E156" s="133" t="s">
        <v>717</v>
      </c>
      <c r="F156" s="134" t="s">
        <v>542</v>
      </c>
      <c r="G156" s="135" t="s">
        <v>203</v>
      </c>
      <c r="H156" s="136">
        <v>20.048</v>
      </c>
      <c r="I156" s="137">
        <v>360</v>
      </c>
      <c r="J156" s="137">
        <f>ROUND(I156*H156,2)</f>
        <v>7217.28</v>
      </c>
      <c r="K156" s="138"/>
      <c r="L156" s="26"/>
      <c r="M156" s="139" t="s">
        <v>1</v>
      </c>
      <c r="N156" s="140" t="s">
        <v>40</v>
      </c>
      <c r="O156" s="141">
        <v>0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43" t="s">
        <v>129</v>
      </c>
      <c r="AT156" s="143" t="s">
        <v>125</v>
      </c>
      <c r="AU156" s="143" t="s">
        <v>83</v>
      </c>
      <c r="AY156" s="13" t="s">
        <v>124</v>
      </c>
      <c r="BE156" s="144">
        <f>IF(N156="základní",J156,0)</f>
        <v>7217.28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3" t="s">
        <v>83</v>
      </c>
      <c r="BK156" s="144">
        <f>ROUND(I156*H156,2)</f>
        <v>7217.28</v>
      </c>
      <c r="BL156" s="13" t="s">
        <v>129</v>
      </c>
      <c r="BM156" s="143" t="s">
        <v>248</v>
      </c>
    </row>
    <row r="157" spans="1:65" s="2" customFormat="1" ht="16.5" customHeight="1">
      <c r="A157" s="25"/>
      <c r="B157" s="131"/>
      <c r="C157" s="132" t="s">
        <v>209</v>
      </c>
      <c r="D157" s="132" t="s">
        <v>125</v>
      </c>
      <c r="E157" s="133" t="s">
        <v>718</v>
      </c>
      <c r="F157" s="134" t="s">
        <v>545</v>
      </c>
      <c r="G157" s="135" t="s">
        <v>203</v>
      </c>
      <c r="H157" s="136">
        <v>380.92</v>
      </c>
      <c r="I157" s="137">
        <v>39</v>
      </c>
      <c r="J157" s="137">
        <f>ROUND(I157*H157,2)</f>
        <v>14855.88</v>
      </c>
      <c r="K157" s="138"/>
      <c r="L157" s="26"/>
      <c r="M157" s="139" t="s">
        <v>1</v>
      </c>
      <c r="N157" s="140" t="s">
        <v>40</v>
      </c>
      <c r="O157" s="141">
        <v>0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3" t="s">
        <v>129</v>
      </c>
      <c r="AT157" s="143" t="s">
        <v>125</v>
      </c>
      <c r="AU157" s="143" t="s">
        <v>83</v>
      </c>
      <c r="AY157" s="13" t="s">
        <v>124</v>
      </c>
      <c r="BE157" s="144">
        <f>IF(N157="základní",J157,0)</f>
        <v>14855.88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3" t="s">
        <v>83</v>
      </c>
      <c r="BK157" s="144">
        <f>ROUND(I157*H157,2)</f>
        <v>14855.88</v>
      </c>
      <c r="BL157" s="13" t="s">
        <v>129</v>
      </c>
      <c r="BM157" s="143" t="s">
        <v>251</v>
      </c>
    </row>
    <row r="158" spans="1:65" s="2" customFormat="1" ht="16.5" customHeight="1">
      <c r="A158" s="25"/>
      <c r="B158" s="131"/>
      <c r="C158" s="132" t="s">
        <v>252</v>
      </c>
      <c r="D158" s="132" t="s">
        <v>125</v>
      </c>
      <c r="E158" s="133" t="s">
        <v>719</v>
      </c>
      <c r="F158" s="134" t="s">
        <v>549</v>
      </c>
      <c r="G158" s="135" t="s">
        <v>203</v>
      </c>
      <c r="H158" s="136">
        <v>20.048</v>
      </c>
      <c r="I158" s="137">
        <v>352</v>
      </c>
      <c r="J158" s="137">
        <f>ROUND(I158*H158,2)</f>
        <v>7056.9</v>
      </c>
      <c r="K158" s="138"/>
      <c r="L158" s="26"/>
      <c r="M158" s="139" t="s">
        <v>1</v>
      </c>
      <c r="N158" s="140" t="s">
        <v>40</v>
      </c>
      <c r="O158" s="141">
        <v>0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3" t="s">
        <v>129</v>
      </c>
      <c r="AT158" s="143" t="s">
        <v>125</v>
      </c>
      <c r="AU158" s="143" t="s">
        <v>83</v>
      </c>
      <c r="AY158" s="13" t="s">
        <v>124</v>
      </c>
      <c r="BE158" s="144">
        <f>IF(N158="základní",J158,0)</f>
        <v>7056.9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3" t="s">
        <v>83</v>
      </c>
      <c r="BK158" s="144">
        <f>ROUND(I158*H158,2)</f>
        <v>7056.9</v>
      </c>
      <c r="BL158" s="13" t="s">
        <v>129</v>
      </c>
      <c r="BM158" s="143" t="s">
        <v>253</v>
      </c>
    </row>
    <row r="159" spans="1:65" s="2" customFormat="1" ht="16.5" customHeight="1">
      <c r="A159" s="25"/>
      <c r="B159" s="131"/>
      <c r="C159" s="132" t="s">
        <v>212</v>
      </c>
      <c r="D159" s="132" t="s">
        <v>125</v>
      </c>
      <c r="E159" s="133" t="s">
        <v>720</v>
      </c>
      <c r="F159" s="134" t="s">
        <v>552</v>
      </c>
      <c r="G159" s="135" t="s">
        <v>203</v>
      </c>
      <c r="H159" s="136">
        <v>100.242</v>
      </c>
      <c r="I159" s="137">
        <v>26</v>
      </c>
      <c r="J159" s="137">
        <f>ROUND(I159*H159,2)</f>
        <v>2606.29</v>
      </c>
      <c r="K159" s="138"/>
      <c r="L159" s="26"/>
      <c r="M159" s="139" t="s">
        <v>1</v>
      </c>
      <c r="N159" s="140" t="s">
        <v>40</v>
      </c>
      <c r="O159" s="141">
        <v>0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R159" s="143" t="s">
        <v>129</v>
      </c>
      <c r="AT159" s="143" t="s">
        <v>125</v>
      </c>
      <c r="AU159" s="143" t="s">
        <v>83</v>
      </c>
      <c r="AY159" s="13" t="s">
        <v>124</v>
      </c>
      <c r="BE159" s="144">
        <f>IF(N159="základní",J159,0)</f>
        <v>2606.29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3" t="s">
        <v>83</v>
      </c>
      <c r="BK159" s="144">
        <f>ROUND(I159*H159,2)</f>
        <v>2606.29</v>
      </c>
      <c r="BL159" s="13" t="s">
        <v>129</v>
      </c>
      <c r="BM159" s="143" t="s">
        <v>256</v>
      </c>
    </row>
    <row r="160" spans="1:65" s="2" customFormat="1" ht="16.5" customHeight="1">
      <c r="A160" s="25"/>
      <c r="B160" s="131"/>
      <c r="C160" s="132" t="s">
        <v>257</v>
      </c>
      <c r="D160" s="132" t="s">
        <v>125</v>
      </c>
      <c r="E160" s="133" t="s">
        <v>721</v>
      </c>
      <c r="F160" s="134" t="s">
        <v>556</v>
      </c>
      <c r="G160" s="135" t="s">
        <v>203</v>
      </c>
      <c r="H160" s="136">
        <v>20.048</v>
      </c>
      <c r="I160" s="137">
        <v>890</v>
      </c>
      <c r="J160" s="137">
        <f>ROUND(I160*H160,2)</f>
        <v>17842.72</v>
      </c>
      <c r="K160" s="138"/>
      <c r="L160" s="26"/>
      <c r="M160" s="139" t="s">
        <v>1</v>
      </c>
      <c r="N160" s="140" t="s">
        <v>40</v>
      </c>
      <c r="O160" s="141">
        <v>0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3" t="s">
        <v>129</v>
      </c>
      <c r="AT160" s="143" t="s">
        <v>125</v>
      </c>
      <c r="AU160" s="143" t="s">
        <v>83</v>
      </c>
      <c r="AY160" s="13" t="s">
        <v>124</v>
      </c>
      <c r="BE160" s="144">
        <f>IF(N160="základní",J160,0)</f>
        <v>17842.72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3" t="s">
        <v>83</v>
      </c>
      <c r="BK160" s="144">
        <f>ROUND(I160*H160,2)</f>
        <v>17842.72</v>
      </c>
      <c r="BL160" s="13" t="s">
        <v>129</v>
      </c>
      <c r="BM160" s="143" t="s">
        <v>260</v>
      </c>
    </row>
    <row r="161" spans="2:63" s="11" customFormat="1" ht="25.9" customHeight="1">
      <c r="B161" s="121"/>
      <c r="D161" s="122" t="s">
        <v>74</v>
      </c>
      <c r="E161" s="123" t="s">
        <v>152</v>
      </c>
      <c r="F161" s="123" t="s">
        <v>152</v>
      </c>
      <c r="J161" s="124">
        <f>BK161</f>
        <v>0</v>
      </c>
      <c r="L161" s="121"/>
      <c r="M161" s="145"/>
      <c r="N161" s="146"/>
      <c r="O161" s="146"/>
      <c r="P161" s="147">
        <v>0</v>
      </c>
      <c r="Q161" s="146"/>
      <c r="R161" s="147">
        <v>0</v>
      </c>
      <c r="S161" s="146"/>
      <c r="T161" s="148">
        <v>0</v>
      </c>
      <c r="AR161" s="122" t="s">
        <v>83</v>
      </c>
      <c r="AT161" s="129" t="s">
        <v>74</v>
      </c>
      <c r="AU161" s="129" t="s">
        <v>75</v>
      </c>
      <c r="AY161" s="122" t="s">
        <v>124</v>
      </c>
      <c r="BK161" s="130">
        <v>0</v>
      </c>
    </row>
    <row r="162" spans="1:31" s="2" customFormat="1" ht="6.95" customHeight="1">
      <c r="A162" s="25"/>
      <c r="B162" s="40"/>
      <c r="C162" s="41"/>
      <c r="D162" s="41"/>
      <c r="E162" s="41"/>
      <c r="F162" s="41"/>
      <c r="G162" s="41"/>
      <c r="H162" s="41"/>
      <c r="I162" s="41"/>
      <c r="J162" s="41"/>
      <c r="K162" s="41"/>
      <c r="L162" s="26"/>
      <c r="M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</row>
  </sheetData>
  <autoFilter ref="C125:K16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DESKTOP-3H8K9GP\Balu</dc:creator>
  <cp:keywords/>
  <dc:description/>
  <cp:lastModifiedBy>Svobodová Blanka Ing.</cp:lastModifiedBy>
  <cp:lastPrinted>2020-09-29T17:56:16Z</cp:lastPrinted>
  <dcterms:created xsi:type="dcterms:W3CDTF">2020-06-16T05:54:08Z</dcterms:created>
  <dcterms:modified xsi:type="dcterms:W3CDTF">2020-10-01T08:16:06Z</dcterms:modified>
  <cp:category/>
  <cp:version/>
  <cp:contentType/>
  <cp:contentStatus/>
</cp:coreProperties>
</file>