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0730" windowHeight="12180"/>
  </bookViews>
  <sheets>
    <sheet name="Rekapitulace stavby" sheetId="1" r:id="rId1"/>
    <sheet name="EKS-028-2020 - Údržba a o..." sheetId="2" r:id="rId2"/>
    <sheet name="Pokyny pro vyplnění" sheetId="3" r:id="rId3"/>
  </sheets>
  <definedNames>
    <definedName name="_xlnm._FilterDatabase" localSheetId="1" hidden="1">'EKS-028-2020 - Údržba a o...'!$C$120:$K$892</definedName>
    <definedName name="_xlnm.Print_Titles" localSheetId="1">'EKS-028-2020 - Údržba a o...'!$120:$120</definedName>
    <definedName name="_xlnm.Print_Titles" localSheetId="0">'Rekapitulace stavby'!$52:$52</definedName>
    <definedName name="_xlnm.Print_Area" localSheetId="1">'EKS-028-2020 - Údržba a o...'!$C$4:$J$37,'EKS-028-2020 - Údržba a o...'!$C$43:$J$104,'EKS-028-2020 - Údržba a o...'!$C$110:$K$892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</definedNames>
  <calcPr calcId="145621"/>
</workbook>
</file>

<file path=xl/calcChain.xml><?xml version="1.0" encoding="utf-8"?>
<calcChain xmlns="http://schemas.openxmlformats.org/spreadsheetml/2006/main">
  <c r="J35" i="2" l="1"/>
  <c r="J34" i="2"/>
  <c r="AY55" i="1"/>
  <c r="J33" i="2"/>
  <c r="AX55" i="1"/>
  <c r="BI892" i="2"/>
  <c r="BH892" i="2"/>
  <c r="BG892" i="2"/>
  <c r="BF892" i="2"/>
  <c r="T892" i="2"/>
  <c r="R892" i="2"/>
  <c r="P892" i="2"/>
  <c r="BI891" i="2"/>
  <c r="BH891" i="2"/>
  <c r="BG891" i="2"/>
  <c r="BF891" i="2"/>
  <c r="T891" i="2"/>
  <c r="R891" i="2"/>
  <c r="P891" i="2"/>
  <c r="BI890" i="2"/>
  <c r="BH890" i="2"/>
  <c r="BG890" i="2"/>
  <c r="BF890" i="2"/>
  <c r="T890" i="2"/>
  <c r="R890" i="2"/>
  <c r="P890" i="2"/>
  <c r="BI889" i="2"/>
  <c r="BH889" i="2"/>
  <c r="BG889" i="2"/>
  <c r="BF889" i="2"/>
  <c r="T889" i="2"/>
  <c r="R889" i="2"/>
  <c r="P889" i="2"/>
  <c r="BI888" i="2"/>
  <c r="BH888" i="2"/>
  <c r="BG888" i="2"/>
  <c r="BF888" i="2"/>
  <c r="T888" i="2"/>
  <c r="R888" i="2"/>
  <c r="P888" i="2"/>
  <c r="BI887" i="2"/>
  <c r="BH887" i="2"/>
  <c r="BG887" i="2"/>
  <c r="BF887" i="2"/>
  <c r="T887" i="2"/>
  <c r="R887" i="2"/>
  <c r="P887" i="2"/>
  <c r="BI886" i="2"/>
  <c r="BH886" i="2"/>
  <c r="BG886" i="2"/>
  <c r="BF886" i="2"/>
  <c r="T886" i="2"/>
  <c r="R886" i="2"/>
  <c r="P886" i="2"/>
  <c r="BI885" i="2"/>
  <c r="BH885" i="2"/>
  <c r="BG885" i="2"/>
  <c r="BF885" i="2"/>
  <c r="T885" i="2"/>
  <c r="R885" i="2"/>
  <c r="P885" i="2"/>
  <c r="BI884" i="2"/>
  <c r="BH884" i="2"/>
  <c r="BG884" i="2"/>
  <c r="BF884" i="2"/>
  <c r="T884" i="2"/>
  <c r="R884" i="2"/>
  <c r="P884" i="2"/>
  <c r="BI883" i="2"/>
  <c r="BH883" i="2"/>
  <c r="BG883" i="2"/>
  <c r="BF883" i="2"/>
  <c r="T883" i="2"/>
  <c r="R883" i="2"/>
  <c r="P883" i="2"/>
  <c r="BI882" i="2"/>
  <c r="BH882" i="2"/>
  <c r="BG882" i="2"/>
  <c r="BF882" i="2"/>
  <c r="T882" i="2"/>
  <c r="R882" i="2"/>
  <c r="P882" i="2"/>
  <c r="BI881" i="2"/>
  <c r="BH881" i="2"/>
  <c r="BG881" i="2"/>
  <c r="BF881" i="2"/>
  <c r="T881" i="2"/>
  <c r="R881" i="2"/>
  <c r="P881" i="2"/>
  <c r="BI879" i="2"/>
  <c r="BH879" i="2"/>
  <c r="BG879" i="2"/>
  <c r="BF879" i="2"/>
  <c r="T879" i="2"/>
  <c r="R879" i="2"/>
  <c r="P879" i="2"/>
  <c r="BI878" i="2"/>
  <c r="BH878" i="2"/>
  <c r="BG878" i="2"/>
  <c r="BF878" i="2"/>
  <c r="T878" i="2"/>
  <c r="R878" i="2"/>
  <c r="P878" i="2"/>
  <c r="BI877" i="2"/>
  <c r="BH877" i="2"/>
  <c r="BG877" i="2"/>
  <c r="BF877" i="2"/>
  <c r="T877" i="2"/>
  <c r="R877" i="2"/>
  <c r="P877" i="2"/>
  <c r="BI876" i="2"/>
  <c r="BH876" i="2"/>
  <c r="BG876" i="2"/>
  <c r="BF876" i="2"/>
  <c r="T876" i="2"/>
  <c r="R876" i="2"/>
  <c r="P876" i="2"/>
  <c r="BI875" i="2"/>
  <c r="BH875" i="2"/>
  <c r="BG875" i="2"/>
  <c r="BF875" i="2"/>
  <c r="T875" i="2"/>
  <c r="R875" i="2"/>
  <c r="P875" i="2"/>
  <c r="BI874" i="2"/>
  <c r="BH874" i="2"/>
  <c r="BG874" i="2"/>
  <c r="BF874" i="2"/>
  <c r="T874" i="2"/>
  <c r="R874" i="2"/>
  <c r="P874" i="2"/>
  <c r="BI873" i="2"/>
  <c r="BH873" i="2"/>
  <c r="BG873" i="2"/>
  <c r="BF873" i="2"/>
  <c r="T873" i="2"/>
  <c r="R873" i="2"/>
  <c r="P873" i="2"/>
  <c r="BI872" i="2"/>
  <c r="BH872" i="2"/>
  <c r="BG872" i="2"/>
  <c r="BF872" i="2"/>
  <c r="T872" i="2"/>
  <c r="R872" i="2"/>
  <c r="P872" i="2"/>
  <c r="BI871" i="2"/>
  <c r="BH871" i="2"/>
  <c r="BG871" i="2"/>
  <c r="BF871" i="2"/>
  <c r="T871" i="2"/>
  <c r="R871" i="2"/>
  <c r="P871" i="2"/>
  <c r="BI870" i="2"/>
  <c r="BH870" i="2"/>
  <c r="BG870" i="2"/>
  <c r="BF870" i="2"/>
  <c r="T870" i="2"/>
  <c r="R870" i="2"/>
  <c r="P870" i="2"/>
  <c r="BI869" i="2"/>
  <c r="BH869" i="2"/>
  <c r="BG869" i="2"/>
  <c r="BF869" i="2"/>
  <c r="T869" i="2"/>
  <c r="R869" i="2"/>
  <c r="P869" i="2"/>
  <c r="BI868" i="2"/>
  <c r="BH868" i="2"/>
  <c r="BG868" i="2"/>
  <c r="BF868" i="2"/>
  <c r="T868" i="2"/>
  <c r="R868" i="2"/>
  <c r="P868" i="2"/>
  <c r="BI867" i="2"/>
  <c r="BH867" i="2"/>
  <c r="BG867" i="2"/>
  <c r="BF867" i="2"/>
  <c r="T867" i="2"/>
  <c r="R867" i="2"/>
  <c r="P867" i="2"/>
  <c r="BI865" i="2"/>
  <c r="BH865" i="2"/>
  <c r="BG865" i="2"/>
  <c r="BF865" i="2"/>
  <c r="T865" i="2"/>
  <c r="R865" i="2"/>
  <c r="P865" i="2"/>
  <c r="BI864" i="2"/>
  <c r="BH864" i="2"/>
  <c r="BG864" i="2"/>
  <c r="BF864" i="2"/>
  <c r="T864" i="2"/>
  <c r="R864" i="2"/>
  <c r="P864" i="2"/>
  <c r="BI863" i="2"/>
  <c r="BH863" i="2"/>
  <c r="BG863" i="2"/>
  <c r="BF863" i="2"/>
  <c r="T863" i="2"/>
  <c r="R863" i="2"/>
  <c r="P863" i="2"/>
  <c r="BI862" i="2"/>
  <c r="BH862" i="2"/>
  <c r="BG862" i="2"/>
  <c r="BF862" i="2"/>
  <c r="T862" i="2"/>
  <c r="R862" i="2"/>
  <c r="P862" i="2"/>
  <c r="BI861" i="2"/>
  <c r="BH861" i="2"/>
  <c r="BG861" i="2"/>
  <c r="BF861" i="2"/>
  <c r="T861" i="2"/>
  <c r="R861" i="2"/>
  <c r="P861" i="2"/>
  <c r="BI860" i="2"/>
  <c r="BH860" i="2"/>
  <c r="BG860" i="2"/>
  <c r="BF860" i="2"/>
  <c r="T860" i="2"/>
  <c r="R860" i="2"/>
  <c r="P860" i="2"/>
  <c r="BI859" i="2"/>
  <c r="BH859" i="2"/>
  <c r="BG859" i="2"/>
  <c r="BF859" i="2"/>
  <c r="T859" i="2"/>
  <c r="R859" i="2"/>
  <c r="P859" i="2"/>
  <c r="BI858" i="2"/>
  <c r="BH858" i="2"/>
  <c r="BG858" i="2"/>
  <c r="BF858" i="2"/>
  <c r="T858" i="2"/>
  <c r="R858" i="2"/>
  <c r="P858" i="2"/>
  <c r="BI857" i="2"/>
  <c r="BH857" i="2"/>
  <c r="BG857" i="2"/>
  <c r="BF857" i="2"/>
  <c r="T857" i="2"/>
  <c r="R857" i="2"/>
  <c r="P857" i="2"/>
  <c r="BI856" i="2"/>
  <c r="BH856" i="2"/>
  <c r="BG856" i="2"/>
  <c r="BF856" i="2"/>
  <c r="T856" i="2"/>
  <c r="R856" i="2"/>
  <c r="P856" i="2"/>
  <c r="BI855" i="2"/>
  <c r="BH855" i="2"/>
  <c r="BG855" i="2"/>
  <c r="BF855" i="2"/>
  <c r="T855" i="2"/>
  <c r="R855" i="2"/>
  <c r="P855" i="2"/>
  <c r="BI854" i="2"/>
  <c r="BH854" i="2"/>
  <c r="BG854" i="2"/>
  <c r="BF854" i="2"/>
  <c r="T854" i="2"/>
  <c r="R854" i="2"/>
  <c r="P854" i="2"/>
  <c r="BI853" i="2"/>
  <c r="BH853" i="2"/>
  <c r="BG853" i="2"/>
  <c r="BF853" i="2"/>
  <c r="T853" i="2"/>
  <c r="R853" i="2"/>
  <c r="P853" i="2"/>
  <c r="BI852" i="2"/>
  <c r="BH852" i="2"/>
  <c r="BG852" i="2"/>
  <c r="BF852" i="2"/>
  <c r="T852" i="2"/>
  <c r="R852" i="2"/>
  <c r="P852" i="2"/>
  <c r="BI851" i="2"/>
  <c r="BH851" i="2"/>
  <c r="BG851" i="2"/>
  <c r="BF851" i="2"/>
  <c r="T851" i="2"/>
  <c r="R851" i="2"/>
  <c r="P851" i="2"/>
  <c r="BI850" i="2"/>
  <c r="BH850" i="2"/>
  <c r="BG850" i="2"/>
  <c r="BF850" i="2"/>
  <c r="T850" i="2"/>
  <c r="R850" i="2"/>
  <c r="P850" i="2"/>
  <c r="BI849" i="2"/>
  <c r="BH849" i="2"/>
  <c r="BG849" i="2"/>
  <c r="BF849" i="2"/>
  <c r="T849" i="2"/>
  <c r="R849" i="2"/>
  <c r="P849" i="2"/>
  <c r="BI848" i="2"/>
  <c r="BH848" i="2"/>
  <c r="BG848" i="2"/>
  <c r="BF848" i="2"/>
  <c r="T848" i="2"/>
  <c r="R848" i="2"/>
  <c r="P848" i="2"/>
  <c r="BI846" i="2"/>
  <c r="BH846" i="2"/>
  <c r="BG846" i="2"/>
  <c r="BF846" i="2"/>
  <c r="T846" i="2"/>
  <c r="R846" i="2"/>
  <c r="P846" i="2"/>
  <c r="BI845" i="2"/>
  <c r="BH845" i="2"/>
  <c r="BG845" i="2"/>
  <c r="BF845" i="2"/>
  <c r="T845" i="2"/>
  <c r="R845" i="2"/>
  <c r="P845" i="2"/>
  <c r="BI844" i="2"/>
  <c r="BH844" i="2"/>
  <c r="BG844" i="2"/>
  <c r="BF844" i="2"/>
  <c r="T844" i="2"/>
  <c r="R844" i="2"/>
  <c r="P844" i="2"/>
  <c r="BI843" i="2"/>
  <c r="BH843" i="2"/>
  <c r="BG843" i="2"/>
  <c r="BF843" i="2"/>
  <c r="T843" i="2"/>
  <c r="R843" i="2"/>
  <c r="P843" i="2"/>
  <c r="BI842" i="2"/>
  <c r="BH842" i="2"/>
  <c r="BG842" i="2"/>
  <c r="BF842" i="2"/>
  <c r="T842" i="2"/>
  <c r="R842" i="2"/>
  <c r="P842" i="2"/>
  <c r="BI841" i="2"/>
  <c r="BH841" i="2"/>
  <c r="BG841" i="2"/>
  <c r="BF841" i="2"/>
  <c r="T841" i="2"/>
  <c r="R841" i="2"/>
  <c r="P841" i="2"/>
  <c r="BI840" i="2"/>
  <c r="BH840" i="2"/>
  <c r="BG840" i="2"/>
  <c r="BF840" i="2"/>
  <c r="T840" i="2"/>
  <c r="R840" i="2"/>
  <c r="P840" i="2"/>
  <c r="BI839" i="2"/>
  <c r="BH839" i="2"/>
  <c r="BG839" i="2"/>
  <c r="BF839" i="2"/>
  <c r="T839" i="2"/>
  <c r="R839" i="2"/>
  <c r="P839" i="2"/>
  <c r="BI838" i="2"/>
  <c r="BH838" i="2"/>
  <c r="BG838" i="2"/>
  <c r="BF838" i="2"/>
  <c r="T838" i="2"/>
  <c r="R838" i="2"/>
  <c r="P838" i="2"/>
  <c r="BI837" i="2"/>
  <c r="BH837" i="2"/>
  <c r="BG837" i="2"/>
  <c r="BF837" i="2"/>
  <c r="T837" i="2"/>
  <c r="R837" i="2"/>
  <c r="P837" i="2"/>
  <c r="BI836" i="2"/>
  <c r="BH836" i="2"/>
  <c r="BG836" i="2"/>
  <c r="BF836" i="2"/>
  <c r="T836" i="2"/>
  <c r="R836" i="2"/>
  <c r="P836" i="2"/>
  <c r="BI835" i="2"/>
  <c r="BH835" i="2"/>
  <c r="BG835" i="2"/>
  <c r="BF835" i="2"/>
  <c r="T835" i="2"/>
  <c r="R835" i="2"/>
  <c r="P835" i="2"/>
  <c r="BI834" i="2"/>
  <c r="BH834" i="2"/>
  <c r="BG834" i="2"/>
  <c r="BF834" i="2"/>
  <c r="T834" i="2"/>
  <c r="R834" i="2"/>
  <c r="P834" i="2"/>
  <c r="BI833" i="2"/>
  <c r="BH833" i="2"/>
  <c r="BG833" i="2"/>
  <c r="BF833" i="2"/>
  <c r="T833" i="2"/>
  <c r="R833" i="2"/>
  <c r="P833" i="2"/>
  <c r="BI832" i="2"/>
  <c r="BH832" i="2"/>
  <c r="BG832" i="2"/>
  <c r="BF832" i="2"/>
  <c r="T832" i="2"/>
  <c r="R832" i="2"/>
  <c r="P832" i="2"/>
  <c r="BI831" i="2"/>
  <c r="BH831" i="2"/>
  <c r="BG831" i="2"/>
  <c r="BF831" i="2"/>
  <c r="T831" i="2"/>
  <c r="R831" i="2"/>
  <c r="P831" i="2"/>
  <c r="BI830" i="2"/>
  <c r="BH830" i="2"/>
  <c r="BG830" i="2"/>
  <c r="BF830" i="2"/>
  <c r="T830" i="2"/>
  <c r="R830" i="2"/>
  <c r="P830" i="2"/>
  <c r="BI829" i="2"/>
  <c r="BH829" i="2"/>
  <c r="BG829" i="2"/>
  <c r="BF829" i="2"/>
  <c r="T829" i="2"/>
  <c r="R829" i="2"/>
  <c r="P829" i="2"/>
  <c r="BI828" i="2"/>
  <c r="BH828" i="2"/>
  <c r="BG828" i="2"/>
  <c r="BF828" i="2"/>
  <c r="T828" i="2"/>
  <c r="R828" i="2"/>
  <c r="P828" i="2"/>
  <c r="BI827" i="2"/>
  <c r="BH827" i="2"/>
  <c r="BG827" i="2"/>
  <c r="BF827" i="2"/>
  <c r="T827" i="2"/>
  <c r="R827" i="2"/>
  <c r="P827" i="2"/>
  <c r="BI826" i="2"/>
  <c r="BH826" i="2"/>
  <c r="BG826" i="2"/>
  <c r="BF826" i="2"/>
  <c r="T826" i="2"/>
  <c r="R826" i="2"/>
  <c r="P826" i="2"/>
  <c r="BI825" i="2"/>
  <c r="BH825" i="2"/>
  <c r="BG825" i="2"/>
  <c r="BF825" i="2"/>
  <c r="T825" i="2"/>
  <c r="R825" i="2"/>
  <c r="P825" i="2"/>
  <c r="BI824" i="2"/>
  <c r="BH824" i="2"/>
  <c r="BG824" i="2"/>
  <c r="BF824" i="2"/>
  <c r="T824" i="2"/>
  <c r="R824" i="2"/>
  <c r="P824" i="2"/>
  <c r="BI823" i="2"/>
  <c r="BH823" i="2"/>
  <c r="BG823" i="2"/>
  <c r="BF823" i="2"/>
  <c r="T823" i="2"/>
  <c r="R823" i="2"/>
  <c r="P823" i="2"/>
  <c r="BI822" i="2"/>
  <c r="BH822" i="2"/>
  <c r="BG822" i="2"/>
  <c r="BF822" i="2"/>
  <c r="T822" i="2"/>
  <c r="R822" i="2"/>
  <c r="P822" i="2"/>
  <c r="BI821" i="2"/>
  <c r="BH821" i="2"/>
  <c r="BG821" i="2"/>
  <c r="BF821" i="2"/>
  <c r="T821" i="2"/>
  <c r="R821" i="2"/>
  <c r="P821" i="2"/>
  <c r="BI820" i="2"/>
  <c r="BH820" i="2"/>
  <c r="BG820" i="2"/>
  <c r="BF820" i="2"/>
  <c r="T820" i="2"/>
  <c r="R820" i="2"/>
  <c r="P820" i="2"/>
  <c r="BI819" i="2"/>
  <c r="BH819" i="2"/>
  <c r="BG819" i="2"/>
  <c r="BF819" i="2"/>
  <c r="T819" i="2"/>
  <c r="R819" i="2"/>
  <c r="P819" i="2"/>
  <c r="BI818" i="2"/>
  <c r="BH818" i="2"/>
  <c r="BG818" i="2"/>
  <c r="BF818" i="2"/>
  <c r="T818" i="2"/>
  <c r="R818" i="2"/>
  <c r="P818" i="2"/>
  <c r="BI817" i="2"/>
  <c r="BH817" i="2"/>
  <c r="BG817" i="2"/>
  <c r="BF817" i="2"/>
  <c r="T817" i="2"/>
  <c r="R817" i="2"/>
  <c r="P817" i="2"/>
  <c r="BI816" i="2"/>
  <c r="BH816" i="2"/>
  <c r="BG816" i="2"/>
  <c r="BF816" i="2"/>
  <c r="T816" i="2"/>
  <c r="R816" i="2"/>
  <c r="P816" i="2"/>
  <c r="BI815" i="2"/>
  <c r="BH815" i="2"/>
  <c r="BG815" i="2"/>
  <c r="BF815" i="2"/>
  <c r="T815" i="2"/>
  <c r="R815" i="2"/>
  <c r="P815" i="2"/>
  <c r="BI814" i="2"/>
  <c r="BH814" i="2"/>
  <c r="BG814" i="2"/>
  <c r="BF814" i="2"/>
  <c r="T814" i="2"/>
  <c r="R814" i="2"/>
  <c r="P814" i="2"/>
  <c r="BI813" i="2"/>
  <c r="BH813" i="2"/>
  <c r="BG813" i="2"/>
  <c r="BF813" i="2"/>
  <c r="T813" i="2"/>
  <c r="R813" i="2"/>
  <c r="P813" i="2"/>
  <c r="BI812" i="2"/>
  <c r="BH812" i="2"/>
  <c r="BG812" i="2"/>
  <c r="BF812" i="2"/>
  <c r="T812" i="2"/>
  <c r="R812" i="2"/>
  <c r="P812" i="2"/>
  <c r="BI811" i="2"/>
  <c r="BH811" i="2"/>
  <c r="BG811" i="2"/>
  <c r="BF811" i="2"/>
  <c r="T811" i="2"/>
  <c r="R811" i="2"/>
  <c r="P811" i="2"/>
  <c r="BI810" i="2"/>
  <c r="BH810" i="2"/>
  <c r="BG810" i="2"/>
  <c r="BF810" i="2"/>
  <c r="T810" i="2"/>
  <c r="R810" i="2"/>
  <c r="P810" i="2"/>
  <c r="BI809" i="2"/>
  <c r="BH809" i="2"/>
  <c r="BG809" i="2"/>
  <c r="BF809" i="2"/>
  <c r="T809" i="2"/>
  <c r="R809" i="2"/>
  <c r="P809" i="2"/>
  <c r="BI808" i="2"/>
  <c r="BH808" i="2"/>
  <c r="BG808" i="2"/>
  <c r="BF808" i="2"/>
  <c r="T808" i="2"/>
  <c r="R808" i="2"/>
  <c r="P808" i="2"/>
  <c r="BI805" i="2"/>
  <c r="BH805" i="2"/>
  <c r="BG805" i="2"/>
  <c r="BF805" i="2"/>
  <c r="T805" i="2"/>
  <c r="R805" i="2"/>
  <c r="P805" i="2"/>
  <c r="BI804" i="2"/>
  <c r="BH804" i="2"/>
  <c r="BG804" i="2"/>
  <c r="BF804" i="2"/>
  <c r="T804" i="2"/>
  <c r="R804" i="2"/>
  <c r="P804" i="2"/>
  <c r="BI802" i="2"/>
  <c r="BH802" i="2"/>
  <c r="BG802" i="2"/>
  <c r="BF802" i="2"/>
  <c r="T802" i="2"/>
  <c r="R802" i="2"/>
  <c r="P802" i="2"/>
  <c r="BI801" i="2"/>
  <c r="BH801" i="2"/>
  <c r="BG801" i="2"/>
  <c r="BF801" i="2"/>
  <c r="T801" i="2"/>
  <c r="R801" i="2"/>
  <c r="P801" i="2"/>
  <c r="BI800" i="2"/>
  <c r="BH800" i="2"/>
  <c r="BG800" i="2"/>
  <c r="BF800" i="2"/>
  <c r="T800" i="2"/>
  <c r="R800" i="2"/>
  <c r="P800" i="2"/>
  <c r="BI798" i="2"/>
  <c r="BH798" i="2"/>
  <c r="BG798" i="2"/>
  <c r="BF798" i="2"/>
  <c r="T798" i="2"/>
  <c r="R798" i="2"/>
  <c r="P798" i="2"/>
  <c r="BI797" i="2"/>
  <c r="BH797" i="2"/>
  <c r="BG797" i="2"/>
  <c r="BF797" i="2"/>
  <c r="T797" i="2"/>
  <c r="R797" i="2"/>
  <c r="P797" i="2"/>
  <c r="BI796" i="2"/>
  <c r="BH796" i="2"/>
  <c r="BG796" i="2"/>
  <c r="BF796" i="2"/>
  <c r="T796" i="2"/>
  <c r="R796" i="2"/>
  <c r="P796" i="2"/>
  <c r="BI795" i="2"/>
  <c r="BH795" i="2"/>
  <c r="BG795" i="2"/>
  <c r="BF795" i="2"/>
  <c r="T795" i="2"/>
  <c r="R795" i="2"/>
  <c r="P795" i="2"/>
  <c r="BI793" i="2"/>
  <c r="BH793" i="2"/>
  <c r="BG793" i="2"/>
  <c r="BF793" i="2"/>
  <c r="T793" i="2"/>
  <c r="R793" i="2"/>
  <c r="P793" i="2"/>
  <c r="BI792" i="2"/>
  <c r="BH792" i="2"/>
  <c r="BG792" i="2"/>
  <c r="BF792" i="2"/>
  <c r="T792" i="2"/>
  <c r="R792" i="2"/>
  <c r="P792" i="2"/>
  <c r="BI791" i="2"/>
  <c r="BH791" i="2"/>
  <c r="BG791" i="2"/>
  <c r="BF791" i="2"/>
  <c r="T791" i="2"/>
  <c r="R791" i="2"/>
  <c r="P791" i="2"/>
  <c r="BI790" i="2"/>
  <c r="BH790" i="2"/>
  <c r="BG790" i="2"/>
  <c r="BF790" i="2"/>
  <c r="T790" i="2"/>
  <c r="R790" i="2"/>
  <c r="P790" i="2"/>
  <c r="BI789" i="2"/>
  <c r="BH789" i="2"/>
  <c r="BG789" i="2"/>
  <c r="BF789" i="2"/>
  <c r="T789" i="2"/>
  <c r="R789" i="2"/>
  <c r="P789" i="2"/>
  <c r="BI788" i="2"/>
  <c r="BH788" i="2"/>
  <c r="BG788" i="2"/>
  <c r="BF788" i="2"/>
  <c r="T788" i="2"/>
  <c r="R788" i="2"/>
  <c r="P788" i="2"/>
  <c r="BI787" i="2"/>
  <c r="BH787" i="2"/>
  <c r="BG787" i="2"/>
  <c r="BF787" i="2"/>
  <c r="T787" i="2"/>
  <c r="R787" i="2"/>
  <c r="P787" i="2"/>
  <c r="BI785" i="2"/>
  <c r="BH785" i="2"/>
  <c r="BG785" i="2"/>
  <c r="BF785" i="2"/>
  <c r="T785" i="2"/>
  <c r="R785" i="2"/>
  <c r="P785" i="2"/>
  <c r="BI784" i="2"/>
  <c r="BH784" i="2"/>
  <c r="BG784" i="2"/>
  <c r="BF784" i="2"/>
  <c r="T784" i="2"/>
  <c r="R784" i="2"/>
  <c r="P784" i="2"/>
  <c r="BI783" i="2"/>
  <c r="BH783" i="2"/>
  <c r="BG783" i="2"/>
  <c r="BF783" i="2"/>
  <c r="T783" i="2"/>
  <c r="R783" i="2"/>
  <c r="P783" i="2"/>
  <c r="BI782" i="2"/>
  <c r="BH782" i="2"/>
  <c r="BG782" i="2"/>
  <c r="BF782" i="2"/>
  <c r="T782" i="2"/>
  <c r="R782" i="2"/>
  <c r="P782" i="2"/>
  <c r="BI781" i="2"/>
  <c r="BH781" i="2"/>
  <c r="BG781" i="2"/>
  <c r="BF781" i="2"/>
  <c r="T781" i="2"/>
  <c r="R781" i="2"/>
  <c r="P781" i="2"/>
  <c r="BI780" i="2"/>
  <c r="BH780" i="2"/>
  <c r="BG780" i="2"/>
  <c r="BF780" i="2"/>
  <c r="T780" i="2"/>
  <c r="R780" i="2"/>
  <c r="P780" i="2"/>
  <c r="BI779" i="2"/>
  <c r="BH779" i="2"/>
  <c r="BG779" i="2"/>
  <c r="BF779" i="2"/>
  <c r="T779" i="2"/>
  <c r="R779" i="2"/>
  <c r="P779" i="2"/>
  <c r="BI778" i="2"/>
  <c r="BH778" i="2"/>
  <c r="BG778" i="2"/>
  <c r="BF778" i="2"/>
  <c r="T778" i="2"/>
  <c r="R778" i="2"/>
  <c r="P778" i="2"/>
  <c r="BI777" i="2"/>
  <c r="BH777" i="2"/>
  <c r="BG777" i="2"/>
  <c r="BF777" i="2"/>
  <c r="T777" i="2"/>
  <c r="R777" i="2"/>
  <c r="P777" i="2"/>
  <c r="BI775" i="2"/>
  <c r="BH775" i="2"/>
  <c r="BG775" i="2"/>
  <c r="BF775" i="2"/>
  <c r="T775" i="2"/>
  <c r="R775" i="2"/>
  <c r="P775" i="2"/>
  <c r="BI774" i="2"/>
  <c r="BH774" i="2"/>
  <c r="BG774" i="2"/>
  <c r="BF774" i="2"/>
  <c r="T774" i="2"/>
  <c r="R774" i="2"/>
  <c r="P774" i="2"/>
  <c r="BI773" i="2"/>
  <c r="BH773" i="2"/>
  <c r="BG773" i="2"/>
  <c r="BF773" i="2"/>
  <c r="T773" i="2"/>
  <c r="R773" i="2"/>
  <c r="P773" i="2"/>
  <c r="BI772" i="2"/>
  <c r="BH772" i="2"/>
  <c r="BG772" i="2"/>
  <c r="BF772" i="2"/>
  <c r="T772" i="2"/>
  <c r="R772" i="2"/>
  <c r="P772" i="2"/>
  <c r="BI771" i="2"/>
  <c r="BH771" i="2"/>
  <c r="BG771" i="2"/>
  <c r="BF771" i="2"/>
  <c r="T771" i="2"/>
  <c r="R771" i="2"/>
  <c r="P771" i="2"/>
  <c r="BI770" i="2"/>
  <c r="BH770" i="2"/>
  <c r="BG770" i="2"/>
  <c r="BF770" i="2"/>
  <c r="T770" i="2"/>
  <c r="R770" i="2"/>
  <c r="P770" i="2"/>
  <c r="BI769" i="2"/>
  <c r="BH769" i="2"/>
  <c r="BG769" i="2"/>
  <c r="BF769" i="2"/>
  <c r="T769" i="2"/>
  <c r="R769" i="2"/>
  <c r="P769" i="2"/>
  <c r="BI768" i="2"/>
  <c r="BH768" i="2"/>
  <c r="BG768" i="2"/>
  <c r="BF768" i="2"/>
  <c r="T768" i="2"/>
  <c r="R768" i="2"/>
  <c r="P768" i="2"/>
  <c r="BI767" i="2"/>
  <c r="BH767" i="2"/>
  <c r="BG767" i="2"/>
  <c r="BF767" i="2"/>
  <c r="T767" i="2"/>
  <c r="R767" i="2"/>
  <c r="P767" i="2"/>
  <c r="BI766" i="2"/>
  <c r="BH766" i="2"/>
  <c r="BG766" i="2"/>
  <c r="BF766" i="2"/>
  <c r="T766" i="2"/>
  <c r="R766" i="2"/>
  <c r="P766" i="2"/>
  <c r="BI765" i="2"/>
  <c r="BH765" i="2"/>
  <c r="BG765" i="2"/>
  <c r="BF765" i="2"/>
  <c r="T765" i="2"/>
  <c r="R765" i="2"/>
  <c r="P765" i="2"/>
  <c r="BI764" i="2"/>
  <c r="BH764" i="2"/>
  <c r="BG764" i="2"/>
  <c r="BF764" i="2"/>
  <c r="T764" i="2"/>
  <c r="R764" i="2"/>
  <c r="P764" i="2"/>
  <c r="BI763" i="2"/>
  <c r="BH763" i="2"/>
  <c r="BG763" i="2"/>
  <c r="BF763" i="2"/>
  <c r="T763" i="2"/>
  <c r="R763" i="2"/>
  <c r="P763" i="2"/>
  <c r="BI762" i="2"/>
  <c r="BH762" i="2"/>
  <c r="BG762" i="2"/>
  <c r="BF762" i="2"/>
  <c r="T762" i="2"/>
  <c r="R762" i="2"/>
  <c r="P762" i="2"/>
  <c r="BI761" i="2"/>
  <c r="BH761" i="2"/>
  <c r="BG761" i="2"/>
  <c r="BF761" i="2"/>
  <c r="T761" i="2"/>
  <c r="R761" i="2"/>
  <c r="P761" i="2"/>
  <c r="BI760" i="2"/>
  <c r="BH760" i="2"/>
  <c r="BG760" i="2"/>
  <c r="BF760" i="2"/>
  <c r="T760" i="2"/>
  <c r="R760" i="2"/>
  <c r="P760" i="2"/>
  <c r="BI759" i="2"/>
  <c r="BH759" i="2"/>
  <c r="BG759" i="2"/>
  <c r="BF759" i="2"/>
  <c r="T759" i="2"/>
  <c r="R759" i="2"/>
  <c r="P759" i="2"/>
  <c r="BI757" i="2"/>
  <c r="BH757" i="2"/>
  <c r="BG757" i="2"/>
  <c r="BF757" i="2"/>
  <c r="T757" i="2"/>
  <c r="R757" i="2"/>
  <c r="P757" i="2"/>
  <c r="BI756" i="2"/>
  <c r="BH756" i="2"/>
  <c r="BG756" i="2"/>
  <c r="BF756" i="2"/>
  <c r="T756" i="2"/>
  <c r="R756" i="2"/>
  <c r="P756" i="2"/>
  <c r="BI755" i="2"/>
  <c r="BH755" i="2"/>
  <c r="BG755" i="2"/>
  <c r="BF755" i="2"/>
  <c r="T755" i="2"/>
  <c r="R755" i="2"/>
  <c r="P755" i="2"/>
  <c r="BI754" i="2"/>
  <c r="BH754" i="2"/>
  <c r="BG754" i="2"/>
  <c r="BF754" i="2"/>
  <c r="T754" i="2"/>
  <c r="R754" i="2"/>
  <c r="P754" i="2"/>
  <c r="BI752" i="2"/>
  <c r="BH752" i="2"/>
  <c r="BG752" i="2"/>
  <c r="BF752" i="2"/>
  <c r="T752" i="2"/>
  <c r="R752" i="2"/>
  <c r="P752" i="2"/>
  <c r="BI751" i="2"/>
  <c r="BH751" i="2"/>
  <c r="BG751" i="2"/>
  <c r="BF751" i="2"/>
  <c r="T751" i="2"/>
  <c r="R751" i="2"/>
  <c r="P751" i="2"/>
  <c r="BI750" i="2"/>
  <c r="BH750" i="2"/>
  <c r="BG750" i="2"/>
  <c r="BF750" i="2"/>
  <c r="T750" i="2"/>
  <c r="R750" i="2"/>
  <c r="P750" i="2"/>
  <c r="BI749" i="2"/>
  <c r="BH749" i="2"/>
  <c r="BG749" i="2"/>
  <c r="BF749" i="2"/>
  <c r="T749" i="2"/>
  <c r="R749" i="2"/>
  <c r="P749" i="2"/>
  <c r="BI748" i="2"/>
  <c r="BH748" i="2"/>
  <c r="BG748" i="2"/>
  <c r="BF748" i="2"/>
  <c r="T748" i="2"/>
  <c r="R748" i="2"/>
  <c r="P748" i="2"/>
  <c r="BI747" i="2"/>
  <c r="BH747" i="2"/>
  <c r="BG747" i="2"/>
  <c r="BF747" i="2"/>
  <c r="T747" i="2"/>
  <c r="R747" i="2"/>
  <c r="P747" i="2"/>
  <c r="BI746" i="2"/>
  <c r="BH746" i="2"/>
  <c r="BG746" i="2"/>
  <c r="BF746" i="2"/>
  <c r="T746" i="2"/>
  <c r="R746" i="2"/>
  <c r="P746" i="2"/>
  <c r="BI745" i="2"/>
  <c r="BH745" i="2"/>
  <c r="BG745" i="2"/>
  <c r="BF745" i="2"/>
  <c r="T745" i="2"/>
  <c r="R745" i="2"/>
  <c r="P745" i="2"/>
  <c r="BI744" i="2"/>
  <c r="BH744" i="2"/>
  <c r="BG744" i="2"/>
  <c r="BF744" i="2"/>
  <c r="T744" i="2"/>
  <c r="R744" i="2"/>
  <c r="P744" i="2"/>
  <c r="BI742" i="2"/>
  <c r="BH742" i="2"/>
  <c r="BG742" i="2"/>
  <c r="BF742" i="2"/>
  <c r="T742" i="2"/>
  <c r="R742" i="2"/>
  <c r="P742" i="2"/>
  <c r="BI741" i="2"/>
  <c r="BH741" i="2"/>
  <c r="BG741" i="2"/>
  <c r="BF741" i="2"/>
  <c r="T741" i="2"/>
  <c r="R741" i="2"/>
  <c r="P741" i="2"/>
  <c r="BI740" i="2"/>
  <c r="BH740" i="2"/>
  <c r="BG740" i="2"/>
  <c r="BF740" i="2"/>
  <c r="T740" i="2"/>
  <c r="R740" i="2"/>
  <c r="P740" i="2"/>
  <c r="BI738" i="2"/>
  <c r="BH738" i="2"/>
  <c r="BG738" i="2"/>
  <c r="BF738" i="2"/>
  <c r="T738" i="2"/>
  <c r="R738" i="2"/>
  <c r="P738" i="2"/>
  <c r="BI737" i="2"/>
  <c r="BH737" i="2"/>
  <c r="BG737" i="2"/>
  <c r="BF737" i="2"/>
  <c r="T737" i="2"/>
  <c r="R737" i="2"/>
  <c r="P737" i="2"/>
  <c r="BI736" i="2"/>
  <c r="BH736" i="2"/>
  <c r="BG736" i="2"/>
  <c r="BF736" i="2"/>
  <c r="T736" i="2"/>
  <c r="R736" i="2"/>
  <c r="P736" i="2"/>
  <c r="BI735" i="2"/>
  <c r="BH735" i="2"/>
  <c r="BG735" i="2"/>
  <c r="BF735" i="2"/>
  <c r="T735" i="2"/>
  <c r="R735" i="2"/>
  <c r="P735" i="2"/>
  <c r="BI734" i="2"/>
  <c r="BH734" i="2"/>
  <c r="BG734" i="2"/>
  <c r="BF734" i="2"/>
  <c r="T734" i="2"/>
  <c r="R734" i="2"/>
  <c r="P734" i="2"/>
  <c r="BI733" i="2"/>
  <c r="BH733" i="2"/>
  <c r="BG733" i="2"/>
  <c r="BF733" i="2"/>
  <c r="T733" i="2"/>
  <c r="R733" i="2"/>
  <c r="P733" i="2"/>
  <c r="BI732" i="2"/>
  <c r="BH732" i="2"/>
  <c r="BG732" i="2"/>
  <c r="BF732" i="2"/>
  <c r="T732" i="2"/>
  <c r="R732" i="2"/>
  <c r="P732" i="2"/>
  <c r="BI731" i="2"/>
  <c r="BH731" i="2"/>
  <c r="BG731" i="2"/>
  <c r="BF731" i="2"/>
  <c r="T731" i="2"/>
  <c r="R731" i="2"/>
  <c r="P731" i="2"/>
  <c r="BI730" i="2"/>
  <c r="BH730" i="2"/>
  <c r="BG730" i="2"/>
  <c r="BF730" i="2"/>
  <c r="T730" i="2"/>
  <c r="R730" i="2"/>
  <c r="P730" i="2"/>
  <c r="BI729" i="2"/>
  <c r="BH729" i="2"/>
  <c r="BG729" i="2"/>
  <c r="BF729" i="2"/>
  <c r="T729" i="2"/>
  <c r="R729" i="2"/>
  <c r="P729" i="2"/>
  <c r="BI728" i="2"/>
  <c r="BH728" i="2"/>
  <c r="BG728" i="2"/>
  <c r="BF728" i="2"/>
  <c r="T728" i="2"/>
  <c r="R728" i="2"/>
  <c r="P728" i="2"/>
  <c r="BI727" i="2"/>
  <c r="BH727" i="2"/>
  <c r="BG727" i="2"/>
  <c r="BF727" i="2"/>
  <c r="T727" i="2"/>
  <c r="R727" i="2"/>
  <c r="P727" i="2"/>
  <c r="BI725" i="2"/>
  <c r="BH725" i="2"/>
  <c r="BG725" i="2"/>
  <c r="BF725" i="2"/>
  <c r="T725" i="2"/>
  <c r="R725" i="2"/>
  <c r="P725" i="2"/>
  <c r="BI724" i="2"/>
  <c r="BH724" i="2"/>
  <c r="BG724" i="2"/>
  <c r="BF724" i="2"/>
  <c r="T724" i="2"/>
  <c r="R724" i="2"/>
  <c r="P724" i="2"/>
  <c r="BI723" i="2"/>
  <c r="BH723" i="2"/>
  <c r="BG723" i="2"/>
  <c r="BF723" i="2"/>
  <c r="T723" i="2"/>
  <c r="R723" i="2"/>
  <c r="P723" i="2"/>
  <c r="BI722" i="2"/>
  <c r="BH722" i="2"/>
  <c r="BG722" i="2"/>
  <c r="BF722" i="2"/>
  <c r="T722" i="2"/>
  <c r="R722" i="2"/>
  <c r="P722" i="2"/>
  <c r="BI721" i="2"/>
  <c r="BH721" i="2"/>
  <c r="BG721" i="2"/>
  <c r="BF721" i="2"/>
  <c r="T721" i="2"/>
  <c r="R721" i="2"/>
  <c r="P721" i="2"/>
  <c r="BI720" i="2"/>
  <c r="BH720" i="2"/>
  <c r="BG720" i="2"/>
  <c r="BF720" i="2"/>
  <c r="T720" i="2"/>
  <c r="R720" i="2"/>
  <c r="P720" i="2"/>
  <c r="BI719" i="2"/>
  <c r="BH719" i="2"/>
  <c r="BG719" i="2"/>
  <c r="BF719" i="2"/>
  <c r="T719" i="2"/>
  <c r="R719" i="2"/>
  <c r="P719" i="2"/>
  <c r="BI718" i="2"/>
  <c r="BH718" i="2"/>
  <c r="BG718" i="2"/>
  <c r="BF718" i="2"/>
  <c r="T718" i="2"/>
  <c r="R718" i="2"/>
  <c r="P718" i="2"/>
  <c r="BI717" i="2"/>
  <c r="BH717" i="2"/>
  <c r="BG717" i="2"/>
  <c r="BF717" i="2"/>
  <c r="T717" i="2"/>
  <c r="R717" i="2"/>
  <c r="P717" i="2"/>
  <c r="BI716" i="2"/>
  <c r="BH716" i="2"/>
  <c r="BG716" i="2"/>
  <c r="BF716" i="2"/>
  <c r="T716" i="2"/>
  <c r="R716" i="2"/>
  <c r="P716" i="2"/>
  <c r="BI715" i="2"/>
  <c r="BH715" i="2"/>
  <c r="BG715" i="2"/>
  <c r="BF715" i="2"/>
  <c r="T715" i="2"/>
  <c r="R715" i="2"/>
  <c r="P715" i="2"/>
  <c r="BI714" i="2"/>
  <c r="BH714" i="2"/>
  <c r="BG714" i="2"/>
  <c r="BF714" i="2"/>
  <c r="T714" i="2"/>
  <c r="R714" i="2"/>
  <c r="P714" i="2"/>
  <c r="BI713" i="2"/>
  <c r="BH713" i="2"/>
  <c r="BG713" i="2"/>
  <c r="BF713" i="2"/>
  <c r="T713" i="2"/>
  <c r="R713" i="2"/>
  <c r="P713" i="2"/>
  <c r="BI712" i="2"/>
  <c r="BH712" i="2"/>
  <c r="BG712" i="2"/>
  <c r="BF712" i="2"/>
  <c r="T712" i="2"/>
  <c r="R712" i="2"/>
  <c r="P712" i="2"/>
  <c r="BI710" i="2"/>
  <c r="BH710" i="2"/>
  <c r="BG710" i="2"/>
  <c r="BF710" i="2"/>
  <c r="T710" i="2"/>
  <c r="R710" i="2"/>
  <c r="P710" i="2"/>
  <c r="BI709" i="2"/>
  <c r="BH709" i="2"/>
  <c r="BG709" i="2"/>
  <c r="BF709" i="2"/>
  <c r="T709" i="2"/>
  <c r="R709" i="2"/>
  <c r="P709" i="2"/>
  <c r="BI708" i="2"/>
  <c r="BH708" i="2"/>
  <c r="BG708" i="2"/>
  <c r="BF708" i="2"/>
  <c r="T708" i="2"/>
  <c r="R708" i="2"/>
  <c r="P708" i="2"/>
  <c r="BI707" i="2"/>
  <c r="BH707" i="2"/>
  <c r="BG707" i="2"/>
  <c r="BF707" i="2"/>
  <c r="T707" i="2"/>
  <c r="R707" i="2"/>
  <c r="P707" i="2"/>
  <c r="BI706" i="2"/>
  <c r="BH706" i="2"/>
  <c r="BG706" i="2"/>
  <c r="BF706" i="2"/>
  <c r="T706" i="2"/>
  <c r="R706" i="2"/>
  <c r="P706" i="2"/>
  <c r="BI705" i="2"/>
  <c r="BH705" i="2"/>
  <c r="BG705" i="2"/>
  <c r="BF705" i="2"/>
  <c r="T705" i="2"/>
  <c r="R705" i="2"/>
  <c r="P705" i="2"/>
  <c r="BI704" i="2"/>
  <c r="BH704" i="2"/>
  <c r="BG704" i="2"/>
  <c r="BF704" i="2"/>
  <c r="T704" i="2"/>
  <c r="R704" i="2"/>
  <c r="P704" i="2"/>
  <c r="BI703" i="2"/>
  <c r="BH703" i="2"/>
  <c r="BG703" i="2"/>
  <c r="BF703" i="2"/>
  <c r="T703" i="2"/>
  <c r="R703" i="2"/>
  <c r="P703" i="2"/>
  <c r="BI702" i="2"/>
  <c r="BH702" i="2"/>
  <c r="BG702" i="2"/>
  <c r="BF702" i="2"/>
  <c r="T702" i="2"/>
  <c r="R702" i="2"/>
  <c r="P702" i="2"/>
  <c r="BI701" i="2"/>
  <c r="BH701" i="2"/>
  <c r="BG701" i="2"/>
  <c r="BF701" i="2"/>
  <c r="T701" i="2"/>
  <c r="R701" i="2"/>
  <c r="P701" i="2"/>
  <c r="BI700" i="2"/>
  <c r="BH700" i="2"/>
  <c r="BG700" i="2"/>
  <c r="BF700" i="2"/>
  <c r="T700" i="2"/>
  <c r="R700" i="2"/>
  <c r="P700" i="2"/>
  <c r="BI699" i="2"/>
  <c r="BH699" i="2"/>
  <c r="BG699" i="2"/>
  <c r="BF699" i="2"/>
  <c r="T699" i="2"/>
  <c r="R699" i="2"/>
  <c r="P699" i="2"/>
  <c r="BI698" i="2"/>
  <c r="BH698" i="2"/>
  <c r="BG698" i="2"/>
  <c r="BF698" i="2"/>
  <c r="T698" i="2"/>
  <c r="R698" i="2"/>
  <c r="P698" i="2"/>
  <c r="BI697" i="2"/>
  <c r="BH697" i="2"/>
  <c r="BG697" i="2"/>
  <c r="BF697" i="2"/>
  <c r="T697" i="2"/>
  <c r="R697" i="2"/>
  <c r="P697" i="2"/>
  <c r="BI696" i="2"/>
  <c r="BH696" i="2"/>
  <c r="BG696" i="2"/>
  <c r="BF696" i="2"/>
  <c r="T696" i="2"/>
  <c r="R696" i="2"/>
  <c r="P696" i="2"/>
  <c r="BI695" i="2"/>
  <c r="BH695" i="2"/>
  <c r="BG695" i="2"/>
  <c r="BF695" i="2"/>
  <c r="T695" i="2"/>
  <c r="R695" i="2"/>
  <c r="P695" i="2"/>
  <c r="BI694" i="2"/>
  <c r="BH694" i="2"/>
  <c r="BG694" i="2"/>
  <c r="BF694" i="2"/>
  <c r="T694" i="2"/>
  <c r="R694" i="2"/>
  <c r="P694" i="2"/>
  <c r="BI693" i="2"/>
  <c r="BH693" i="2"/>
  <c r="BG693" i="2"/>
  <c r="BF693" i="2"/>
  <c r="T693" i="2"/>
  <c r="R693" i="2"/>
  <c r="P693" i="2"/>
  <c r="BI692" i="2"/>
  <c r="BH692" i="2"/>
  <c r="BG692" i="2"/>
  <c r="BF692" i="2"/>
  <c r="T692" i="2"/>
  <c r="R692" i="2"/>
  <c r="P692" i="2"/>
  <c r="BI691" i="2"/>
  <c r="BH691" i="2"/>
  <c r="BG691" i="2"/>
  <c r="BF691" i="2"/>
  <c r="T691" i="2"/>
  <c r="R691" i="2"/>
  <c r="P691" i="2"/>
  <c r="BI690" i="2"/>
  <c r="BH690" i="2"/>
  <c r="BG690" i="2"/>
  <c r="BF690" i="2"/>
  <c r="T690" i="2"/>
  <c r="R690" i="2"/>
  <c r="P690" i="2"/>
  <c r="BI689" i="2"/>
  <c r="BH689" i="2"/>
  <c r="BG689" i="2"/>
  <c r="BF689" i="2"/>
  <c r="T689" i="2"/>
  <c r="R689" i="2"/>
  <c r="P689" i="2"/>
  <c r="BI688" i="2"/>
  <c r="BH688" i="2"/>
  <c r="BG688" i="2"/>
  <c r="BF688" i="2"/>
  <c r="T688" i="2"/>
  <c r="R688" i="2"/>
  <c r="P688" i="2"/>
  <c r="BI687" i="2"/>
  <c r="BH687" i="2"/>
  <c r="BG687" i="2"/>
  <c r="BF687" i="2"/>
  <c r="T687" i="2"/>
  <c r="R687" i="2"/>
  <c r="P687" i="2"/>
  <c r="BI686" i="2"/>
  <c r="BH686" i="2"/>
  <c r="BG686" i="2"/>
  <c r="BF686" i="2"/>
  <c r="T686" i="2"/>
  <c r="R686" i="2"/>
  <c r="P686" i="2"/>
  <c r="BI685" i="2"/>
  <c r="BH685" i="2"/>
  <c r="BG685" i="2"/>
  <c r="BF685" i="2"/>
  <c r="T685" i="2"/>
  <c r="R685" i="2"/>
  <c r="P685" i="2"/>
  <c r="BI684" i="2"/>
  <c r="BH684" i="2"/>
  <c r="BG684" i="2"/>
  <c r="BF684" i="2"/>
  <c r="T684" i="2"/>
  <c r="R684" i="2"/>
  <c r="P684" i="2"/>
  <c r="BI683" i="2"/>
  <c r="BH683" i="2"/>
  <c r="BG683" i="2"/>
  <c r="BF683" i="2"/>
  <c r="T683" i="2"/>
  <c r="R683" i="2"/>
  <c r="P683" i="2"/>
  <c r="BI682" i="2"/>
  <c r="BH682" i="2"/>
  <c r="BG682" i="2"/>
  <c r="BF682" i="2"/>
  <c r="T682" i="2"/>
  <c r="R682" i="2"/>
  <c r="P682" i="2"/>
  <c r="BI681" i="2"/>
  <c r="BH681" i="2"/>
  <c r="BG681" i="2"/>
  <c r="BF681" i="2"/>
  <c r="T681" i="2"/>
  <c r="R681" i="2"/>
  <c r="P681" i="2"/>
  <c r="BI680" i="2"/>
  <c r="BH680" i="2"/>
  <c r="BG680" i="2"/>
  <c r="BF680" i="2"/>
  <c r="T680" i="2"/>
  <c r="R680" i="2"/>
  <c r="P680" i="2"/>
  <c r="BI679" i="2"/>
  <c r="BH679" i="2"/>
  <c r="BG679" i="2"/>
  <c r="BF679" i="2"/>
  <c r="T679" i="2"/>
  <c r="R679" i="2"/>
  <c r="P679" i="2"/>
  <c r="BI678" i="2"/>
  <c r="BH678" i="2"/>
  <c r="BG678" i="2"/>
  <c r="BF678" i="2"/>
  <c r="T678" i="2"/>
  <c r="R678" i="2"/>
  <c r="P678" i="2"/>
  <c r="BI677" i="2"/>
  <c r="BH677" i="2"/>
  <c r="BG677" i="2"/>
  <c r="BF677" i="2"/>
  <c r="T677" i="2"/>
  <c r="R677" i="2"/>
  <c r="P677" i="2"/>
  <c r="BI675" i="2"/>
  <c r="BH675" i="2"/>
  <c r="BG675" i="2"/>
  <c r="BF675" i="2"/>
  <c r="T675" i="2"/>
  <c r="R675" i="2"/>
  <c r="P675" i="2"/>
  <c r="BI674" i="2"/>
  <c r="BH674" i="2"/>
  <c r="BG674" i="2"/>
  <c r="BF674" i="2"/>
  <c r="T674" i="2"/>
  <c r="R674" i="2"/>
  <c r="P674" i="2"/>
  <c r="BI673" i="2"/>
  <c r="BH673" i="2"/>
  <c r="BG673" i="2"/>
  <c r="BF673" i="2"/>
  <c r="T673" i="2"/>
  <c r="R673" i="2"/>
  <c r="P673" i="2"/>
  <c r="BI672" i="2"/>
  <c r="BH672" i="2"/>
  <c r="BG672" i="2"/>
  <c r="BF672" i="2"/>
  <c r="T672" i="2"/>
  <c r="R672" i="2"/>
  <c r="P672" i="2"/>
  <c r="BI671" i="2"/>
  <c r="BH671" i="2"/>
  <c r="BG671" i="2"/>
  <c r="BF671" i="2"/>
  <c r="T671" i="2"/>
  <c r="R671" i="2"/>
  <c r="P671" i="2"/>
  <c r="BI670" i="2"/>
  <c r="BH670" i="2"/>
  <c r="BG670" i="2"/>
  <c r="BF670" i="2"/>
  <c r="T670" i="2"/>
  <c r="R670" i="2"/>
  <c r="P670" i="2"/>
  <c r="BI669" i="2"/>
  <c r="BH669" i="2"/>
  <c r="BG669" i="2"/>
  <c r="BF669" i="2"/>
  <c r="T669" i="2"/>
  <c r="R669" i="2"/>
  <c r="P669" i="2"/>
  <c r="BI668" i="2"/>
  <c r="BH668" i="2"/>
  <c r="BG668" i="2"/>
  <c r="BF668" i="2"/>
  <c r="T668" i="2"/>
  <c r="R668" i="2"/>
  <c r="P668" i="2"/>
  <c r="BI667" i="2"/>
  <c r="BH667" i="2"/>
  <c r="BG667" i="2"/>
  <c r="BF667" i="2"/>
  <c r="T667" i="2"/>
  <c r="R667" i="2"/>
  <c r="P667" i="2"/>
  <c r="BI666" i="2"/>
  <c r="BH666" i="2"/>
  <c r="BG666" i="2"/>
  <c r="BF666" i="2"/>
  <c r="T666" i="2"/>
  <c r="R666" i="2"/>
  <c r="P666" i="2"/>
  <c r="BI665" i="2"/>
  <c r="BH665" i="2"/>
  <c r="BG665" i="2"/>
  <c r="BF665" i="2"/>
  <c r="T665" i="2"/>
  <c r="R665" i="2"/>
  <c r="P665" i="2"/>
  <c r="BI664" i="2"/>
  <c r="BH664" i="2"/>
  <c r="BG664" i="2"/>
  <c r="BF664" i="2"/>
  <c r="T664" i="2"/>
  <c r="R664" i="2"/>
  <c r="P664" i="2"/>
  <c r="BI663" i="2"/>
  <c r="BH663" i="2"/>
  <c r="BG663" i="2"/>
  <c r="BF663" i="2"/>
  <c r="T663" i="2"/>
  <c r="R663" i="2"/>
  <c r="P663" i="2"/>
  <c r="BI662" i="2"/>
  <c r="BH662" i="2"/>
  <c r="BG662" i="2"/>
  <c r="BF662" i="2"/>
  <c r="T662" i="2"/>
  <c r="R662" i="2"/>
  <c r="P662" i="2"/>
  <c r="BI661" i="2"/>
  <c r="BH661" i="2"/>
  <c r="BG661" i="2"/>
  <c r="BF661" i="2"/>
  <c r="T661" i="2"/>
  <c r="R661" i="2"/>
  <c r="P661" i="2"/>
  <c r="BI660" i="2"/>
  <c r="BH660" i="2"/>
  <c r="BG660" i="2"/>
  <c r="BF660" i="2"/>
  <c r="T660" i="2"/>
  <c r="R660" i="2"/>
  <c r="P660" i="2"/>
  <c r="BI659" i="2"/>
  <c r="BH659" i="2"/>
  <c r="BG659" i="2"/>
  <c r="BF659" i="2"/>
  <c r="T659" i="2"/>
  <c r="R659" i="2"/>
  <c r="P659" i="2"/>
  <c r="BI658" i="2"/>
  <c r="BH658" i="2"/>
  <c r="BG658" i="2"/>
  <c r="BF658" i="2"/>
  <c r="T658" i="2"/>
  <c r="R658" i="2"/>
  <c r="P658" i="2"/>
  <c r="BI657" i="2"/>
  <c r="BH657" i="2"/>
  <c r="BG657" i="2"/>
  <c r="BF657" i="2"/>
  <c r="T657" i="2"/>
  <c r="R657" i="2"/>
  <c r="P657" i="2"/>
  <c r="BI656" i="2"/>
  <c r="BH656" i="2"/>
  <c r="BG656" i="2"/>
  <c r="BF656" i="2"/>
  <c r="T656" i="2"/>
  <c r="R656" i="2"/>
  <c r="P656" i="2"/>
  <c r="BI654" i="2"/>
  <c r="BH654" i="2"/>
  <c r="BG654" i="2"/>
  <c r="BF654" i="2"/>
  <c r="T654" i="2"/>
  <c r="R654" i="2"/>
  <c r="P654" i="2"/>
  <c r="BI653" i="2"/>
  <c r="BH653" i="2"/>
  <c r="BG653" i="2"/>
  <c r="BF653" i="2"/>
  <c r="T653" i="2"/>
  <c r="R653" i="2"/>
  <c r="P653" i="2"/>
  <c r="BI652" i="2"/>
  <c r="BH652" i="2"/>
  <c r="BG652" i="2"/>
  <c r="BF652" i="2"/>
  <c r="T652" i="2"/>
  <c r="R652" i="2"/>
  <c r="P652" i="2"/>
  <c r="BI651" i="2"/>
  <c r="BH651" i="2"/>
  <c r="BG651" i="2"/>
  <c r="BF651" i="2"/>
  <c r="T651" i="2"/>
  <c r="R651" i="2"/>
  <c r="P651" i="2"/>
  <c r="BI650" i="2"/>
  <c r="BH650" i="2"/>
  <c r="BG650" i="2"/>
  <c r="BF650" i="2"/>
  <c r="T650" i="2"/>
  <c r="R650" i="2"/>
  <c r="P650" i="2"/>
  <c r="BI649" i="2"/>
  <c r="BH649" i="2"/>
  <c r="BG649" i="2"/>
  <c r="BF649" i="2"/>
  <c r="T649" i="2"/>
  <c r="R649" i="2"/>
  <c r="P649" i="2"/>
  <c r="BI648" i="2"/>
  <c r="BH648" i="2"/>
  <c r="BG648" i="2"/>
  <c r="BF648" i="2"/>
  <c r="T648" i="2"/>
  <c r="R648" i="2"/>
  <c r="P648" i="2"/>
  <c r="BI647" i="2"/>
  <c r="BH647" i="2"/>
  <c r="BG647" i="2"/>
  <c r="BF647" i="2"/>
  <c r="T647" i="2"/>
  <c r="R647" i="2"/>
  <c r="P647" i="2"/>
  <c r="BI646" i="2"/>
  <c r="BH646" i="2"/>
  <c r="BG646" i="2"/>
  <c r="BF646" i="2"/>
  <c r="T646" i="2"/>
  <c r="R646" i="2"/>
  <c r="P646" i="2"/>
  <c r="BI645" i="2"/>
  <c r="BH645" i="2"/>
  <c r="BG645" i="2"/>
  <c r="BF645" i="2"/>
  <c r="T645" i="2"/>
  <c r="R645" i="2"/>
  <c r="P645" i="2"/>
  <c r="BI644" i="2"/>
  <c r="BH644" i="2"/>
  <c r="BG644" i="2"/>
  <c r="BF644" i="2"/>
  <c r="T644" i="2"/>
  <c r="R644" i="2"/>
  <c r="P644" i="2"/>
  <c r="BI643" i="2"/>
  <c r="BH643" i="2"/>
  <c r="BG643" i="2"/>
  <c r="BF643" i="2"/>
  <c r="T643" i="2"/>
  <c r="R643" i="2"/>
  <c r="P643" i="2"/>
  <c r="BI642" i="2"/>
  <c r="BH642" i="2"/>
  <c r="BG642" i="2"/>
  <c r="BF642" i="2"/>
  <c r="T642" i="2"/>
  <c r="R642" i="2"/>
  <c r="P642" i="2"/>
  <c r="BI641" i="2"/>
  <c r="BH641" i="2"/>
  <c r="BG641" i="2"/>
  <c r="BF641" i="2"/>
  <c r="T641" i="2"/>
  <c r="R641" i="2"/>
  <c r="P641" i="2"/>
  <c r="BI640" i="2"/>
  <c r="BH640" i="2"/>
  <c r="BG640" i="2"/>
  <c r="BF640" i="2"/>
  <c r="T640" i="2"/>
  <c r="R640" i="2"/>
  <c r="P640" i="2"/>
  <c r="BI639" i="2"/>
  <c r="BH639" i="2"/>
  <c r="BG639" i="2"/>
  <c r="BF639" i="2"/>
  <c r="T639" i="2"/>
  <c r="R639" i="2"/>
  <c r="P639" i="2"/>
  <c r="BI638" i="2"/>
  <c r="BH638" i="2"/>
  <c r="BG638" i="2"/>
  <c r="BF638" i="2"/>
  <c r="T638" i="2"/>
  <c r="R638" i="2"/>
  <c r="P638" i="2"/>
  <c r="BI637" i="2"/>
  <c r="BH637" i="2"/>
  <c r="BG637" i="2"/>
  <c r="BF637" i="2"/>
  <c r="T637" i="2"/>
  <c r="R637" i="2"/>
  <c r="P637" i="2"/>
  <c r="BI636" i="2"/>
  <c r="BH636" i="2"/>
  <c r="BG636" i="2"/>
  <c r="BF636" i="2"/>
  <c r="T636" i="2"/>
  <c r="R636" i="2"/>
  <c r="P636" i="2"/>
  <c r="BI635" i="2"/>
  <c r="BH635" i="2"/>
  <c r="BG635" i="2"/>
  <c r="BF635" i="2"/>
  <c r="T635" i="2"/>
  <c r="R635" i="2"/>
  <c r="P635" i="2"/>
  <c r="BI634" i="2"/>
  <c r="BH634" i="2"/>
  <c r="BG634" i="2"/>
  <c r="BF634" i="2"/>
  <c r="T634" i="2"/>
  <c r="R634" i="2"/>
  <c r="P634" i="2"/>
  <c r="BI633" i="2"/>
  <c r="BH633" i="2"/>
  <c r="BG633" i="2"/>
  <c r="BF633" i="2"/>
  <c r="T633" i="2"/>
  <c r="R633" i="2"/>
  <c r="P633" i="2"/>
  <c r="BI632" i="2"/>
  <c r="BH632" i="2"/>
  <c r="BG632" i="2"/>
  <c r="BF632" i="2"/>
  <c r="T632" i="2"/>
  <c r="R632" i="2"/>
  <c r="P632" i="2"/>
  <c r="BI631" i="2"/>
  <c r="BH631" i="2"/>
  <c r="BG631" i="2"/>
  <c r="BF631" i="2"/>
  <c r="T631" i="2"/>
  <c r="R631" i="2"/>
  <c r="P631" i="2"/>
  <c r="BI630" i="2"/>
  <c r="BH630" i="2"/>
  <c r="BG630" i="2"/>
  <c r="BF630" i="2"/>
  <c r="T630" i="2"/>
  <c r="R630" i="2"/>
  <c r="P630" i="2"/>
  <c r="BI629" i="2"/>
  <c r="BH629" i="2"/>
  <c r="BG629" i="2"/>
  <c r="BF629" i="2"/>
  <c r="T629" i="2"/>
  <c r="R629" i="2"/>
  <c r="P629" i="2"/>
  <c r="BI628" i="2"/>
  <c r="BH628" i="2"/>
  <c r="BG628" i="2"/>
  <c r="BF628" i="2"/>
  <c r="T628" i="2"/>
  <c r="R628" i="2"/>
  <c r="P628" i="2"/>
  <c r="BI627" i="2"/>
  <c r="BH627" i="2"/>
  <c r="BG627" i="2"/>
  <c r="BF627" i="2"/>
  <c r="T627" i="2"/>
  <c r="R627" i="2"/>
  <c r="P627" i="2"/>
  <c r="BI626" i="2"/>
  <c r="BH626" i="2"/>
  <c r="BG626" i="2"/>
  <c r="BF626" i="2"/>
  <c r="T626" i="2"/>
  <c r="R626" i="2"/>
  <c r="P626" i="2"/>
  <c r="BI625" i="2"/>
  <c r="BH625" i="2"/>
  <c r="BG625" i="2"/>
  <c r="BF625" i="2"/>
  <c r="T625" i="2"/>
  <c r="R625" i="2"/>
  <c r="P625" i="2"/>
  <c r="BI624" i="2"/>
  <c r="BH624" i="2"/>
  <c r="BG624" i="2"/>
  <c r="BF624" i="2"/>
  <c r="T624" i="2"/>
  <c r="R624" i="2"/>
  <c r="P624" i="2"/>
  <c r="BI623" i="2"/>
  <c r="BH623" i="2"/>
  <c r="BG623" i="2"/>
  <c r="BF623" i="2"/>
  <c r="T623" i="2"/>
  <c r="R623" i="2"/>
  <c r="P623" i="2"/>
  <c r="BI622" i="2"/>
  <c r="BH622" i="2"/>
  <c r="BG622" i="2"/>
  <c r="BF622" i="2"/>
  <c r="T622" i="2"/>
  <c r="R622" i="2"/>
  <c r="P622" i="2"/>
  <c r="BI621" i="2"/>
  <c r="BH621" i="2"/>
  <c r="BG621" i="2"/>
  <c r="BF621" i="2"/>
  <c r="T621" i="2"/>
  <c r="R621" i="2"/>
  <c r="P621" i="2"/>
  <c r="BI620" i="2"/>
  <c r="BH620" i="2"/>
  <c r="BG620" i="2"/>
  <c r="BF620" i="2"/>
  <c r="T620" i="2"/>
  <c r="R620" i="2"/>
  <c r="P620" i="2"/>
  <c r="BI619" i="2"/>
  <c r="BH619" i="2"/>
  <c r="BG619" i="2"/>
  <c r="BF619" i="2"/>
  <c r="T619" i="2"/>
  <c r="R619" i="2"/>
  <c r="P619" i="2"/>
  <c r="BI618" i="2"/>
  <c r="BH618" i="2"/>
  <c r="BG618" i="2"/>
  <c r="BF618" i="2"/>
  <c r="T618" i="2"/>
  <c r="R618" i="2"/>
  <c r="P618" i="2"/>
  <c r="BI617" i="2"/>
  <c r="BH617" i="2"/>
  <c r="BG617" i="2"/>
  <c r="BF617" i="2"/>
  <c r="T617" i="2"/>
  <c r="R617" i="2"/>
  <c r="P617" i="2"/>
  <c r="BI616" i="2"/>
  <c r="BH616" i="2"/>
  <c r="BG616" i="2"/>
  <c r="BF616" i="2"/>
  <c r="T616" i="2"/>
  <c r="R616" i="2"/>
  <c r="P616" i="2"/>
  <c r="BI615" i="2"/>
  <c r="BH615" i="2"/>
  <c r="BG615" i="2"/>
  <c r="BF615" i="2"/>
  <c r="T615" i="2"/>
  <c r="R615" i="2"/>
  <c r="P615" i="2"/>
  <c r="BI614" i="2"/>
  <c r="BH614" i="2"/>
  <c r="BG614" i="2"/>
  <c r="BF614" i="2"/>
  <c r="T614" i="2"/>
  <c r="R614" i="2"/>
  <c r="P614" i="2"/>
  <c r="BI613" i="2"/>
  <c r="BH613" i="2"/>
  <c r="BG613" i="2"/>
  <c r="BF613" i="2"/>
  <c r="T613" i="2"/>
  <c r="R613" i="2"/>
  <c r="P613" i="2"/>
  <c r="BI612" i="2"/>
  <c r="BH612" i="2"/>
  <c r="BG612" i="2"/>
  <c r="BF612" i="2"/>
  <c r="T612" i="2"/>
  <c r="R612" i="2"/>
  <c r="P612" i="2"/>
  <c r="BI610" i="2"/>
  <c r="BH610" i="2"/>
  <c r="BG610" i="2"/>
  <c r="BF610" i="2"/>
  <c r="T610" i="2"/>
  <c r="R610" i="2"/>
  <c r="P610" i="2"/>
  <c r="BI609" i="2"/>
  <c r="BH609" i="2"/>
  <c r="BG609" i="2"/>
  <c r="BF609" i="2"/>
  <c r="T609" i="2"/>
  <c r="R609" i="2"/>
  <c r="P609" i="2"/>
  <c r="BI608" i="2"/>
  <c r="BH608" i="2"/>
  <c r="BG608" i="2"/>
  <c r="BF608" i="2"/>
  <c r="T608" i="2"/>
  <c r="R608" i="2"/>
  <c r="P608" i="2"/>
  <c r="BI607" i="2"/>
  <c r="BH607" i="2"/>
  <c r="BG607" i="2"/>
  <c r="BF607" i="2"/>
  <c r="T607" i="2"/>
  <c r="R607" i="2"/>
  <c r="P607" i="2"/>
  <c r="BI606" i="2"/>
  <c r="BH606" i="2"/>
  <c r="BG606" i="2"/>
  <c r="BF606" i="2"/>
  <c r="T606" i="2"/>
  <c r="R606" i="2"/>
  <c r="P606" i="2"/>
  <c r="BI605" i="2"/>
  <c r="BH605" i="2"/>
  <c r="BG605" i="2"/>
  <c r="BF605" i="2"/>
  <c r="T605" i="2"/>
  <c r="R605" i="2"/>
  <c r="P605" i="2"/>
  <c r="BI604" i="2"/>
  <c r="BH604" i="2"/>
  <c r="BG604" i="2"/>
  <c r="BF604" i="2"/>
  <c r="T604" i="2"/>
  <c r="R604" i="2"/>
  <c r="P604" i="2"/>
  <c r="BI603" i="2"/>
  <c r="BH603" i="2"/>
  <c r="BG603" i="2"/>
  <c r="BF603" i="2"/>
  <c r="T603" i="2"/>
  <c r="R603" i="2"/>
  <c r="P603" i="2"/>
  <c r="BI602" i="2"/>
  <c r="BH602" i="2"/>
  <c r="BG602" i="2"/>
  <c r="BF602" i="2"/>
  <c r="T602" i="2"/>
  <c r="R602" i="2"/>
  <c r="P602" i="2"/>
  <c r="BI601" i="2"/>
  <c r="BH601" i="2"/>
  <c r="BG601" i="2"/>
  <c r="BF601" i="2"/>
  <c r="T601" i="2"/>
  <c r="R601" i="2"/>
  <c r="P601" i="2"/>
  <c r="BI600" i="2"/>
  <c r="BH600" i="2"/>
  <c r="BG600" i="2"/>
  <c r="BF600" i="2"/>
  <c r="T600" i="2"/>
  <c r="R600" i="2"/>
  <c r="P600" i="2"/>
  <c r="BI599" i="2"/>
  <c r="BH599" i="2"/>
  <c r="BG599" i="2"/>
  <c r="BF599" i="2"/>
  <c r="T599" i="2"/>
  <c r="R599" i="2"/>
  <c r="P599" i="2"/>
  <c r="BI598" i="2"/>
  <c r="BH598" i="2"/>
  <c r="BG598" i="2"/>
  <c r="BF598" i="2"/>
  <c r="T598" i="2"/>
  <c r="R598" i="2"/>
  <c r="P598" i="2"/>
  <c r="BI597" i="2"/>
  <c r="BH597" i="2"/>
  <c r="BG597" i="2"/>
  <c r="BF597" i="2"/>
  <c r="T597" i="2"/>
  <c r="R597" i="2"/>
  <c r="P597" i="2"/>
  <c r="BI596" i="2"/>
  <c r="BH596" i="2"/>
  <c r="BG596" i="2"/>
  <c r="BF596" i="2"/>
  <c r="T596" i="2"/>
  <c r="R596" i="2"/>
  <c r="P596" i="2"/>
  <c r="BI594" i="2"/>
  <c r="BH594" i="2"/>
  <c r="BG594" i="2"/>
  <c r="BF594" i="2"/>
  <c r="T594" i="2"/>
  <c r="R594" i="2"/>
  <c r="P594" i="2"/>
  <c r="BI593" i="2"/>
  <c r="BH593" i="2"/>
  <c r="BG593" i="2"/>
  <c r="BF593" i="2"/>
  <c r="T593" i="2"/>
  <c r="R593" i="2"/>
  <c r="P593" i="2"/>
  <c r="BI592" i="2"/>
  <c r="BH592" i="2"/>
  <c r="BG592" i="2"/>
  <c r="BF592" i="2"/>
  <c r="T592" i="2"/>
  <c r="R592" i="2"/>
  <c r="P592" i="2"/>
  <c r="BI591" i="2"/>
  <c r="BH591" i="2"/>
  <c r="BG591" i="2"/>
  <c r="BF591" i="2"/>
  <c r="T591" i="2"/>
  <c r="R591" i="2"/>
  <c r="P591" i="2"/>
  <c r="BI590" i="2"/>
  <c r="BH590" i="2"/>
  <c r="BG590" i="2"/>
  <c r="BF590" i="2"/>
  <c r="T590" i="2"/>
  <c r="R590" i="2"/>
  <c r="P590" i="2"/>
  <c r="BI589" i="2"/>
  <c r="BH589" i="2"/>
  <c r="BG589" i="2"/>
  <c r="BF589" i="2"/>
  <c r="T589" i="2"/>
  <c r="R589" i="2"/>
  <c r="P589" i="2"/>
  <c r="BI588" i="2"/>
  <c r="BH588" i="2"/>
  <c r="BG588" i="2"/>
  <c r="BF588" i="2"/>
  <c r="T588" i="2"/>
  <c r="R588" i="2"/>
  <c r="P588" i="2"/>
  <c r="BI587" i="2"/>
  <c r="BH587" i="2"/>
  <c r="BG587" i="2"/>
  <c r="BF587" i="2"/>
  <c r="T587" i="2"/>
  <c r="R587" i="2"/>
  <c r="P587" i="2"/>
  <c r="BI586" i="2"/>
  <c r="BH586" i="2"/>
  <c r="BG586" i="2"/>
  <c r="BF586" i="2"/>
  <c r="T586" i="2"/>
  <c r="R586" i="2"/>
  <c r="P586" i="2"/>
  <c r="BI585" i="2"/>
  <c r="BH585" i="2"/>
  <c r="BG585" i="2"/>
  <c r="BF585" i="2"/>
  <c r="T585" i="2"/>
  <c r="R585" i="2"/>
  <c r="P585" i="2"/>
  <c r="BI584" i="2"/>
  <c r="BH584" i="2"/>
  <c r="BG584" i="2"/>
  <c r="BF584" i="2"/>
  <c r="T584" i="2"/>
  <c r="R584" i="2"/>
  <c r="P584" i="2"/>
  <c r="BI583" i="2"/>
  <c r="BH583" i="2"/>
  <c r="BG583" i="2"/>
  <c r="BF583" i="2"/>
  <c r="T583" i="2"/>
  <c r="R583" i="2"/>
  <c r="P583" i="2"/>
  <c r="BI582" i="2"/>
  <c r="BH582" i="2"/>
  <c r="BG582" i="2"/>
  <c r="BF582" i="2"/>
  <c r="T582" i="2"/>
  <c r="R582" i="2"/>
  <c r="P582" i="2"/>
  <c r="BI580" i="2"/>
  <c r="BH580" i="2"/>
  <c r="BG580" i="2"/>
  <c r="BF580" i="2"/>
  <c r="T580" i="2"/>
  <c r="R580" i="2"/>
  <c r="P580" i="2"/>
  <c r="BI579" i="2"/>
  <c r="BH579" i="2"/>
  <c r="BG579" i="2"/>
  <c r="BF579" i="2"/>
  <c r="T579" i="2"/>
  <c r="R579" i="2"/>
  <c r="P579" i="2"/>
  <c r="BI578" i="2"/>
  <c r="BH578" i="2"/>
  <c r="BG578" i="2"/>
  <c r="BF578" i="2"/>
  <c r="T578" i="2"/>
  <c r="R578" i="2"/>
  <c r="P578" i="2"/>
  <c r="BI577" i="2"/>
  <c r="BH577" i="2"/>
  <c r="BG577" i="2"/>
  <c r="BF577" i="2"/>
  <c r="T577" i="2"/>
  <c r="R577" i="2"/>
  <c r="P577" i="2"/>
  <c r="BI576" i="2"/>
  <c r="BH576" i="2"/>
  <c r="BG576" i="2"/>
  <c r="BF576" i="2"/>
  <c r="T576" i="2"/>
  <c r="R576" i="2"/>
  <c r="P576" i="2"/>
  <c r="BI575" i="2"/>
  <c r="BH575" i="2"/>
  <c r="BG575" i="2"/>
  <c r="BF575" i="2"/>
  <c r="T575" i="2"/>
  <c r="R575" i="2"/>
  <c r="P575" i="2"/>
  <c r="BI574" i="2"/>
  <c r="BH574" i="2"/>
  <c r="BG574" i="2"/>
  <c r="BF574" i="2"/>
  <c r="T574" i="2"/>
  <c r="R574" i="2"/>
  <c r="P574" i="2"/>
  <c r="BI573" i="2"/>
  <c r="BH573" i="2"/>
  <c r="BG573" i="2"/>
  <c r="BF573" i="2"/>
  <c r="T573" i="2"/>
  <c r="R573" i="2"/>
  <c r="P573" i="2"/>
  <c r="BI572" i="2"/>
  <c r="BH572" i="2"/>
  <c r="BG572" i="2"/>
  <c r="BF572" i="2"/>
  <c r="T572" i="2"/>
  <c r="R572" i="2"/>
  <c r="P572" i="2"/>
  <c r="BI570" i="2"/>
  <c r="BH570" i="2"/>
  <c r="BG570" i="2"/>
  <c r="BF570" i="2"/>
  <c r="T570" i="2"/>
  <c r="R570" i="2"/>
  <c r="P570" i="2"/>
  <c r="BI569" i="2"/>
  <c r="BH569" i="2"/>
  <c r="BG569" i="2"/>
  <c r="BF569" i="2"/>
  <c r="T569" i="2"/>
  <c r="R569" i="2"/>
  <c r="P569" i="2"/>
  <c r="BI568" i="2"/>
  <c r="BH568" i="2"/>
  <c r="BG568" i="2"/>
  <c r="BF568" i="2"/>
  <c r="T568" i="2"/>
  <c r="R568" i="2"/>
  <c r="P568" i="2"/>
  <c r="BI567" i="2"/>
  <c r="BH567" i="2"/>
  <c r="BG567" i="2"/>
  <c r="BF567" i="2"/>
  <c r="T567" i="2"/>
  <c r="R567" i="2"/>
  <c r="P567" i="2"/>
  <c r="BI566" i="2"/>
  <c r="BH566" i="2"/>
  <c r="BG566" i="2"/>
  <c r="BF566" i="2"/>
  <c r="T566" i="2"/>
  <c r="R566" i="2"/>
  <c r="P566" i="2"/>
  <c r="BI565" i="2"/>
  <c r="BH565" i="2"/>
  <c r="BG565" i="2"/>
  <c r="BF565" i="2"/>
  <c r="T565" i="2"/>
  <c r="R565" i="2"/>
  <c r="P565" i="2"/>
  <c r="BI564" i="2"/>
  <c r="BH564" i="2"/>
  <c r="BG564" i="2"/>
  <c r="BF564" i="2"/>
  <c r="T564" i="2"/>
  <c r="R564" i="2"/>
  <c r="P564" i="2"/>
  <c r="BI563" i="2"/>
  <c r="BH563" i="2"/>
  <c r="BG563" i="2"/>
  <c r="BF563" i="2"/>
  <c r="T563" i="2"/>
  <c r="R563" i="2"/>
  <c r="P563" i="2"/>
  <c r="BI562" i="2"/>
  <c r="BH562" i="2"/>
  <c r="BG562" i="2"/>
  <c r="BF562" i="2"/>
  <c r="T562" i="2"/>
  <c r="R562" i="2"/>
  <c r="P562" i="2"/>
  <c r="BI560" i="2"/>
  <c r="BH560" i="2"/>
  <c r="BG560" i="2"/>
  <c r="BF560" i="2"/>
  <c r="T560" i="2"/>
  <c r="R560" i="2"/>
  <c r="P560" i="2"/>
  <c r="BI559" i="2"/>
  <c r="BH559" i="2"/>
  <c r="BG559" i="2"/>
  <c r="BF559" i="2"/>
  <c r="T559" i="2"/>
  <c r="R559" i="2"/>
  <c r="P559" i="2"/>
  <c r="BI558" i="2"/>
  <c r="BH558" i="2"/>
  <c r="BG558" i="2"/>
  <c r="BF558" i="2"/>
  <c r="T558" i="2"/>
  <c r="R558" i="2"/>
  <c r="P558" i="2"/>
  <c r="BI557" i="2"/>
  <c r="BH557" i="2"/>
  <c r="BG557" i="2"/>
  <c r="BF557" i="2"/>
  <c r="T557" i="2"/>
  <c r="R557" i="2"/>
  <c r="P557" i="2"/>
  <c r="BI556" i="2"/>
  <c r="BH556" i="2"/>
  <c r="BG556" i="2"/>
  <c r="BF556" i="2"/>
  <c r="T556" i="2"/>
  <c r="R556" i="2"/>
  <c r="P556" i="2"/>
  <c r="BI555" i="2"/>
  <c r="BH555" i="2"/>
  <c r="BG555" i="2"/>
  <c r="BF555" i="2"/>
  <c r="T555" i="2"/>
  <c r="R555" i="2"/>
  <c r="P555" i="2"/>
  <c r="BI554" i="2"/>
  <c r="BH554" i="2"/>
  <c r="BG554" i="2"/>
  <c r="BF554" i="2"/>
  <c r="T554" i="2"/>
  <c r="R554" i="2"/>
  <c r="P554" i="2"/>
  <c r="BI553" i="2"/>
  <c r="BH553" i="2"/>
  <c r="BG553" i="2"/>
  <c r="BF553" i="2"/>
  <c r="T553" i="2"/>
  <c r="R553" i="2"/>
  <c r="P553" i="2"/>
  <c r="BI552" i="2"/>
  <c r="BH552" i="2"/>
  <c r="BG552" i="2"/>
  <c r="BF552" i="2"/>
  <c r="T552" i="2"/>
  <c r="R552" i="2"/>
  <c r="P552" i="2"/>
  <c r="BI551" i="2"/>
  <c r="BH551" i="2"/>
  <c r="BG551" i="2"/>
  <c r="BF551" i="2"/>
  <c r="T551" i="2"/>
  <c r="R551" i="2"/>
  <c r="P551" i="2"/>
  <c r="BI550" i="2"/>
  <c r="BH550" i="2"/>
  <c r="BG550" i="2"/>
  <c r="BF550" i="2"/>
  <c r="T550" i="2"/>
  <c r="R550" i="2"/>
  <c r="P550" i="2"/>
  <c r="BI549" i="2"/>
  <c r="BH549" i="2"/>
  <c r="BG549" i="2"/>
  <c r="BF549" i="2"/>
  <c r="T549" i="2"/>
  <c r="R549" i="2"/>
  <c r="P549" i="2"/>
  <c r="BI548" i="2"/>
  <c r="BH548" i="2"/>
  <c r="BG548" i="2"/>
  <c r="BF548" i="2"/>
  <c r="T548" i="2"/>
  <c r="R548" i="2"/>
  <c r="P548" i="2"/>
  <c r="BI547" i="2"/>
  <c r="BH547" i="2"/>
  <c r="BG547" i="2"/>
  <c r="BF547" i="2"/>
  <c r="T547" i="2"/>
  <c r="R547" i="2"/>
  <c r="P547" i="2"/>
  <c r="BI546" i="2"/>
  <c r="BH546" i="2"/>
  <c r="BG546" i="2"/>
  <c r="BF546" i="2"/>
  <c r="T546" i="2"/>
  <c r="R546" i="2"/>
  <c r="P546" i="2"/>
  <c r="BI545" i="2"/>
  <c r="BH545" i="2"/>
  <c r="BG545" i="2"/>
  <c r="BF545" i="2"/>
  <c r="T545" i="2"/>
  <c r="R545" i="2"/>
  <c r="P545" i="2"/>
  <c r="BI544" i="2"/>
  <c r="BH544" i="2"/>
  <c r="BG544" i="2"/>
  <c r="BF544" i="2"/>
  <c r="T544" i="2"/>
  <c r="R544" i="2"/>
  <c r="P544" i="2"/>
  <c r="BI543" i="2"/>
  <c r="BH543" i="2"/>
  <c r="BG543" i="2"/>
  <c r="BF543" i="2"/>
  <c r="T543" i="2"/>
  <c r="R543" i="2"/>
  <c r="P543" i="2"/>
  <c r="BI542" i="2"/>
  <c r="BH542" i="2"/>
  <c r="BG542" i="2"/>
  <c r="BF542" i="2"/>
  <c r="T542" i="2"/>
  <c r="R542" i="2"/>
  <c r="P542" i="2"/>
  <c r="BI541" i="2"/>
  <c r="BH541" i="2"/>
  <c r="BG541" i="2"/>
  <c r="BF541" i="2"/>
  <c r="T541" i="2"/>
  <c r="R541" i="2"/>
  <c r="P541" i="2"/>
  <c r="BI540" i="2"/>
  <c r="BH540" i="2"/>
  <c r="BG540" i="2"/>
  <c r="BF540" i="2"/>
  <c r="T540" i="2"/>
  <c r="R540" i="2"/>
  <c r="P540" i="2"/>
  <c r="BI539" i="2"/>
  <c r="BH539" i="2"/>
  <c r="BG539" i="2"/>
  <c r="BF539" i="2"/>
  <c r="T539" i="2"/>
  <c r="R539" i="2"/>
  <c r="P539" i="2"/>
  <c r="BI538" i="2"/>
  <c r="BH538" i="2"/>
  <c r="BG538" i="2"/>
  <c r="BF538" i="2"/>
  <c r="T538" i="2"/>
  <c r="R538" i="2"/>
  <c r="P538" i="2"/>
  <c r="BI537" i="2"/>
  <c r="BH537" i="2"/>
  <c r="BG537" i="2"/>
  <c r="BF537" i="2"/>
  <c r="T537" i="2"/>
  <c r="R537" i="2"/>
  <c r="P537" i="2"/>
  <c r="BI536" i="2"/>
  <c r="BH536" i="2"/>
  <c r="BG536" i="2"/>
  <c r="BF536" i="2"/>
  <c r="T536" i="2"/>
  <c r="R536" i="2"/>
  <c r="P536" i="2"/>
  <c r="BI535" i="2"/>
  <c r="BH535" i="2"/>
  <c r="BG535" i="2"/>
  <c r="BF535" i="2"/>
  <c r="T535" i="2"/>
  <c r="R535" i="2"/>
  <c r="P535" i="2"/>
  <c r="BI534" i="2"/>
  <c r="BH534" i="2"/>
  <c r="BG534" i="2"/>
  <c r="BF534" i="2"/>
  <c r="T534" i="2"/>
  <c r="R534" i="2"/>
  <c r="P534" i="2"/>
  <c r="BI533" i="2"/>
  <c r="BH533" i="2"/>
  <c r="BG533" i="2"/>
  <c r="BF533" i="2"/>
  <c r="T533" i="2"/>
  <c r="R533" i="2"/>
  <c r="P533" i="2"/>
  <c r="BI532" i="2"/>
  <c r="BH532" i="2"/>
  <c r="BG532" i="2"/>
  <c r="BF532" i="2"/>
  <c r="T532" i="2"/>
  <c r="R532" i="2"/>
  <c r="P532" i="2"/>
  <c r="BI531" i="2"/>
  <c r="BH531" i="2"/>
  <c r="BG531" i="2"/>
  <c r="BF531" i="2"/>
  <c r="T531" i="2"/>
  <c r="R531" i="2"/>
  <c r="P531" i="2"/>
  <c r="BI530" i="2"/>
  <c r="BH530" i="2"/>
  <c r="BG530" i="2"/>
  <c r="BF530" i="2"/>
  <c r="T530" i="2"/>
  <c r="R530" i="2"/>
  <c r="P530" i="2"/>
  <c r="BI529" i="2"/>
  <c r="BH529" i="2"/>
  <c r="BG529" i="2"/>
  <c r="BF529" i="2"/>
  <c r="T529" i="2"/>
  <c r="R529" i="2"/>
  <c r="P529" i="2"/>
  <c r="BI528" i="2"/>
  <c r="BH528" i="2"/>
  <c r="BG528" i="2"/>
  <c r="BF528" i="2"/>
  <c r="T528" i="2"/>
  <c r="R528" i="2"/>
  <c r="P528" i="2"/>
  <c r="BI527" i="2"/>
  <c r="BH527" i="2"/>
  <c r="BG527" i="2"/>
  <c r="BF527" i="2"/>
  <c r="T527" i="2"/>
  <c r="R527" i="2"/>
  <c r="P527" i="2"/>
  <c r="BI526" i="2"/>
  <c r="BH526" i="2"/>
  <c r="BG526" i="2"/>
  <c r="BF526" i="2"/>
  <c r="T526" i="2"/>
  <c r="R526" i="2"/>
  <c r="P526" i="2"/>
  <c r="BI525" i="2"/>
  <c r="BH525" i="2"/>
  <c r="BG525" i="2"/>
  <c r="BF525" i="2"/>
  <c r="T525" i="2"/>
  <c r="R525" i="2"/>
  <c r="P525" i="2"/>
  <c r="BI524" i="2"/>
  <c r="BH524" i="2"/>
  <c r="BG524" i="2"/>
  <c r="BF524" i="2"/>
  <c r="T524" i="2"/>
  <c r="R524" i="2"/>
  <c r="P524" i="2"/>
  <c r="BI523" i="2"/>
  <c r="BH523" i="2"/>
  <c r="BG523" i="2"/>
  <c r="BF523" i="2"/>
  <c r="T523" i="2"/>
  <c r="R523" i="2"/>
  <c r="P523" i="2"/>
  <c r="BI522" i="2"/>
  <c r="BH522" i="2"/>
  <c r="BG522" i="2"/>
  <c r="BF522" i="2"/>
  <c r="T522" i="2"/>
  <c r="R522" i="2"/>
  <c r="P522" i="2"/>
  <c r="BI521" i="2"/>
  <c r="BH521" i="2"/>
  <c r="BG521" i="2"/>
  <c r="BF521" i="2"/>
  <c r="T521" i="2"/>
  <c r="R521" i="2"/>
  <c r="P521" i="2"/>
  <c r="BI520" i="2"/>
  <c r="BH520" i="2"/>
  <c r="BG520" i="2"/>
  <c r="BF520" i="2"/>
  <c r="T520" i="2"/>
  <c r="R520" i="2"/>
  <c r="P520" i="2"/>
  <c r="BI519" i="2"/>
  <c r="BH519" i="2"/>
  <c r="BG519" i="2"/>
  <c r="BF519" i="2"/>
  <c r="T519" i="2"/>
  <c r="R519" i="2"/>
  <c r="P519" i="2"/>
  <c r="BI518" i="2"/>
  <c r="BH518" i="2"/>
  <c r="BG518" i="2"/>
  <c r="BF518" i="2"/>
  <c r="T518" i="2"/>
  <c r="R518" i="2"/>
  <c r="P518" i="2"/>
  <c r="BI517" i="2"/>
  <c r="BH517" i="2"/>
  <c r="BG517" i="2"/>
  <c r="BF517" i="2"/>
  <c r="T517" i="2"/>
  <c r="R517" i="2"/>
  <c r="P517" i="2"/>
  <c r="BI516" i="2"/>
  <c r="BH516" i="2"/>
  <c r="BG516" i="2"/>
  <c r="BF516" i="2"/>
  <c r="T516" i="2"/>
  <c r="R516" i="2"/>
  <c r="P516" i="2"/>
  <c r="BI515" i="2"/>
  <c r="BH515" i="2"/>
  <c r="BG515" i="2"/>
  <c r="BF515" i="2"/>
  <c r="T515" i="2"/>
  <c r="R515" i="2"/>
  <c r="P515" i="2"/>
  <c r="BI514" i="2"/>
  <c r="BH514" i="2"/>
  <c r="BG514" i="2"/>
  <c r="BF514" i="2"/>
  <c r="T514" i="2"/>
  <c r="R514" i="2"/>
  <c r="P514" i="2"/>
  <c r="BI513" i="2"/>
  <c r="BH513" i="2"/>
  <c r="BG513" i="2"/>
  <c r="BF513" i="2"/>
  <c r="T513" i="2"/>
  <c r="R513" i="2"/>
  <c r="P513" i="2"/>
  <c r="BI512" i="2"/>
  <c r="BH512" i="2"/>
  <c r="BG512" i="2"/>
  <c r="BF512" i="2"/>
  <c r="T512" i="2"/>
  <c r="R512" i="2"/>
  <c r="P512" i="2"/>
  <c r="BI511" i="2"/>
  <c r="BH511" i="2"/>
  <c r="BG511" i="2"/>
  <c r="BF511" i="2"/>
  <c r="T511" i="2"/>
  <c r="R511" i="2"/>
  <c r="P511" i="2"/>
  <c r="BI510" i="2"/>
  <c r="BH510" i="2"/>
  <c r="BG510" i="2"/>
  <c r="BF510" i="2"/>
  <c r="T510" i="2"/>
  <c r="R510" i="2"/>
  <c r="P510" i="2"/>
  <c r="BI509" i="2"/>
  <c r="BH509" i="2"/>
  <c r="BG509" i="2"/>
  <c r="BF509" i="2"/>
  <c r="T509" i="2"/>
  <c r="R509" i="2"/>
  <c r="P509" i="2"/>
  <c r="BI508" i="2"/>
  <c r="BH508" i="2"/>
  <c r="BG508" i="2"/>
  <c r="BF508" i="2"/>
  <c r="T508" i="2"/>
  <c r="R508" i="2"/>
  <c r="P508" i="2"/>
  <c r="BI507" i="2"/>
  <c r="BH507" i="2"/>
  <c r="BG507" i="2"/>
  <c r="BF507" i="2"/>
  <c r="T507" i="2"/>
  <c r="R507" i="2"/>
  <c r="P507" i="2"/>
  <c r="BI506" i="2"/>
  <c r="BH506" i="2"/>
  <c r="BG506" i="2"/>
  <c r="BF506" i="2"/>
  <c r="T506" i="2"/>
  <c r="R506" i="2"/>
  <c r="P506" i="2"/>
  <c r="BI505" i="2"/>
  <c r="BH505" i="2"/>
  <c r="BG505" i="2"/>
  <c r="BF505" i="2"/>
  <c r="T505" i="2"/>
  <c r="R505" i="2"/>
  <c r="P505" i="2"/>
  <c r="BI504" i="2"/>
  <c r="BH504" i="2"/>
  <c r="BG504" i="2"/>
  <c r="BF504" i="2"/>
  <c r="T504" i="2"/>
  <c r="R504" i="2"/>
  <c r="P504" i="2"/>
  <c r="BI503" i="2"/>
  <c r="BH503" i="2"/>
  <c r="BG503" i="2"/>
  <c r="BF503" i="2"/>
  <c r="T503" i="2"/>
  <c r="R503" i="2"/>
  <c r="P503" i="2"/>
  <c r="BI502" i="2"/>
  <c r="BH502" i="2"/>
  <c r="BG502" i="2"/>
  <c r="BF502" i="2"/>
  <c r="T502" i="2"/>
  <c r="R502" i="2"/>
  <c r="P502" i="2"/>
  <c r="BI501" i="2"/>
  <c r="BH501" i="2"/>
  <c r="BG501" i="2"/>
  <c r="BF501" i="2"/>
  <c r="T501" i="2"/>
  <c r="R501" i="2"/>
  <c r="P501" i="2"/>
  <c r="BI500" i="2"/>
  <c r="BH500" i="2"/>
  <c r="BG500" i="2"/>
  <c r="BF500" i="2"/>
  <c r="T500" i="2"/>
  <c r="R500" i="2"/>
  <c r="P500" i="2"/>
  <c r="BI499" i="2"/>
  <c r="BH499" i="2"/>
  <c r="BG499" i="2"/>
  <c r="BF499" i="2"/>
  <c r="T499" i="2"/>
  <c r="R499" i="2"/>
  <c r="P499" i="2"/>
  <c r="BI498" i="2"/>
  <c r="BH498" i="2"/>
  <c r="BG498" i="2"/>
  <c r="BF498" i="2"/>
  <c r="T498" i="2"/>
  <c r="R498" i="2"/>
  <c r="P498" i="2"/>
  <c r="BI497" i="2"/>
  <c r="BH497" i="2"/>
  <c r="BG497" i="2"/>
  <c r="BF497" i="2"/>
  <c r="T497" i="2"/>
  <c r="R497" i="2"/>
  <c r="P497" i="2"/>
  <c r="BI496" i="2"/>
  <c r="BH496" i="2"/>
  <c r="BG496" i="2"/>
  <c r="BF496" i="2"/>
  <c r="T496" i="2"/>
  <c r="R496" i="2"/>
  <c r="P496" i="2"/>
  <c r="BI495" i="2"/>
  <c r="BH495" i="2"/>
  <c r="BG495" i="2"/>
  <c r="BF495" i="2"/>
  <c r="T495" i="2"/>
  <c r="R495" i="2"/>
  <c r="P495" i="2"/>
  <c r="BI494" i="2"/>
  <c r="BH494" i="2"/>
  <c r="BG494" i="2"/>
  <c r="BF494" i="2"/>
  <c r="T494" i="2"/>
  <c r="R494" i="2"/>
  <c r="P494" i="2"/>
  <c r="BI493" i="2"/>
  <c r="BH493" i="2"/>
  <c r="BG493" i="2"/>
  <c r="BF493" i="2"/>
  <c r="T493" i="2"/>
  <c r="R493" i="2"/>
  <c r="P493" i="2"/>
  <c r="BI492" i="2"/>
  <c r="BH492" i="2"/>
  <c r="BG492" i="2"/>
  <c r="BF492" i="2"/>
  <c r="T492" i="2"/>
  <c r="R492" i="2"/>
  <c r="P492" i="2"/>
  <c r="BI491" i="2"/>
  <c r="BH491" i="2"/>
  <c r="BG491" i="2"/>
  <c r="BF491" i="2"/>
  <c r="T491" i="2"/>
  <c r="R491" i="2"/>
  <c r="P491" i="2"/>
  <c r="BI490" i="2"/>
  <c r="BH490" i="2"/>
  <c r="BG490" i="2"/>
  <c r="BF490" i="2"/>
  <c r="T490" i="2"/>
  <c r="R490" i="2"/>
  <c r="P490" i="2"/>
  <c r="BI489" i="2"/>
  <c r="BH489" i="2"/>
  <c r="BG489" i="2"/>
  <c r="BF489" i="2"/>
  <c r="T489" i="2"/>
  <c r="R489" i="2"/>
  <c r="P489" i="2"/>
  <c r="BI488" i="2"/>
  <c r="BH488" i="2"/>
  <c r="BG488" i="2"/>
  <c r="BF488" i="2"/>
  <c r="T488" i="2"/>
  <c r="R488" i="2"/>
  <c r="P488" i="2"/>
  <c r="BI487" i="2"/>
  <c r="BH487" i="2"/>
  <c r="BG487" i="2"/>
  <c r="BF487" i="2"/>
  <c r="T487" i="2"/>
  <c r="R487" i="2"/>
  <c r="P487" i="2"/>
  <c r="BI486" i="2"/>
  <c r="BH486" i="2"/>
  <c r="BG486" i="2"/>
  <c r="BF486" i="2"/>
  <c r="T486" i="2"/>
  <c r="R486" i="2"/>
  <c r="P486" i="2"/>
  <c r="BI485" i="2"/>
  <c r="BH485" i="2"/>
  <c r="BG485" i="2"/>
  <c r="BF485" i="2"/>
  <c r="T485" i="2"/>
  <c r="R485" i="2"/>
  <c r="P485" i="2"/>
  <c r="BI483" i="2"/>
  <c r="BH483" i="2"/>
  <c r="BG483" i="2"/>
  <c r="BF483" i="2"/>
  <c r="T483" i="2"/>
  <c r="R483" i="2"/>
  <c r="P483" i="2"/>
  <c r="BI482" i="2"/>
  <c r="BH482" i="2"/>
  <c r="BG482" i="2"/>
  <c r="BF482" i="2"/>
  <c r="T482" i="2"/>
  <c r="R482" i="2"/>
  <c r="P482" i="2"/>
  <c r="BI481" i="2"/>
  <c r="BH481" i="2"/>
  <c r="BG481" i="2"/>
  <c r="BF481" i="2"/>
  <c r="T481" i="2"/>
  <c r="R481" i="2"/>
  <c r="P481" i="2"/>
  <c r="BI480" i="2"/>
  <c r="BH480" i="2"/>
  <c r="BG480" i="2"/>
  <c r="BF480" i="2"/>
  <c r="T480" i="2"/>
  <c r="R480" i="2"/>
  <c r="P480" i="2"/>
  <c r="BI478" i="2"/>
  <c r="BH478" i="2"/>
  <c r="BG478" i="2"/>
  <c r="BF478" i="2"/>
  <c r="T478" i="2"/>
  <c r="R478" i="2"/>
  <c r="P478" i="2"/>
  <c r="BI477" i="2"/>
  <c r="BH477" i="2"/>
  <c r="BG477" i="2"/>
  <c r="BF477" i="2"/>
  <c r="T477" i="2"/>
  <c r="R477" i="2"/>
  <c r="P477" i="2"/>
  <c r="BI476" i="2"/>
  <c r="BH476" i="2"/>
  <c r="BG476" i="2"/>
  <c r="BF476" i="2"/>
  <c r="T476" i="2"/>
  <c r="R476" i="2"/>
  <c r="P476" i="2"/>
  <c r="BI475" i="2"/>
  <c r="BH475" i="2"/>
  <c r="BG475" i="2"/>
  <c r="BF475" i="2"/>
  <c r="T475" i="2"/>
  <c r="R475" i="2"/>
  <c r="P475" i="2"/>
  <c r="BI474" i="2"/>
  <c r="BH474" i="2"/>
  <c r="BG474" i="2"/>
  <c r="BF474" i="2"/>
  <c r="T474" i="2"/>
  <c r="R474" i="2"/>
  <c r="P474" i="2"/>
  <c r="BI473" i="2"/>
  <c r="BH473" i="2"/>
  <c r="BG473" i="2"/>
  <c r="BF473" i="2"/>
  <c r="T473" i="2"/>
  <c r="R473" i="2"/>
  <c r="P473" i="2"/>
  <c r="BI472" i="2"/>
  <c r="BH472" i="2"/>
  <c r="BG472" i="2"/>
  <c r="BF472" i="2"/>
  <c r="T472" i="2"/>
  <c r="R472" i="2"/>
  <c r="P472" i="2"/>
  <c r="BI471" i="2"/>
  <c r="BH471" i="2"/>
  <c r="BG471" i="2"/>
  <c r="BF471" i="2"/>
  <c r="T471" i="2"/>
  <c r="R471" i="2"/>
  <c r="P471" i="2"/>
  <c r="BI470" i="2"/>
  <c r="BH470" i="2"/>
  <c r="BG470" i="2"/>
  <c r="BF470" i="2"/>
  <c r="T470" i="2"/>
  <c r="R470" i="2"/>
  <c r="P470" i="2"/>
  <c r="BI469" i="2"/>
  <c r="BH469" i="2"/>
  <c r="BG469" i="2"/>
  <c r="BF469" i="2"/>
  <c r="T469" i="2"/>
  <c r="R469" i="2"/>
  <c r="P469" i="2"/>
  <c r="BI468" i="2"/>
  <c r="BH468" i="2"/>
  <c r="BG468" i="2"/>
  <c r="BF468" i="2"/>
  <c r="T468" i="2"/>
  <c r="R468" i="2"/>
  <c r="P468" i="2"/>
  <c r="BI466" i="2"/>
  <c r="BH466" i="2"/>
  <c r="BG466" i="2"/>
  <c r="BF466" i="2"/>
  <c r="T466" i="2"/>
  <c r="R466" i="2"/>
  <c r="P466" i="2"/>
  <c r="BI465" i="2"/>
  <c r="BH465" i="2"/>
  <c r="BG465" i="2"/>
  <c r="BF465" i="2"/>
  <c r="T465" i="2"/>
  <c r="R465" i="2"/>
  <c r="P465" i="2"/>
  <c r="BI464" i="2"/>
  <c r="BH464" i="2"/>
  <c r="BG464" i="2"/>
  <c r="BF464" i="2"/>
  <c r="T464" i="2"/>
  <c r="R464" i="2"/>
  <c r="P464" i="2"/>
  <c r="BI463" i="2"/>
  <c r="BH463" i="2"/>
  <c r="BG463" i="2"/>
  <c r="BF463" i="2"/>
  <c r="T463" i="2"/>
  <c r="R463" i="2"/>
  <c r="P463" i="2"/>
  <c r="BI461" i="2"/>
  <c r="BH461" i="2"/>
  <c r="BG461" i="2"/>
  <c r="BF461" i="2"/>
  <c r="T461" i="2"/>
  <c r="R461" i="2"/>
  <c r="P461" i="2"/>
  <c r="BI460" i="2"/>
  <c r="BH460" i="2"/>
  <c r="BG460" i="2"/>
  <c r="BF460" i="2"/>
  <c r="T460" i="2"/>
  <c r="R460" i="2"/>
  <c r="P460" i="2"/>
  <c r="BI459" i="2"/>
  <c r="BH459" i="2"/>
  <c r="BG459" i="2"/>
  <c r="BF459" i="2"/>
  <c r="T459" i="2"/>
  <c r="R459" i="2"/>
  <c r="P459" i="2"/>
  <c r="BI458" i="2"/>
  <c r="BH458" i="2"/>
  <c r="BG458" i="2"/>
  <c r="BF458" i="2"/>
  <c r="T458" i="2"/>
  <c r="R458" i="2"/>
  <c r="P458" i="2"/>
  <c r="BI457" i="2"/>
  <c r="BH457" i="2"/>
  <c r="BG457" i="2"/>
  <c r="BF457" i="2"/>
  <c r="T457" i="2"/>
  <c r="R457" i="2"/>
  <c r="P457" i="2"/>
  <c r="BI455" i="2"/>
  <c r="BH455" i="2"/>
  <c r="BG455" i="2"/>
  <c r="BF455" i="2"/>
  <c r="T455" i="2"/>
  <c r="T454" i="2" s="1"/>
  <c r="R455" i="2"/>
  <c r="R454" i="2"/>
  <c r="P455" i="2"/>
  <c r="P454" i="2"/>
  <c r="BI453" i="2"/>
  <c r="BH453" i="2"/>
  <c r="BG453" i="2"/>
  <c r="BF453" i="2"/>
  <c r="T453" i="2"/>
  <c r="R453" i="2"/>
  <c r="P453" i="2"/>
  <c r="BI452" i="2"/>
  <c r="BH452" i="2"/>
  <c r="BG452" i="2"/>
  <c r="BF452" i="2"/>
  <c r="T452" i="2"/>
  <c r="R452" i="2"/>
  <c r="P452" i="2"/>
  <c r="BI451" i="2"/>
  <c r="BH451" i="2"/>
  <c r="BG451" i="2"/>
  <c r="BF451" i="2"/>
  <c r="T451" i="2"/>
  <c r="R451" i="2"/>
  <c r="P451" i="2"/>
  <c r="BI450" i="2"/>
  <c r="BH450" i="2"/>
  <c r="BG450" i="2"/>
  <c r="BF450" i="2"/>
  <c r="T450" i="2"/>
  <c r="R450" i="2"/>
  <c r="P450" i="2"/>
  <c r="BI449" i="2"/>
  <c r="BH449" i="2"/>
  <c r="BG449" i="2"/>
  <c r="BF449" i="2"/>
  <c r="T449" i="2"/>
  <c r="R449" i="2"/>
  <c r="P449" i="2"/>
  <c r="BI448" i="2"/>
  <c r="BH448" i="2"/>
  <c r="BG448" i="2"/>
  <c r="BF448" i="2"/>
  <c r="T448" i="2"/>
  <c r="R448" i="2"/>
  <c r="P448" i="2"/>
  <c r="BI447" i="2"/>
  <c r="BH447" i="2"/>
  <c r="BG447" i="2"/>
  <c r="BF447" i="2"/>
  <c r="T447" i="2"/>
  <c r="R447" i="2"/>
  <c r="P447" i="2"/>
  <c r="BI446" i="2"/>
  <c r="BH446" i="2"/>
  <c r="BG446" i="2"/>
  <c r="BF446" i="2"/>
  <c r="T446" i="2"/>
  <c r="R446" i="2"/>
  <c r="P446" i="2"/>
  <c r="BI445" i="2"/>
  <c r="BH445" i="2"/>
  <c r="BG445" i="2"/>
  <c r="BF445" i="2"/>
  <c r="T445" i="2"/>
  <c r="R445" i="2"/>
  <c r="P445" i="2"/>
  <c r="BI444" i="2"/>
  <c r="BH444" i="2"/>
  <c r="BG444" i="2"/>
  <c r="BF444" i="2"/>
  <c r="T444" i="2"/>
  <c r="R444" i="2"/>
  <c r="P444" i="2"/>
  <c r="BI443" i="2"/>
  <c r="BH443" i="2"/>
  <c r="BG443" i="2"/>
  <c r="BF443" i="2"/>
  <c r="T443" i="2"/>
  <c r="R443" i="2"/>
  <c r="P443" i="2"/>
  <c r="BI442" i="2"/>
  <c r="BH442" i="2"/>
  <c r="BG442" i="2"/>
  <c r="BF442" i="2"/>
  <c r="T442" i="2"/>
  <c r="R442" i="2"/>
  <c r="P442" i="2"/>
  <c r="BI441" i="2"/>
  <c r="BH441" i="2"/>
  <c r="BG441" i="2"/>
  <c r="BF441" i="2"/>
  <c r="T441" i="2"/>
  <c r="R441" i="2"/>
  <c r="P441" i="2"/>
  <c r="BI440" i="2"/>
  <c r="BH440" i="2"/>
  <c r="BG440" i="2"/>
  <c r="BF440" i="2"/>
  <c r="T440" i="2"/>
  <c r="R440" i="2"/>
  <c r="P440" i="2"/>
  <c r="BI439" i="2"/>
  <c r="BH439" i="2"/>
  <c r="BG439" i="2"/>
  <c r="BF439" i="2"/>
  <c r="T439" i="2"/>
  <c r="R439" i="2"/>
  <c r="P439" i="2"/>
  <c r="BI438" i="2"/>
  <c r="BH438" i="2"/>
  <c r="BG438" i="2"/>
  <c r="BF438" i="2"/>
  <c r="T438" i="2"/>
  <c r="R438" i="2"/>
  <c r="P438" i="2"/>
  <c r="BI437" i="2"/>
  <c r="BH437" i="2"/>
  <c r="BG437" i="2"/>
  <c r="BF437" i="2"/>
  <c r="T437" i="2"/>
  <c r="R437" i="2"/>
  <c r="P437" i="2"/>
  <c r="BI436" i="2"/>
  <c r="BH436" i="2"/>
  <c r="BG436" i="2"/>
  <c r="BF436" i="2"/>
  <c r="T436" i="2"/>
  <c r="R436" i="2"/>
  <c r="P436" i="2"/>
  <c r="BI435" i="2"/>
  <c r="BH435" i="2"/>
  <c r="BG435" i="2"/>
  <c r="BF435" i="2"/>
  <c r="T435" i="2"/>
  <c r="R435" i="2"/>
  <c r="P435" i="2"/>
  <c r="BI434" i="2"/>
  <c r="BH434" i="2"/>
  <c r="BG434" i="2"/>
  <c r="BF434" i="2"/>
  <c r="T434" i="2"/>
  <c r="R434" i="2"/>
  <c r="P434" i="2"/>
  <c r="BI433" i="2"/>
  <c r="BH433" i="2"/>
  <c r="BG433" i="2"/>
  <c r="BF433" i="2"/>
  <c r="T433" i="2"/>
  <c r="R433" i="2"/>
  <c r="P433" i="2"/>
  <c r="BI432" i="2"/>
  <c r="BH432" i="2"/>
  <c r="BG432" i="2"/>
  <c r="BF432" i="2"/>
  <c r="T432" i="2"/>
  <c r="R432" i="2"/>
  <c r="P432" i="2"/>
  <c r="BI431" i="2"/>
  <c r="BH431" i="2"/>
  <c r="BG431" i="2"/>
  <c r="BF431" i="2"/>
  <c r="T431" i="2"/>
  <c r="R431" i="2"/>
  <c r="P431" i="2"/>
  <c r="BI430" i="2"/>
  <c r="BH430" i="2"/>
  <c r="BG430" i="2"/>
  <c r="BF430" i="2"/>
  <c r="T430" i="2"/>
  <c r="R430" i="2"/>
  <c r="P430" i="2"/>
  <c r="BI429" i="2"/>
  <c r="BH429" i="2"/>
  <c r="BG429" i="2"/>
  <c r="BF429" i="2"/>
  <c r="T429" i="2"/>
  <c r="R429" i="2"/>
  <c r="P429" i="2"/>
  <c r="BI428" i="2"/>
  <c r="BH428" i="2"/>
  <c r="BG428" i="2"/>
  <c r="BF428" i="2"/>
  <c r="T428" i="2"/>
  <c r="R428" i="2"/>
  <c r="P428" i="2"/>
  <c r="BI427" i="2"/>
  <c r="BH427" i="2"/>
  <c r="BG427" i="2"/>
  <c r="BF427" i="2"/>
  <c r="T427" i="2"/>
  <c r="R427" i="2"/>
  <c r="P427" i="2"/>
  <c r="BI426" i="2"/>
  <c r="BH426" i="2"/>
  <c r="BG426" i="2"/>
  <c r="BF426" i="2"/>
  <c r="T426" i="2"/>
  <c r="R426" i="2"/>
  <c r="P426" i="2"/>
  <c r="BI424" i="2"/>
  <c r="BH424" i="2"/>
  <c r="BG424" i="2"/>
  <c r="BF424" i="2"/>
  <c r="T424" i="2"/>
  <c r="R424" i="2"/>
  <c r="P424" i="2"/>
  <c r="BI423" i="2"/>
  <c r="BH423" i="2"/>
  <c r="BG423" i="2"/>
  <c r="BF423" i="2"/>
  <c r="T423" i="2"/>
  <c r="R423" i="2"/>
  <c r="P423" i="2"/>
  <c r="BI422" i="2"/>
  <c r="BH422" i="2"/>
  <c r="BG422" i="2"/>
  <c r="BF422" i="2"/>
  <c r="T422" i="2"/>
  <c r="R422" i="2"/>
  <c r="P422" i="2"/>
  <c r="BI421" i="2"/>
  <c r="BH421" i="2"/>
  <c r="BG421" i="2"/>
  <c r="BF421" i="2"/>
  <c r="T421" i="2"/>
  <c r="R421" i="2"/>
  <c r="P421" i="2"/>
  <c r="BI420" i="2"/>
  <c r="BH420" i="2"/>
  <c r="BG420" i="2"/>
  <c r="BF420" i="2"/>
  <c r="T420" i="2"/>
  <c r="R420" i="2"/>
  <c r="P420" i="2"/>
  <c r="BI419" i="2"/>
  <c r="BH419" i="2"/>
  <c r="BG419" i="2"/>
  <c r="BF419" i="2"/>
  <c r="T419" i="2"/>
  <c r="R419" i="2"/>
  <c r="P419" i="2"/>
  <c r="BI418" i="2"/>
  <c r="BH418" i="2"/>
  <c r="BG418" i="2"/>
  <c r="BF418" i="2"/>
  <c r="T418" i="2"/>
  <c r="R418" i="2"/>
  <c r="P418" i="2"/>
  <c r="BI417" i="2"/>
  <c r="BH417" i="2"/>
  <c r="BG417" i="2"/>
  <c r="BF417" i="2"/>
  <c r="T417" i="2"/>
  <c r="R417" i="2"/>
  <c r="P417" i="2"/>
  <c r="BI416" i="2"/>
  <c r="BH416" i="2"/>
  <c r="BG416" i="2"/>
  <c r="BF416" i="2"/>
  <c r="T416" i="2"/>
  <c r="R416" i="2"/>
  <c r="P416" i="2"/>
  <c r="BI415" i="2"/>
  <c r="BH415" i="2"/>
  <c r="BG415" i="2"/>
  <c r="BF415" i="2"/>
  <c r="T415" i="2"/>
  <c r="R415" i="2"/>
  <c r="P415" i="2"/>
  <c r="BI414" i="2"/>
  <c r="BH414" i="2"/>
  <c r="BG414" i="2"/>
  <c r="BF414" i="2"/>
  <c r="T414" i="2"/>
  <c r="R414" i="2"/>
  <c r="P414" i="2"/>
  <c r="BI413" i="2"/>
  <c r="BH413" i="2"/>
  <c r="BG413" i="2"/>
  <c r="BF413" i="2"/>
  <c r="T413" i="2"/>
  <c r="R413" i="2"/>
  <c r="P413" i="2"/>
  <c r="BI412" i="2"/>
  <c r="BH412" i="2"/>
  <c r="BG412" i="2"/>
  <c r="BF412" i="2"/>
  <c r="T412" i="2"/>
  <c r="R412" i="2"/>
  <c r="P412" i="2"/>
  <c r="BI411" i="2"/>
  <c r="BH411" i="2"/>
  <c r="BG411" i="2"/>
  <c r="BF411" i="2"/>
  <c r="T411" i="2"/>
  <c r="R411" i="2"/>
  <c r="P411" i="2"/>
  <c r="BI410" i="2"/>
  <c r="BH410" i="2"/>
  <c r="BG410" i="2"/>
  <c r="BF410" i="2"/>
  <c r="T410" i="2"/>
  <c r="R410" i="2"/>
  <c r="P410" i="2"/>
  <c r="BI409" i="2"/>
  <c r="BH409" i="2"/>
  <c r="BG409" i="2"/>
  <c r="BF409" i="2"/>
  <c r="T409" i="2"/>
  <c r="R409" i="2"/>
  <c r="P409" i="2"/>
  <c r="BI408" i="2"/>
  <c r="BH408" i="2"/>
  <c r="BG408" i="2"/>
  <c r="BF408" i="2"/>
  <c r="T408" i="2"/>
  <c r="R408" i="2"/>
  <c r="P408" i="2"/>
  <c r="BI407" i="2"/>
  <c r="BH407" i="2"/>
  <c r="BG407" i="2"/>
  <c r="BF407" i="2"/>
  <c r="T407" i="2"/>
  <c r="R407" i="2"/>
  <c r="P407" i="2"/>
  <c r="BI406" i="2"/>
  <c r="BH406" i="2"/>
  <c r="BG406" i="2"/>
  <c r="BF406" i="2"/>
  <c r="T406" i="2"/>
  <c r="R406" i="2"/>
  <c r="P406" i="2"/>
  <c r="BI405" i="2"/>
  <c r="BH405" i="2"/>
  <c r="BG405" i="2"/>
  <c r="BF405" i="2"/>
  <c r="T405" i="2"/>
  <c r="R405" i="2"/>
  <c r="P405" i="2"/>
  <c r="BI404" i="2"/>
  <c r="BH404" i="2"/>
  <c r="BG404" i="2"/>
  <c r="BF404" i="2"/>
  <c r="T404" i="2"/>
  <c r="R404" i="2"/>
  <c r="P404" i="2"/>
  <c r="BI403" i="2"/>
  <c r="BH403" i="2"/>
  <c r="BG403" i="2"/>
  <c r="BF403" i="2"/>
  <c r="T403" i="2"/>
  <c r="R403" i="2"/>
  <c r="P403" i="2"/>
  <c r="BI402" i="2"/>
  <c r="BH402" i="2"/>
  <c r="BG402" i="2"/>
  <c r="BF402" i="2"/>
  <c r="T402" i="2"/>
  <c r="R402" i="2"/>
  <c r="P402" i="2"/>
  <c r="BI401" i="2"/>
  <c r="BH401" i="2"/>
  <c r="BG401" i="2"/>
  <c r="BF401" i="2"/>
  <c r="T401" i="2"/>
  <c r="R401" i="2"/>
  <c r="P401" i="2"/>
  <c r="BI400" i="2"/>
  <c r="BH400" i="2"/>
  <c r="BG400" i="2"/>
  <c r="BF400" i="2"/>
  <c r="T400" i="2"/>
  <c r="R400" i="2"/>
  <c r="P400" i="2"/>
  <c r="BI399" i="2"/>
  <c r="BH399" i="2"/>
  <c r="BG399" i="2"/>
  <c r="BF399" i="2"/>
  <c r="T399" i="2"/>
  <c r="R399" i="2"/>
  <c r="P399" i="2"/>
  <c r="BI398" i="2"/>
  <c r="BH398" i="2"/>
  <c r="BG398" i="2"/>
  <c r="BF398" i="2"/>
  <c r="T398" i="2"/>
  <c r="R398" i="2"/>
  <c r="P398" i="2"/>
  <c r="BI397" i="2"/>
  <c r="BH397" i="2"/>
  <c r="BG397" i="2"/>
  <c r="BF397" i="2"/>
  <c r="T397" i="2"/>
  <c r="R397" i="2"/>
  <c r="P397" i="2"/>
  <c r="BI396" i="2"/>
  <c r="BH396" i="2"/>
  <c r="BG396" i="2"/>
  <c r="BF396" i="2"/>
  <c r="T396" i="2"/>
  <c r="R396" i="2"/>
  <c r="P396" i="2"/>
  <c r="BI395" i="2"/>
  <c r="BH395" i="2"/>
  <c r="BG395" i="2"/>
  <c r="BF395" i="2"/>
  <c r="T395" i="2"/>
  <c r="R395" i="2"/>
  <c r="P395" i="2"/>
  <c r="BI394" i="2"/>
  <c r="BH394" i="2"/>
  <c r="BG394" i="2"/>
  <c r="BF394" i="2"/>
  <c r="T394" i="2"/>
  <c r="R394" i="2"/>
  <c r="P394" i="2"/>
  <c r="BI393" i="2"/>
  <c r="BH393" i="2"/>
  <c r="BG393" i="2"/>
  <c r="BF393" i="2"/>
  <c r="T393" i="2"/>
  <c r="R393" i="2"/>
  <c r="P393" i="2"/>
  <c r="BI391" i="2"/>
  <c r="BH391" i="2"/>
  <c r="BG391" i="2"/>
  <c r="BF391" i="2"/>
  <c r="T391" i="2"/>
  <c r="R391" i="2"/>
  <c r="P391" i="2"/>
  <c r="BI390" i="2"/>
  <c r="BH390" i="2"/>
  <c r="BG390" i="2"/>
  <c r="BF390" i="2"/>
  <c r="T390" i="2"/>
  <c r="R390" i="2"/>
  <c r="P390" i="2"/>
  <c r="BI389" i="2"/>
  <c r="BH389" i="2"/>
  <c r="BG389" i="2"/>
  <c r="BF389" i="2"/>
  <c r="T389" i="2"/>
  <c r="R389" i="2"/>
  <c r="P389" i="2"/>
  <c r="BI388" i="2"/>
  <c r="BH388" i="2"/>
  <c r="BG388" i="2"/>
  <c r="BF388" i="2"/>
  <c r="T388" i="2"/>
  <c r="R388" i="2"/>
  <c r="P388" i="2"/>
  <c r="BI387" i="2"/>
  <c r="BH387" i="2"/>
  <c r="BG387" i="2"/>
  <c r="BF387" i="2"/>
  <c r="T387" i="2"/>
  <c r="R387" i="2"/>
  <c r="P387" i="2"/>
  <c r="BI386" i="2"/>
  <c r="BH386" i="2"/>
  <c r="BG386" i="2"/>
  <c r="BF386" i="2"/>
  <c r="T386" i="2"/>
  <c r="R386" i="2"/>
  <c r="P386" i="2"/>
  <c r="BI385" i="2"/>
  <c r="BH385" i="2"/>
  <c r="BG385" i="2"/>
  <c r="BF385" i="2"/>
  <c r="T385" i="2"/>
  <c r="R385" i="2"/>
  <c r="P385" i="2"/>
  <c r="BI384" i="2"/>
  <c r="BH384" i="2"/>
  <c r="BG384" i="2"/>
  <c r="BF384" i="2"/>
  <c r="T384" i="2"/>
  <c r="R384" i="2"/>
  <c r="P384" i="2"/>
  <c r="BI383" i="2"/>
  <c r="BH383" i="2"/>
  <c r="BG383" i="2"/>
  <c r="BF383" i="2"/>
  <c r="T383" i="2"/>
  <c r="R383" i="2"/>
  <c r="P383" i="2"/>
  <c r="BI382" i="2"/>
  <c r="BH382" i="2"/>
  <c r="BG382" i="2"/>
  <c r="BF382" i="2"/>
  <c r="T382" i="2"/>
  <c r="R382" i="2"/>
  <c r="P382" i="2"/>
  <c r="BI381" i="2"/>
  <c r="BH381" i="2"/>
  <c r="BG381" i="2"/>
  <c r="BF381" i="2"/>
  <c r="T381" i="2"/>
  <c r="R381" i="2"/>
  <c r="P381" i="2"/>
  <c r="BI380" i="2"/>
  <c r="BH380" i="2"/>
  <c r="BG380" i="2"/>
  <c r="BF380" i="2"/>
  <c r="T380" i="2"/>
  <c r="R380" i="2"/>
  <c r="P380" i="2"/>
  <c r="BI379" i="2"/>
  <c r="BH379" i="2"/>
  <c r="BG379" i="2"/>
  <c r="BF379" i="2"/>
  <c r="T379" i="2"/>
  <c r="R379" i="2"/>
  <c r="P379" i="2"/>
  <c r="BI378" i="2"/>
  <c r="BH378" i="2"/>
  <c r="BG378" i="2"/>
  <c r="BF378" i="2"/>
  <c r="T378" i="2"/>
  <c r="R378" i="2"/>
  <c r="P378" i="2"/>
  <c r="BI377" i="2"/>
  <c r="BH377" i="2"/>
  <c r="BG377" i="2"/>
  <c r="BF377" i="2"/>
  <c r="T377" i="2"/>
  <c r="R377" i="2"/>
  <c r="P377" i="2"/>
  <c r="BI375" i="2"/>
  <c r="BH375" i="2"/>
  <c r="BG375" i="2"/>
  <c r="BF375" i="2"/>
  <c r="T375" i="2"/>
  <c r="R375" i="2"/>
  <c r="P375" i="2"/>
  <c r="BI374" i="2"/>
  <c r="BH374" i="2"/>
  <c r="BG374" i="2"/>
  <c r="BF374" i="2"/>
  <c r="T374" i="2"/>
  <c r="R374" i="2"/>
  <c r="P374" i="2"/>
  <c r="BI373" i="2"/>
  <c r="BH373" i="2"/>
  <c r="BG373" i="2"/>
  <c r="BF373" i="2"/>
  <c r="T373" i="2"/>
  <c r="R373" i="2"/>
  <c r="P373" i="2"/>
  <c r="BI372" i="2"/>
  <c r="BH372" i="2"/>
  <c r="BG372" i="2"/>
  <c r="BF372" i="2"/>
  <c r="T372" i="2"/>
  <c r="R372" i="2"/>
  <c r="P372" i="2"/>
  <c r="BI371" i="2"/>
  <c r="BH371" i="2"/>
  <c r="BG371" i="2"/>
  <c r="BF371" i="2"/>
  <c r="T371" i="2"/>
  <c r="R371" i="2"/>
  <c r="P371" i="2"/>
  <c r="BI370" i="2"/>
  <c r="BH370" i="2"/>
  <c r="BG370" i="2"/>
  <c r="BF370" i="2"/>
  <c r="T370" i="2"/>
  <c r="R370" i="2"/>
  <c r="P370" i="2"/>
  <c r="BI369" i="2"/>
  <c r="BH369" i="2"/>
  <c r="BG369" i="2"/>
  <c r="BF369" i="2"/>
  <c r="T369" i="2"/>
  <c r="R369" i="2"/>
  <c r="P369" i="2"/>
  <c r="BI368" i="2"/>
  <c r="BH368" i="2"/>
  <c r="BG368" i="2"/>
  <c r="BF368" i="2"/>
  <c r="T368" i="2"/>
  <c r="R368" i="2"/>
  <c r="P368" i="2"/>
  <c r="BI367" i="2"/>
  <c r="BH367" i="2"/>
  <c r="BG367" i="2"/>
  <c r="BF367" i="2"/>
  <c r="T367" i="2"/>
  <c r="R367" i="2"/>
  <c r="P367" i="2"/>
  <c r="BI366" i="2"/>
  <c r="BH366" i="2"/>
  <c r="BG366" i="2"/>
  <c r="BF366" i="2"/>
  <c r="T366" i="2"/>
  <c r="R366" i="2"/>
  <c r="P366" i="2"/>
  <c r="BI364" i="2"/>
  <c r="BH364" i="2"/>
  <c r="BG364" i="2"/>
  <c r="BF364" i="2"/>
  <c r="T364" i="2"/>
  <c r="R364" i="2"/>
  <c r="P364" i="2"/>
  <c r="BI363" i="2"/>
  <c r="BH363" i="2"/>
  <c r="BG363" i="2"/>
  <c r="BF363" i="2"/>
  <c r="T363" i="2"/>
  <c r="R363" i="2"/>
  <c r="P363" i="2"/>
  <c r="BI362" i="2"/>
  <c r="BH362" i="2"/>
  <c r="BG362" i="2"/>
  <c r="BF362" i="2"/>
  <c r="T362" i="2"/>
  <c r="R362" i="2"/>
  <c r="P362" i="2"/>
  <c r="BI361" i="2"/>
  <c r="BH361" i="2"/>
  <c r="BG361" i="2"/>
  <c r="BF361" i="2"/>
  <c r="T361" i="2"/>
  <c r="R361" i="2"/>
  <c r="P361" i="2"/>
  <c r="BI360" i="2"/>
  <c r="BH360" i="2"/>
  <c r="BG360" i="2"/>
  <c r="BF360" i="2"/>
  <c r="T360" i="2"/>
  <c r="R360" i="2"/>
  <c r="P360" i="2"/>
  <c r="BI359" i="2"/>
  <c r="BH359" i="2"/>
  <c r="BG359" i="2"/>
  <c r="BF359" i="2"/>
  <c r="T359" i="2"/>
  <c r="R359" i="2"/>
  <c r="P359" i="2"/>
  <c r="BI358" i="2"/>
  <c r="BH358" i="2"/>
  <c r="BG358" i="2"/>
  <c r="BF358" i="2"/>
  <c r="T358" i="2"/>
  <c r="R358" i="2"/>
  <c r="P358" i="2"/>
  <c r="BI357" i="2"/>
  <c r="BH357" i="2"/>
  <c r="BG357" i="2"/>
  <c r="BF357" i="2"/>
  <c r="T357" i="2"/>
  <c r="R357" i="2"/>
  <c r="P357" i="2"/>
  <c r="BI356" i="2"/>
  <c r="BH356" i="2"/>
  <c r="BG356" i="2"/>
  <c r="BF356" i="2"/>
  <c r="T356" i="2"/>
  <c r="R356" i="2"/>
  <c r="P356" i="2"/>
  <c r="BI355" i="2"/>
  <c r="BH355" i="2"/>
  <c r="BG355" i="2"/>
  <c r="BF355" i="2"/>
  <c r="T355" i="2"/>
  <c r="R355" i="2"/>
  <c r="P355" i="2"/>
  <c r="BI354" i="2"/>
  <c r="BH354" i="2"/>
  <c r="BG354" i="2"/>
  <c r="BF354" i="2"/>
  <c r="T354" i="2"/>
  <c r="R354" i="2"/>
  <c r="P354" i="2"/>
  <c r="BI353" i="2"/>
  <c r="BH353" i="2"/>
  <c r="BG353" i="2"/>
  <c r="BF353" i="2"/>
  <c r="T353" i="2"/>
  <c r="R353" i="2"/>
  <c r="P353" i="2"/>
  <c r="BI352" i="2"/>
  <c r="BH352" i="2"/>
  <c r="BG352" i="2"/>
  <c r="BF352" i="2"/>
  <c r="T352" i="2"/>
  <c r="R352" i="2"/>
  <c r="P352" i="2"/>
  <c r="BI351" i="2"/>
  <c r="BH351" i="2"/>
  <c r="BG351" i="2"/>
  <c r="BF351" i="2"/>
  <c r="T351" i="2"/>
  <c r="R351" i="2"/>
  <c r="P351" i="2"/>
  <c r="BI350" i="2"/>
  <c r="BH350" i="2"/>
  <c r="BG350" i="2"/>
  <c r="BF350" i="2"/>
  <c r="T350" i="2"/>
  <c r="R350" i="2"/>
  <c r="P350" i="2"/>
  <c r="BI349" i="2"/>
  <c r="BH349" i="2"/>
  <c r="BG349" i="2"/>
  <c r="BF349" i="2"/>
  <c r="T349" i="2"/>
  <c r="R349" i="2"/>
  <c r="P349" i="2"/>
  <c r="BI348" i="2"/>
  <c r="BH348" i="2"/>
  <c r="BG348" i="2"/>
  <c r="BF348" i="2"/>
  <c r="T348" i="2"/>
  <c r="R348" i="2"/>
  <c r="P348" i="2"/>
  <c r="BI347" i="2"/>
  <c r="BH347" i="2"/>
  <c r="BG347" i="2"/>
  <c r="BF347" i="2"/>
  <c r="T347" i="2"/>
  <c r="R347" i="2"/>
  <c r="P347" i="2"/>
  <c r="BI346" i="2"/>
  <c r="BH346" i="2"/>
  <c r="BG346" i="2"/>
  <c r="BF346" i="2"/>
  <c r="T346" i="2"/>
  <c r="R346" i="2"/>
  <c r="P346" i="2"/>
  <c r="BI344" i="2"/>
  <c r="BH344" i="2"/>
  <c r="BG344" i="2"/>
  <c r="BF344" i="2"/>
  <c r="T344" i="2"/>
  <c r="R344" i="2"/>
  <c r="P344" i="2"/>
  <c r="BI343" i="2"/>
  <c r="BH343" i="2"/>
  <c r="BG343" i="2"/>
  <c r="BF343" i="2"/>
  <c r="T343" i="2"/>
  <c r="R343" i="2"/>
  <c r="P343" i="2"/>
  <c r="BI342" i="2"/>
  <c r="BH342" i="2"/>
  <c r="BG342" i="2"/>
  <c r="BF342" i="2"/>
  <c r="T342" i="2"/>
  <c r="R342" i="2"/>
  <c r="P342" i="2"/>
  <c r="BI341" i="2"/>
  <c r="BH341" i="2"/>
  <c r="BG341" i="2"/>
  <c r="BF341" i="2"/>
  <c r="T341" i="2"/>
  <c r="R341" i="2"/>
  <c r="P341" i="2"/>
  <c r="BI340" i="2"/>
  <c r="BH340" i="2"/>
  <c r="BG340" i="2"/>
  <c r="BF340" i="2"/>
  <c r="T340" i="2"/>
  <c r="R340" i="2"/>
  <c r="P340" i="2"/>
  <c r="BI339" i="2"/>
  <c r="BH339" i="2"/>
  <c r="BG339" i="2"/>
  <c r="BF339" i="2"/>
  <c r="T339" i="2"/>
  <c r="R339" i="2"/>
  <c r="P339" i="2"/>
  <c r="BI338" i="2"/>
  <c r="BH338" i="2"/>
  <c r="BG338" i="2"/>
  <c r="BF338" i="2"/>
  <c r="T338" i="2"/>
  <c r="R338" i="2"/>
  <c r="P338" i="2"/>
  <c r="BI337" i="2"/>
  <c r="BH337" i="2"/>
  <c r="BG337" i="2"/>
  <c r="BF337" i="2"/>
  <c r="T337" i="2"/>
  <c r="R337" i="2"/>
  <c r="P337" i="2"/>
  <c r="BI336" i="2"/>
  <c r="BH336" i="2"/>
  <c r="BG336" i="2"/>
  <c r="BF336" i="2"/>
  <c r="T336" i="2"/>
  <c r="R336" i="2"/>
  <c r="P336" i="2"/>
  <c r="BI335" i="2"/>
  <c r="BH335" i="2"/>
  <c r="BG335" i="2"/>
  <c r="BF335" i="2"/>
  <c r="T335" i="2"/>
  <c r="R335" i="2"/>
  <c r="P335" i="2"/>
  <c r="BI332" i="2"/>
  <c r="BH332" i="2"/>
  <c r="BG332" i="2"/>
  <c r="BF332" i="2"/>
  <c r="T332" i="2"/>
  <c r="R332" i="2"/>
  <c r="P332" i="2"/>
  <c r="BI331" i="2"/>
  <c r="BH331" i="2"/>
  <c r="BG331" i="2"/>
  <c r="BF331" i="2"/>
  <c r="T331" i="2"/>
  <c r="R331" i="2"/>
  <c r="P331" i="2"/>
  <c r="BI330" i="2"/>
  <c r="BH330" i="2"/>
  <c r="BG330" i="2"/>
  <c r="BF330" i="2"/>
  <c r="T330" i="2"/>
  <c r="R330" i="2"/>
  <c r="P330" i="2"/>
  <c r="BI329" i="2"/>
  <c r="BH329" i="2"/>
  <c r="BG329" i="2"/>
  <c r="BF329" i="2"/>
  <c r="T329" i="2"/>
  <c r="R329" i="2"/>
  <c r="P329" i="2"/>
  <c r="BI328" i="2"/>
  <c r="BH328" i="2"/>
  <c r="BG328" i="2"/>
  <c r="BF328" i="2"/>
  <c r="T328" i="2"/>
  <c r="R328" i="2"/>
  <c r="P328" i="2"/>
  <c r="BI326" i="2"/>
  <c r="BH326" i="2"/>
  <c r="BG326" i="2"/>
  <c r="BF326" i="2"/>
  <c r="T326" i="2"/>
  <c r="R326" i="2"/>
  <c r="P326" i="2"/>
  <c r="BI325" i="2"/>
  <c r="BH325" i="2"/>
  <c r="BG325" i="2"/>
  <c r="BF325" i="2"/>
  <c r="T325" i="2"/>
  <c r="R325" i="2"/>
  <c r="P325" i="2"/>
  <c r="BI324" i="2"/>
  <c r="BH324" i="2"/>
  <c r="BG324" i="2"/>
  <c r="BF324" i="2"/>
  <c r="T324" i="2"/>
  <c r="R324" i="2"/>
  <c r="P324" i="2"/>
  <c r="BI323" i="2"/>
  <c r="BH323" i="2"/>
  <c r="BG323" i="2"/>
  <c r="BF323" i="2"/>
  <c r="T323" i="2"/>
  <c r="R323" i="2"/>
  <c r="P323" i="2"/>
  <c r="BI322" i="2"/>
  <c r="BH322" i="2"/>
  <c r="BG322" i="2"/>
  <c r="BF322" i="2"/>
  <c r="T322" i="2"/>
  <c r="R322" i="2"/>
  <c r="P322" i="2"/>
  <c r="BI321" i="2"/>
  <c r="BH321" i="2"/>
  <c r="BG321" i="2"/>
  <c r="BF321" i="2"/>
  <c r="T321" i="2"/>
  <c r="R321" i="2"/>
  <c r="P321" i="2"/>
  <c r="BI320" i="2"/>
  <c r="BH320" i="2"/>
  <c r="BG320" i="2"/>
  <c r="BF320" i="2"/>
  <c r="T320" i="2"/>
  <c r="R320" i="2"/>
  <c r="P320" i="2"/>
  <c r="BI319" i="2"/>
  <c r="BH319" i="2"/>
  <c r="BG319" i="2"/>
  <c r="BF319" i="2"/>
  <c r="T319" i="2"/>
  <c r="R319" i="2"/>
  <c r="P319" i="2"/>
  <c r="BI318" i="2"/>
  <c r="BH318" i="2"/>
  <c r="BG318" i="2"/>
  <c r="BF318" i="2"/>
  <c r="T318" i="2"/>
  <c r="R318" i="2"/>
  <c r="P318" i="2"/>
  <c r="BI317" i="2"/>
  <c r="BH317" i="2"/>
  <c r="BG317" i="2"/>
  <c r="BF317" i="2"/>
  <c r="T317" i="2"/>
  <c r="R317" i="2"/>
  <c r="P317" i="2"/>
  <c r="BI316" i="2"/>
  <c r="BH316" i="2"/>
  <c r="BG316" i="2"/>
  <c r="BF316" i="2"/>
  <c r="T316" i="2"/>
  <c r="R316" i="2"/>
  <c r="P316" i="2"/>
  <c r="BI315" i="2"/>
  <c r="BH315" i="2"/>
  <c r="BG315" i="2"/>
  <c r="BF315" i="2"/>
  <c r="T315" i="2"/>
  <c r="R315" i="2"/>
  <c r="P315" i="2"/>
  <c r="BI314" i="2"/>
  <c r="BH314" i="2"/>
  <c r="BG314" i="2"/>
  <c r="BF314" i="2"/>
  <c r="T314" i="2"/>
  <c r="R314" i="2"/>
  <c r="P314" i="2"/>
  <c r="BI313" i="2"/>
  <c r="BH313" i="2"/>
  <c r="BG313" i="2"/>
  <c r="BF313" i="2"/>
  <c r="T313" i="2"/>
  <c r="R313" i="2"/>
  <c r="P313" i="2"/>
  <c r="BI312" i="2"/>
  <c r="BH312" i="2"/>
  <c r="BG312" i="2"/>
  <c r="BF312" i="2"/>
  <c r="T312" i="2"/>
  <c r="R312" i="2"/>
  <c r="P312" i="2"/>
  <c r="BI311" i="2"/>
  <c r="BH311" i="2"/>
  <c r="BG311" i="2"/>
  <c r="BF311" i="2"/>
  <c r="T311" i="2"/>
  <c r="R311" i="2"/>
  <c r="P311" i="2"/>
  <c r="BI310" i="2"/>
  <c r="BH310" i="2"/>
  <c r="BG310" i="2"/>
  <c r="BF310" i="2"/>
  <c r="T310" i="2"/>
  <c r="R310" i="2"/>
  <c r="P310" i="2"/>
  <c r="BI308" i="2"/>
  <c r="BH308" i="2"/>
  <c r="BG308" i="2"/>
  <c r="BF308" i="2"/>
  <c r="T308" i="2"/>
  <c r="R308" i="2"/>
  <c r="P308" i="2"/>
  <c r="BI307" i="2"/>
  <c r="BH307" i="2"/>
  <c r="BG307" i="2"/>
  <c r="BF307" i="2"/>
  <c r="T307" i="2"/>
  <c r="R307" i="2"/>
  <c r="P307" i="2"/>
  <c r="BI306" i="2"/>
  <c r="BH306" i="2"/>
  <c r="BG306" i="2"/>
  <c r="BF306" i="2"/>
  <c r="T306" i="2"/>
  <c r="R306" i="2"/>
  <c r="P306" i="2"/>
  <c r="BI304" i="2"/>
  <c r="BH304" i="2"/>
  <c r="BG304" i="2"/>
  <c r="BF304" i="2"/>
  <c r="T304" i="2"/>
  <c r="R304" i="2"/>
  <c r="P304" i="2"/>
  <c r="BI303" i="2"/>
  <c r="BH303" i="2"/>
  <c r="BG303" i="2"/>
  <c r="BF303" i="2"/>
  <c r="T303" i="2"/>
  <c r="R303" i="2"/>
  <c r="P303" i="2"/>
  <c r="BI302" i="2"/>
  <c r="BH302" i="2"/>
  <c r="BG302" i="2"/>
  <c r="BF302" i="2"/>
  <c r="T302" i="2"/>
  <c r="R302" i="2"/>
  <c r="P302" i="2"/>
  <c r="BI301" i="2"/>
  <c r="BH301" i="2"/>
  <c r="BG301" i="2"/>
  <c r="BF301" i="2"/>
  <c r="T301" i="2"/>
  <c r="R301" i="2"/>
  <c r="P301" i="2"/>
  <c r="BI300" i="2"/>
  <c r="BH300" i="2"/>
  <c r="BG300" i="2"/>
  <c r="BF300" i="2"/>
  <c r="T300" i="2"/>
  <c r="R300" i="2"/>
  <c r="P300" i="2"/>
  <c r="BI299" i="2"/>
  <c r="BH299" i="2"/>
  <c r="BG299" i="2"/>
  <c r="BF299" i="2"/>
  <c r="T299" i="2"/>
  <c r="R299" i="2"/>
  <c r="P299" i="2"/>
  <c r="BI298" i="2"/>
  <c r="BH298" i="2"/>
  <c r="BG298" i="2"/>
  <c r="BF298" i="2"/>
  <c r="T298" i="2"/>
  <c r="R298" i="2"/>
  <c r="P298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5" i="2"/>
  <c r="BH295" i="2"/>
  <c r="BG295" i="2"/>
  <c r="BF295" i="2"/>
  <c r="T295" i="2"/>
  <c r="R295" i="2"/>
  <c r="P295" i="2"/>
  <c r="BI294" i="2"/>
  <c r="BH294" i="2"/>
  <c r="BG294" i="2"/>
  <c r="BF294" i="2"/>
  <c r="T294" i="2"/>
  <c r="R294" i="2"/>
  <c r="P294" i="2"/>
  <c r="BI293" i="2"/>
  <c r="BH293" i="2"/>
  <c r="BG293" i="2"/>
  <c r="BF293" i="2"/>
  <c r="T293" i="2"/>
  <c r="R293" i="2"/>
  <c r="P293" i="2"/>
  <c r="BI292" i="2"/>
  <c r="BH292" i="2"/>
  <c r="BG292" i="2"/>
  <c r="BF292" i="2"/>
  <c r="T292" i="2"/>
  <c r="R292" i="2"/>
  <c r="P292" i="2"/>
  <c r="BI291" i="2"/>
  <c r="BH291" i="2"/>
  <c r="BG291" i="2"/>
  <c r="BF291" i="2"/>
  <c r="T291" i="2"/>
  <c r="R291" i="2"/>
  <c r="P291" i="2"/>
  <c r="BI290" i="2"/>
  <c r="BH290" i="2"/>
  <c r="BG290" i="2"/>
  <c r="BF290" i="2"/>
  <c r="T290" i="2"/>
  <c r="R290" i="2"/>
  <c r="P290" i="2"/>
  <c r="BI289" i="2"/>
  <c r="BH289" i="2"/>
  <c r="BG289" i="2"/>
  <c r="BF289" i="2"/>
  <c r="T289" i="2"/>
  <c r="R289" i="2"/>
  <c r="P289" i="2"/>
  <c r="BI288" i="2"/>
  <c r="BH288" i="2"/>
  <c r="BG288" i="2"/>
  <c r="BF288" i="2"/>
  <c r="T288" i="2"/>
  <c r="R288" i="2"/>
  <c r="P288" i="2"/>
  <c r="BI287" i="2"/>
  <c r="BH287" i="2"/>
  <c r="BG287" i="2"/>
  <c r="BF287" i="2"/>
  <c r="T287" i="2"/>
  <c r="R287" i="2"/>
  <c r="P287" i="2"/>
  <c r="BI286" i="2"/>
  <c r="BH286" i="2"/>
  <c r="BG286" i="2"/>
  <c r="BF286" i="2"/>
  <c r="T286" i="2"/>
  <c r="R286" i="2"/>
  <c r="P286" i="2"/>
  <c r="BI285" i="2"/>
  <c r="BH285" i="2"/>
  <c r="BG285" i="2"/>
  <c r="BF285" i="2"/>
  <c r="T285" i="2"/>
  <c r="R285" i="2"/>
  <c r="P285" i="2"/>
  <c r="BI284" i="2"/>
  <c r="BH284" i="2"/>
  <c r="BG284" i="2"/>
  <c r="BF284" i="2"/>
  <c r="T284" i="2"/>
  <c r="R284" i="2"/>
  <c r="P284" i="2"/>
  <c r="BI283" i="2"/>
  <c r="BH283" i="2"/>
  <c r="BG283" i="2"/>
  <c r="BF283" i="2"/>
  <c r="T283" i="2"/>
  <c r="R283" i="2"/>
  <c r="P283" i="2"/>
  <c r="BI282" i="2"/>
  <c r="BH282" i="2"/>
  <c r="BG282" i="2"/>
  <c r="BF282" i="2"/>
  <c r="T282" i="2"/>
  <c r="R282" i="2"/>
  <c r="P282" i="2"/>
  <c r="BI281" i="2"/>
  <c r="BH281" i="2"/>
  <c r="BG281" i="2"/>
  <c r="BF281" i="2"/>
  <c r="T281" i="2"/>
  <c r="R281" i="2"/>
  <c r="P281" i="2"/>
  <c r="BI280" i="2"/>
  <c r="BH280" i="2"/>
  <c r="BG280" i="2"/>
  <c r="BF280" i="2"/>
  <c r="T280" i="2"/>
  <c r="R280" i="2"/>
  <c r="P280" i="2"/>
  <c r="BI279" i="2"/>
  <c r="BH279" i="2"/>
  <c r="BG279" i="2"/>
  <c r="BF279" i="2"/>
  <c r="T279" i="2"/>
  <c r="R279" i="2"/>
  <c r="P279" i="2"/>
  <c r="BI278" i="2"/>
  <c r="BH278" i="2"/>
  <c r="BG278" i="2"/>
  <c r="BF278" i="2"/>
  <c r="T278" i="2"/>
  <c r="R278" i="2"/>
  <c r="P278" i="2"/>
  <c r="BI277" i="2"/>
  <c r="BH277" i="2"/>
  <c r="BG277" i="2"/>
  <c r="BF277" i="2"/>
  <c r="T277" i="2"/>
  <c r="R277" i="2"/>
  <c r="P277" i="2"/>
  <c r="BI276" i="2"/>
  <c r="BH276" i="2"/>
  <c r="BG276" i="2"/>
  <c r="BF276" i="2"/>
  <c r="T276" i="2"/>
  <c r="R276" i="2"/>
  <c r="P276" i="2"/>
  <c r="BI275" i="2"/>
  <c r="BH275" i="2"/>
  <c r="BG275" i="2"/>
  <c r="BF275" i="2"/>
  <c r="T275" i="2"/>
  <c r="R275" i="2"/>
  <c r="P275" i="2"/>
  <c r="BI274" i="2"/>
  <c r="BH274" i="2"/>
  <c r="BG274" i="2"/>
  <c r="BF274" i="2"/>
  <c r="T274" i="2"/>
  <c r="R274" i="2"/>
  <c r="P274" i="2"/>
  <c r="BI273" i="2"/>
  <c r="BH273" i="2"/>
  <c r="BG273" i="2"/>
  <c r="BF273" i="2"/>
  <c r="T273" i="2"/>
  <c r="R273" i="2"/>
  <c r="P273" i="2"/>
  <c r="BI272" i="2"/>
  <c r="BH272" i="2"/>
  <c r="BG272" i="2"/>
  <c r="BF272" i="2"/>
  <c r="T272" i="2"/>
  <c r="R272" i="2"/>
  <c r="P272" i="2"/>
  <c r="BI271" i="2"/>
  <c r="BH271" i="2"/>
  <c r="BG271" i="2"/>
  <c r="BF271" i="2"/>
  <c r="T271" i="2"/>
  <c r="R271" i="2"/>
  <c r="P271" i="2"/>
  <c r="BI270" i="2"/>
  <c r="BH270" i="2"/>
  <c r="BG270" i="2"/>
  <c r="BF270" i="2"/>
  <c r="T270" i="2"/>
  <c r="R270" i="2"/>
  <c r="P270" i="2"/>
  <c r="BI269" i="2"/>
  <c r="BH269" i="2"/>
  <c r="BG269" i="2"/>
  <c r="BF269" i="2"/>
  <c r="T269" i="2"/>
  <c r="R269" i="2"/>
  <c r="P269" i="2"/>
  <c r="BI268" i="2"/>
  <c r="BH268" i="2"/>
  <c r="BG268" i="2"/>
  <c r="BF268" i="2"/>
  <c r="T268" i="2"/>
  <c r="R268" i="2"/>
  <c r="P268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5" i="2"/>
  <c r="BH265" i="2"/>
  <c r="BG265" i="2"/>
  <c r="BF265" i="2"/>
  <c r="T265" i="2"/>
  <c r="R265" i="2"/>
  <c r="P265" i="2"/>
  <c r="BI264" i="2"/>
  <c r="BH264" i="2"/>
  <c r="BG264" i="2"/>
  <c r="BF264" i="2"/>
  <c r="T264" i="2"/>
  <c r="R264" i="2"/>
  <c r="P264" i="2"/>
  <c r="BI263" i="2"/>
  <c r="BH263" i="2"/>
  <c r="BG263" i="2"/>
  <c r="BF263" i="2"/>
  <c r="T263" i="2"/>
  <c r="R263" i="2"/>
  <c r="P263" i="2"/>
  <c r="BI262" i="2"/>
  <c r="BH262" i="2"/>
  <c r="BG262" i="2"/>
  <c r="BF262" i="2"/>
  <c r="T262" i="2"/>
  <c r="R262" i="2"/>
  <c r="P262" i="2"/>
  <c r="BI261" i="2"/>
  <c r="BH261" i="2"/>
  <c r="BG261" i="2"/>
  <c r="BF261" i="2"/>
  <c r="T261" i="2"/>
  <c r="R261" i="2"/>
  <c r="P261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55" i="2"/>
  <c r="BH255" i="2"/>
  <c r="BG255" i="2"/>
  <c r="BF255" i="2"/>
  <c r="T255" i="2"/>
  <c r="R255" i="2"/>
  <c r="P255" i="2"/>
  <c r="BI254" i="2"/>
  <c r="BH254" i="2"/>
  <c r="BG254" i="2"/>
  <c r="BF254" i="2"/>
  <c r="T254" i="2"/>
  <c r="R254" i="2"/>
  <c r="P254" i="2"/>
  <c r="BI253" i="2"/>
  <c r="BH253" i="2"/>
  <c r="BG253" i="2"/>
  <c r="BF253" i="2"/>
  <c r="T253" i="2"/>
  <c r="R253" i="2"/>
  <c r="P253" i="2"/>
  <c r="BI252" i="2"/>
  <c r="BH252" i="2"/>
  <c r="BG252" i="2"/>
  <c r="BF252" i="2"/>
  <c r="T252" i="2"/>
  <c r="R252" i="2"/>
  <c r="P252" i="2"/>
  <c r="BI250" i="2"/>
  <c r="BH250" i="2"/>
  <c r="BG250" i="2"/>
  <c r="BF250" i="2"/>
  <c r="T250" i="2"/>
  <c r="R250" i="2"/>
  <c r="P250" i="2"/>
  <c r="BI249" i="2"/>
  <c r="BH249" i="2"/>
  <c r="BG249" i="2"/>
  <c r="BF249" i="2"/>
  <c r="T249" i="2"/>
  <c r="R249" i="2"/>
  <c r="P249" i="2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5" i="2"/>
  <c r="BH245" i="2"/>
  <c r="BG245" i="2"/>
  <c r="BF245" i="2"/>
  <c r="T245" i="2"/>
  <c r="R245" i="2"/>
  <c r="P245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J118" i="2"/>
  <c r="F117" i="2"/>
  <c r="F115" i="2"/>
  <c r="E113" i="2"/>
  <c r="J51" i="2"/>
  <c r="F50" i="2"/>
  <c r="F48" i="2"/>
  <c r="E46" i="2"/>
  <c r="J19" i="2"/>
  <c r="E19" i="2"/>
  <c r="J117" i="2" s="1"/>
  <c r="J18" i="2"/>
  <c r="J16" i="2"/>
  <c r="E16" i="2"/>
  <c r="F51" i="2" s="1"/>
  <c r="J15" i="2"/>
  <c r="J10" i="2"/>
  <c r="J115" i="2"/>
  <c r="L50" i="1"/>
  <c r="AM50" i="1"/>
  <c r="AM49" i="1"/>
  <c r="L49" i="1"/>
  <c r="AM47" i="1"/>
  <c r="L47" i="1"/>
  <c r="L45" i="1"/>
  <c r="L44" i="1"/>
  <c r="J876" i="2"/>
  <c r="J862" i="2"/>
  <c r="J851" i="2"/>
  <c r="BK842" i="2"/>
  <c r="J832" i="2"/>
  <c r="J829" i="2"/>
  <c r="BK821" i="2"/>
  <c r="BK811" i="2"/>
  <c r="J800" i="2"/>
  <c r="J795" i="2"/>
  <c r="BK783" i="2"/>
  <c r="BK770" i="2"/>
  <c r="BK762" i="2"/>
  <c r="BK751" i="2"/>
  <c r="BK744" i="2"/>
  <c r="J737" i="2"/>
  <c r="BK732" i="2"/>
  <c r="BK725" i="2"/>
  <c r="BK721" i="2"/>
  <c r="J713" i="2"/>
  <c r="J708" i="2"/>
  <c r="J691" i="2"/>
  <c r="BK687" i="2"/>
  <c r="J680" i="2"/>
  <c r="J673" i="2"/>
  <c r="BK665" i="2"/>
  <c r="J661" i="2"/>
  <c r="J654" i="2"/>
  <c r="J643" i="2"/>
  <c r="J638" i="2"/>
  <c r="BK633" i="2"/>
  <c r="J619" i="2"/>
  <c r="BK609" i="2"/>
  <c r="BK606" i="2"/>
  <c r="J592" i="2"/>
  <c r="BK584" i="2"/>
  <c r="BK582" i="2"/>
  <c r="BK572" i="2"/>
  <c r="J562" i="2"/>
  <c r="BK552" i="2"/>
  <c r="BK540" i="2"/>
  <c r="J530" i="2"/>
  <c r="BK526" i="2"/>
  <c r="BK518" i="2"/>
  <c r="BK512" i="2"/>
  <c r="J505" i="2"/>
  <c r="BK496" i="2"/>
  <c r="BK489" i="2"/>
  <c r="J481" i="2"/>
  <c r="J461" i="2"/>
  <c r="J452" i="2"/>
  <c r="J445" i="2"/>
  <c r="BK421" i="2"/>
  <c r="J416" i="2"/>
  <c r="J409" i="2"/>
  <c r="BK396" i="2"/>
  <c r="J391" i="2"/>
  <c r="BK378" i="2"/>
  <c r="BK369" i="2"/>
  <c r="J358" i="2"/>
  <c r="J350" i="2"/>
  <c r="BK343" i="2"/>
  <c r="BK332" i="2"/>
  <c r="J325" i="2"/>
  <c r="J319" i="2"/>
  <c r="J310" i="2"/>
  <c r="BK296" i="2"/>
  <c r="BK284" i="2"/>
  <c r="J278" i="2"/>
  <c r="J268" i="2"/>
  <c r="BK261" i="2"/>
  <c r="BK249" i="2"/>
  <c r="J237" i="2"/>
  <c r="BK233" i="2"/>
  <c r="BK229" i="2"/>
  <c r="J221" i="2"/>
  <c r="J217" i="2"/>
  <c r="BK205" i="2"/>
  <c r="J199" i="2"/>
  <c r="BK192" i="2"/>
  <c r="BK186" i="2"/>
  <c r="J173" i="2"/>
  <c r="BK166" i="2"/>
  <c r="BK160" i="2"/>
  <c r="J153" i="2"/>
  <c r="J149" i="2"/>
  <c r="BK147" i="2"/>
  <c r="J141" i="2"/>
  <c r="BK135" i="2"/>
  <c r="J129" i="2"/>
  <c r="J892" i="2"/>
  <c r="BK890" i="2"/>
  <c r="J888" i="2"/>
  <c r="BK886" i="2"/>
  <c r="BK884" i="2"/>
  <c r="BK875" i="2"/>
  <c r="BK871" i="2"/>
  <c r="BK864" i="2"/>
  <c r="BK861" i="2"/>
  <c r="J846" i="2"/>
  <c r="BK836" i="2"/>
  <c r="J817" i="2"/>
  <c r="J802" i="2"/>
  <c r="BK788" i="2"/>
  <c r="BK780" i="2"/>
  <c r="J772" i="2"/>
  <c r="BK767" i="2"/>
  <c r="J759" i="2"/>
  <c r="J744" i="2"/>
  <c r="BK737" i="2"/>
  <c r="J733" i="2"/>
  <c r="BK723" i="2"/>
  <c r="BK713" i="2"/>
  <c r="BK706" i="2"/>
  <c r="BK700" i="2"/>
  <c r="BK691" i="2"/>
  <c r="J681" i="2"/>
  <c r="BK666" i="2"/>
  <c r="J656" i="2"/>
  <c r="BK648" i="2"/>
  <c r="BK636" i="2"/>
  <c r="BK626" i="2"/>
  <c r="J622" i="2"/>
  <c r="J615" i="2"/>
  <c r="BK613" i="2"/>
  <c r="BK600" i="2"/>
  <c r="BK591" i="2"/>
  <c r="J584" i="2"/>
  <c r="BK576" i="2"/>
  <c r="BK573" i="2"/>
  <c r="J565" i="2"/>
  <c r="BK555" i="2"/>
  <c r="BK546" i="2"/>
  <c r="J542" i="2"/>
  <c r="BK534" i="2"/>
  <c r="BK527" i="2"/>
  <c r="J520" i="2"/>
  <c r="BK514" i="2"/>
  <c r="BK505" i="2"/>
  <c r="BK501" i="2"/>
  <c r="BK495" i="2"/>
  <c r="J489" i="2"/>
  <c r="BK486" i="2"/>
  <c r="BK476" i="2"/>
  <c r="BK474" i="2"/>
  <c r="BK470" i="2"/>
  <c r="J465" i="2"/>
  <c r="BK448" i="2"/>
  <c r="BK445" i="2"/>
  <c r="J441" i="2"/>
  <c r="BK437" i="2"/>
  <c r="BK435" i="2"/>
  <c r="J430" i="2"/>
  <c r="J426" i="2"/>
  <c r="J414" i="2"/>
  <c r="J412" i="2"/>
  <c r="BK405" i="2"/>
  <c r="J399" i="2"/>
  <c r="BK391" i="2"/>
  <c r="J388" i="2"/>
  <c r="J382" i="2"/>
  <c r="J380" i="2"/>
  <c r="BK372" i="2"/>
  <c r="BK363" i="2"/>
  <c r="J351" i="2"/>
  <c r="J341" i="2"/>
  <c r="J332" i="2"/>
  <c r="BK329" i="2"/>
  <c r="J321" i="2"/>
  <c r="J316" i="2"/>
  <c r="BK313" i="2"/>
  <c r="J308" i="2"/>
  <c r="BK302" i="2"/>
  <c r="BK300" i="2"/>
  <c r="J289" i="2"/>
  <c r="J279" i="2"/>
  <c r="BK270" i="2"/>
  <c r="J255" i="2"/>
  <c r="J249" i="2"/>
  <c r="J242" i="2"/>
  <c r="J230" i="2"/>
  <c r="BK219" i="2"/>
  <c r="J210" i="2"/>
  <c r="BK197" i="2"/>
  <c r="BK190" i="2"/>
  <c r="BK178" i="2"/>
  <c r="J167" i="2"/>
  <c r="J145" i="2"/>
  <c r="BK139" i="2"/>
  <c r="BK134" i="2"/>
  <c r="AS54" i="1"/>
  <c r="BK877" i="2"/>
  <c r="J861" i="2"/>
  <c r="BK856" i="2"/>
  <c r="BK849" i="2"/>
  <c r="J841" i="2"/>
  <c r="J835" i="2"/>
  <c r="J830" i="2"/>
  <c r="J820" i="2"/>
  <c r="BK814" i="2"/>
  <c r="J809" i="2"/>
  <c r="BK801" i="2"/>
  <c r="BK790" i="2"/>
  <c r="BK785" i="2"/>
  <c r="BK778" i="2"/>
  <c r="J773" i="2"/>
  <c r="J767" i="2"/>
  <c r="J760" i="2"/>
  <c r="BK754" i="2"/>
  <c r="J745" i="2"/>
  <c r="J729" i="2"/>
  <c r="J721" i="2"/>
  <c r="J709" i="2"/>
  <c r="J702" i="2"/>
  <c r="J696" i="2"/>
  <c r="J692" i="2"/>
  <c r="BK686" i="2"/>
  <c r="BK682" i="2"/>
  <c r="BK670" i="2"/>
  <c r="BK657" i="2"/>
  <c r="J648" i="2"/>
  <c r="BK642" i="2"/>
  <c r="BK632" i="2"/>
  <c r="BK624" i="2"/>
  <c r="J618" i="2"/>
  <c r="BK603" i="2"/>
  <c r="BK588" i="2"/>
  <c r="J582" i="2"/>
  <c r="J575" i="2"/>
  <c r="J569" i="2"/>
  <c r="BK563" i="2"/>
  <c r="BK556" i="2"/>
  <c r="J550" i="2"/>
  <c r="J537" i="2"/>
  <c r="J526" i="2"/>
  <c r="BK516" i="2"/>
  <c r="J507" i="2"/>
  <c r="J487" i="2"/>
  <c r="BK481" i="2"/>
  <c r="J472" i="2"/>
  <c r="BK457" i="2"/>
  <c r="BK446" i="2"/>
  <c r="J434" i="2"/>
  <c r="BK428" i="2"/>
  <c r="BK423" i="2"/>
  <c r="BK417" i="2"/>
  <c r="BK406" i="2"/>
  <c r="BK402" i="2"/>
  <c r="BK399" i="2"/>
  <c r="BK384" i="2"/>
  <c r="J381" i="2"/>
  <c r="BK375" i="2"/>
  <c r="J364" i="2"/>
  <c r="J352" i="2"/>
  <c r="BK348" i="2"/>
  <c r="J343" i="2"/>
  <c r="J337" i="2"/>
  <c r="J326" i="2"/>
  <c r="BK314" i="2"/>
  <c r="J307" i="2"/>
  <c r="J297" i="2"/>
  <c r="BK293" i="2"/>
  <c r="BK289" i="2"/>
  <c r="BK283" i="2"/>
  <c r="BK278" i="2"/>
  <c r="BK274" i="2"/>
  <c r="J263" i="2"/>
  <c r="BK257" i="2"/>
  <c r="J254" i="2"/>
  <c r="BK242" i="2"/>
  <c r="BK231" i="2"/>
  <c r="J223" i="2"/>
  <c r="BK210" i="2"/>
  <c r="BK206" i="2"/>
  <c r="BK196" i="2"/>
  <c r="J186" i="2"/>
  <c r="BK183" i="2"/>
  <c r="J179" i="2"/>
  <c r="J170" i="2"/>
  <c r="J165" i="2"/>
  <c r="BK157" i="2"/>
  <c r="J146" i="2"/>
  <c r="J132" i="2"/>
  <c r="J126" i="2"/>
  <c r="J884" i="2"/>
  <c r="BK874" i="2"/>
  <c r="BK867" i="2"/>
  <c r="J863" i="2"/>
  <c r="BK855" i="2"/>
  <c r="J850" i="2"/>
  <c r="BK841" i="2"/>
  <c r="J834" i="2"/>
  <c r="BK826" i="2"/>
  <c r="BK818" i="2"/>
  <c r="J812" i="2"/>
  <c r="BK800" i="2"/>
  <c r="J792" i="2"/>
  <c r="BK782" i="2"/>
  <c r="BK765" i="2"/>
  <c r="J754" i="2"/>
  <c r="J748" i="2"/>
  <c r="J732" i="2"/>
  <c r="J724" i="2"/>
  <c r="J715" i="2"/>
  <c r="BK698" i="2"/>
  <c r="BK693" i="2"/>
  <c r="BK685" i="2"/>
  <c r="J678" i="2"/>
  <c r="J672" i="2"/>
  <c r="J668" i="2"/>
  <c r="BK662" i="2"/>
  <c r="J653" i="2"/>
  <c r="BK643" i="2"/>
  <c r="BK630" i="2"/>
  <c r="J623" i="2"/>
  <c r="J613" i="2"/>
  <c r="J608" i="2"/>
  <c r="BK602" i="2"/>
  <c r="BK597" i="2"/>
  <c r="BK592" i="2"/>
  <c r="BK585" i="2"/>
  <c r="BK569" i="2"/>
  <c r="BK565" i="2"/>
  <c r="BK558" i="2"/>
  <c r="J549" i="2"/>
  <c r="J546" i="2"/>
  <c r="BK542" i="2"/>
  <c r="BK520" i="2"/>
  <c r="J516" i="2"/>
  <c r="J511" i="2"/>
  <c r="J504" i="2"/>
  <c r="BK502" i="2"/>
  <c r="J495" i="2"/>
  <c r="J483" i="2"/>
  <c r="J474" i="2"/>
  <c r="BK471" i="2"/>
  <c r="BK466" i="2"/>
  <c r="BK460" i="2"/>
  <c r="BK452" i="2"/>
  <c r="J444" i="2"/>
  <c r="BK441" i="2"/>
  <c r="BK438" i="2"/>
  <c r="J415" i="2"/>
  <c r="J410" i="2"/>
  <c r="BK404" i="2"/>
  <c r="J396" i="2"/>
  <c r="J390" i="2"/>
  <c r="BK383" i="2"/>
  <c r="J373" i="2"/>
  <c r="BK366" i="2"/>
  <c r="J361" i="2"/>
  <c r="BK356" i="2"/>
  <c r="J340" i="2"/>
  <c r="J336" i="2"/>
  <c r="BK323" i="2"/>
  <c r="J315" i="2"/>
  <c r="J306" i="2"/>
  <c r="J298" i="2"/>
  <c r="J290" i="2"/>
  <c r="BK282" i="2"/>
  <c r="BK271" i="2"/>
  <c r="J265" i="2"/>
  <c r="J261" i="2"/>
  <c r="J248" i="2"/>
  <c r="BK240" i="2"/>
  <c r="J235" i="2"/>
  <c r="BK223" i="2"/>
  <c r="BK217" i="2"/>
  <c r="BK211" i="2"/>
  <c r="J196" i="2"/>
  <c r="J189" i="2"/>
  <c r="BK176" i="2"/>
  <c r="BK172" i="2"/>
  <c r="BK165" i="2"/>
  <c r="J159" i="2"/>
  <c r="J152" i="2"/>
  <c r="J139" i="2"/>
  <c r="J128" i="2"/>
  <c r="BK878" i="2"/>
  <c r="J867" i="2"/>
  <c r="J852" i="2"/>
  <c r="J843" i="2"/>
  <c r="J833" i="2"/>
  <c r="BK828" i="2"/>
  <c r="J823" i="2"/>
  <c r="BK812" i="2"/>
  <c r="J808" i="2"/>
  <c r="BK796" i="2"/>
  <c r="J785" i="2"/>
  <c r="J774" i="2"/>
  <c r="BK755" i="2"/>
  <c r="J750" i="2"/>
  <c r="J742" i="2"/>
  <c r="J738" i="2"/>
  <c r="J728" i="2"/>
  <c r="BK724" i="2"/>
  <c r="BK720" i="2"/>
  <c r="BK712" i="2"/>
  <c r="BK704" i="2"/>
  <c r="BK696" i="2"/>
  <c r="BK688" i="2"/>
  <c r="J683" i="2"/>
  <c r="BK667" i="2"/>
  <c r="J662" i="2"/>
  <c r="J658" i="2"/>
  <c r="J647" i="2"/>
  <c r="J641" i="2"/>
  <c r="BK637" i="2"/>
  <c r="J632" i="2"/>
  <c r="BK617" i="2"/>
  <c r="BK608" i="2"/>
  <c r="BK598" i="2"/>
  <c r="J585" i="2"/>
  <c r="BK577" i="2"/>
  <c r="J563" i="2"/>
  <c r="BK548" i="2"/>
  <c r="J533" i="2"/>
  <c r="J527" i="2"/>
  <c r="J521" i="2"/>
  <c r="J513" i="2"/>
  <c r="BK507" i="2"/>
  <c r="BK498" i="2"/>
  <c r="BK494" i="2"/>
  <c r="BK488" i="2"/>
  <c r="J468" i="2"/>
  <c r="BK455" i="2"/>
  <c r="J446" i="2"/>
  <c r="BK429" i="2"/>
  <c r="BK420" i="2"/>
  <c r="J417" i="2"/>
  <c r="BK411" i="2"/>
  <c r="BK397" i="2"/>
  <c r="J394" i="2"/>
  <c r="J377" i="2"/>
  <c r="BK370" i="2"/>
  <c r="BK361" i="2"/>
  <c r="BK352" i="2"/>
  <c r="BK347" i="2"/>
  <c r="BK342" i="2"/>
  <c r="BK328" i="2"/>
  <c r="J324" i="2"/>
  <c r="J318" i="2"/>
  <c r="J301" i="2"/>
  <c r="J292" i="2"/>
  <c r="J283" i="2"/>
  <c r="J269" i="2"/>
  <c r="BK265" i="2"/>
  <c r="BK254" i="2"/>
  <c r="J240" i="2"/>
  <c r="BK236" i="2"/>
  <c r="J232" i="2"/>
  <c r="BK226" i="2"/>
  <c r="BK220" i="2"/>
  <c r="BK216" i="2"/>
  <c r="J206" i="2"/>
  <c r="BK201" i="2"/>
  <c r="BK189" i="2"/>
  <c r="BK177" i="2"/>
  <c r="BK169" i="2"/>
  <c r="J161" i="2"/>
  <c r="BK156" i="2"/>
  <c r="BK151" i="2"/>
  <c r="J144" i="2"/>
  <c r="J136" i="2"/>
  <c r="BK128" i="2"/>
  <c r="BK892" i="2"/>
  <c r="J890" i="2"/>
  <c r="BK888" i="2"/>
  <c r="J886" i="2"/>
  <c r="J882" i="2"/>
  <c r="BK872" i="2"/>
  <c r="J865" i="2"/>
  <c r="J856" i="2"/>
  <c r="J838" i="2"/>
  <c r="J819" i="2"/>
  <c r="BK816" i="2"/>
  <c r="J797" i="2"/>
  <c r="BK784" i="2"/>
  <c r="J778" i="2"/>
  <c r="J769" i="2"/>
  <c r="J765" i="2"/>
  <c r="BK757" i="2"/>
  <c r="BK742" i="2"/>
  <c r="J736" i="2"/>
  <c r="BK728" i="2"/>
  <c r="J716" i="2"/>
  <c r="J712" i="2"/>
  <c r="BK705" i="2"/>
  <c r="J699" i="2"/>
  <c r="J687" i="2"/>
  <c r="BK679" i="2"/>
  <c r="J657" i="2"/>
  <c r="BK650" i="2"/>
  <c r="J644" i="2"/>
  <c r="BK631" i="2"/>
  <c r="J625" i="2"/>
  <c r="J617" i="2"/>
  <c r="BK614" i="2"/>
  <c r="J602" i="2"/>
  <c r="BK593" i="2"/>
  <c r="J588" i="2"/>
  <c r="BK579" i="2"/>
  <c r="BK574" i="2"/>
  <c r="BK560" i="2"/>
  <c r="J554" i="2"/>
  <c r="J547" i="2"/>
  <c r="BK541" i="2"/>
  <c r="BK533" i="2"/>
  <c r="BK525" i="2"/>
  <c r="J518" i="2"/>
  <c r="J510" i="2"/>
  <c r="BK504" i="2"/>
  <c r="BK500" i="2"/>
  <c r="BK491" i="2"/>
  <c r="BK482" i="2"/>
  <c r="J475" i="2"/>
  <c r="J471" i="2"/>
  <c r="J466" i="2"/>
  <c r="J460" i="2"/>
  <c r="J447" i="2"/>
  <c r="J442" i="2"/>
  <c r="J438" i="2"/>
  <c r="BK434" i="2"/>
  <c r="J411" i="2"/>
  <c r="BK403" i="2"/>
  <c r="BK398" i="2"/>
  <c r="J387" i="2"/>
  <c r="J368" i="2"/>
  <c r="BK354" i="2"/>
  <c r="BK340" i="2"/>
  <c r="BK331" i="2"/>
  <c r="BK324" i="2"/>
  <c r="J320" i="2"/>
  <c r="J317" i="2"/>
  <c r="J314" i="2"/>
  <c r="BK311" i="2"/>
  <c r="BK297" i="2"/>
  <c r="J280" i="2"/>
  <c r="J271" i="2"/>
  <c r="BK260" i="2"/>
  <c r="J253" i="2"/>
  <c r="BK246" i="2"/>
  <c r="J233" i="2"/>
  <c r="J226" i="2"/>
  <c r="J214" i="2"/>
  <c r="BK207" i="2"/>
  <c r="BK194" i="2"/>
  <c r="BK179" i="2"/>
  <c r="J172" i="2"/>
  <c r="BK146" i="2"/>
  <c r="BK140" i="2"/>
  <c r="J135" i="2"/>
  <c r="BK126" i="2"/>
  <c r="J879" i="2"/>
  <c r="BK873" i="2"/>
  <c r="J855" i="2"/>
  <c r="BK848" i="2"/>
  <c r="J844" i="2"/>
  <c r="J836" i="2"/>
  <c r="BK832" i="2"/>
  <c r="BK827" i="2"/>
  <c r="BK824" i="2"/>
  <c r="BK817" i="2"/>
  <c r="J813" i="2"/>
  <c r="BK808" i="2"/>
  <c r="J798" i="2"/>
  <c r="J788" i="2"/>
  <c r="J780" i="2"/>
  <c r="BK774" i="2"/>
  <c r="J768" i="2"/>
  <c r="J756" i="2"/>
  <c r="BK749" i="2"/>
  <c r="BK735" i="2"/>
  <c r="J727" i="2"/>
  <c r="BK716" i="2"/>
  <c r="BK708" i="2"/>
  <c r="BK699" i="2"/>
  <c r="J688" i="2"/>
  <c r="BK683" i="2"/>
  <c r="BK672" i="2"/>
  <c r="J660" i="2"/>
  <c r="J651" i="2"/>
  <c r="J646" i="2"/>
  <c r="J634" i="2"/>
  <c r="BK628" i="2"/>
  <c r="J621" i="2"/>
  <c r="BK610" i="2"/>
  <c r="J598" i="2"/>
  <c r="J586" i="2"/>
  <c r="BK578" i="2"/>
  <c r="J570" i="2"/>
  <c r="BK564" i="2"/>
  <c r="J557" i="2"/>
  <c r="J552" i="2"/>
  <c r="J538" i="2"/>
  <c r="J531" i="2"/>
  <c r="J523" i="2"/>
  <c r="J515" i="2"/>
  <c r="J503" i="2"/>
  <c r="J485" i="2"/>
  <c r="BK478" i="2"/>
  <c r="BK464" i="2"/>
  <c r="J455" i="2"/>
  <c r="J443" i="2"/>
  <c r="BK433" i="2"/>
  <c r="J429" i="2"/>
  <c r="BK422" i="2"/>
  <c r="BK410" i="2"/>
  <c r="J401" i="2"/>
  <c r="BK387" i="2"/>
  <c r="J383" i="2"/>
  <c r="BK379" i="2"/>
  <c r="J370" i="2"/>
  <c r="J357" i="2"/>
  <c r="BK350" i="2"/>
  <c r="J344" i="2"/>
  <c r="J338" i="2"/>
  <c r="BK330" i="2"/>
  <c r="BK321" i="2"/>
  <c r="BK304" i="2"/>
  <c r="J296" i="2"/>
  <c r="BK292" i="2"/>
  <c r="J288" i="2"/>
  <c r="J281" i="2"/>
  <c r="BK276" i="2"/>
  <c r="BK268" i="2"/>
  <c r="J259" i="2"/>
  <c r="J256" i="2"/>
  <c r="J250" i="2"/>
  <c r="J241" i="2"/>
  <c r="J227" i="2"/>
  <c r="J213" i="2"/>
  <c r="BK208" i="2"/>
  <c r="BK199" i="2"/>
  <c r="BK188" i="2"/>
  <c r="J184" i="2"/>
  <c r="BK181" i="2"/>
  <c r="BK175" i="2"/>
  <c r="BK168" i="2"/>
  <c r="BK159" i="2"/>
  <c r="J148" i="2"/>
  <c r="J143" i="2"/>
  <c r="BK129" i="2"/>
  <c r="J124" i="2"/>
  <c r="BK879" i="2"/>
  <c r="J869" i="2"/>
  <c r="J864" i="2"/>
  <c r="J858" i="2"/>
  <c r="BK852" i="2"/>
  <c r="BK846" i="2"/>
  <c r="J840" i="2"/>
  <c r="BK831" i="2"/>
  <c r="J824" i="2"/>
  <c r="J814" i="2"/>
  <c r="BK804" i="2"/>
  <c r="BK795" i="2"/>
  <c r="BK777" i="2"/>
  <c r="BK768" i="2"/>
  <c r="J762" i="2"/>
  <c r="BK750" i="2"/>
  <c r="J741" i="2"/>
  <c r="BK719" i="2"/>
  <c r="BK707" i="2"/>
  <c r="BK697" i="2"/>
  <c r="J689" i="2"/>
  <c r="J679" i="2"/>
  <c r="J674" i="2"/>
  <c r="BK671" i="2"/>
  <c r="BK663" i="2"/>
  <c r="BK654" i="2"/>
  <c r="BK645" i="2"/>
  <c r="J637" i="2"/>
  <c r="J628" i="2"/>
  <c r="J620" i="2"/>
  <c r="J609" i="2"/>
  <c r="BK605" i="2"/>
  <c r="J601" i="2"/>
  <c r="J596" i="2"/>
  <c r="J591" i="2"/>
  <c r="J583" i="2"/>
  <c r="J567" i="2"/>
  <c r="BK562" i="2"/>
  <c r="J553" i="2"/>
  <c r="BK547" i="2"/>
  <c r="J543" i="2"/>
  <c r="BK536" i="2"/>
  <c r="BK523" i="2"/>
  <c r="BK513" i="2"/>
  <c r="BK503" i="2"/>
  <c r="J498" i="2"/>
  <c r="BK493" i="2"/>
  <c r="J490" i="2"/>
  <c r="BK475" i="2"/>
  <c r="BK472" i="2"/>
  <c r="BK465" i="2"/>
  <c r="BK459" i="2"/>
  <c r="J450" i="2"/>
  <c r="BK443" i="2"/>
  <c r="J440" i="2"/>
  <c r="BK430" i="2"/>
  <c r="J423" i="2"/>
  <c r="BK413" i="2"/>
  <c r="J408" i="2"/>
  <c r="BK401" i="2"/>
  <c r="J393" i="2"/>
  <c r="J384" i="2"/>
  <c r="J374" i="2"/>
  <c r="J367" i="2"/>
  <c r="BK362" i="2"/>
  <c r="BK357" i="2"/>
  <c r="BK353" i="2"/>
  <c r="BK337" i="2"/>
  <c r="J331" i="2"/>
  <c r="BK316" i="2"/>
  <c r="BK307" i="2"/>
  <c r="J302" i="2"/>
  <c r="J294" i="2"/>
  <c r="J286" i="2"/>
  <c r="BK277" i="2"/>
  <c r="J270" i="2"/>
  <c r="BK264" i="2"/>
  <c r="BK259" i="2"/>
  <c r="BK241" i="2"/>
  <c r="BK232" i="2"/>
  <c r="J224" i="2"/>
  <c r="J220" i="2"/>
  <c r="BK213" i="2"/>
  <c r="J200" i="2"/>
  <c r="J190" i="2"/>
  <c r="J183" i="2"/>
  <c r="BK173" i="2"/>
  <c r="BK167" i="2"/>
  <c r="J164" i="2"/>
  <c r="J155" i="2"/>
  <c r="BK149" i="2"/>
  <c r="BK132" i="2"/>
  <c r="BK124" i="2"/>
  <c r="BK882" i="2"/>
  <c r="J871" i="2"/>
  <c r="J859" i="2"/>
  <c r="BK844" i="2"/>
  <c r="BK838" i="2"/>
  <c r="BK830" i="2"/>
  <c r="BK825" i="2"/>
  <c r="BK819" i="2"/>
  <c r="J810" i="2"/>
  <c r="BK798" i="2"/>
  <c r="BK791" i="2"/>
  <c r="J779" i="2"/>
  <c r="BK764" i="2"/>
  <c r="BK759" i="2"/>
  <c r="BK748" i="2"/>
  <c r="BK741" i="2"/>
  <c r="BK736" i="2"/>
  <c r="BK727" i="2"/>
  <c r="BK722" i="2"/>
  <c r="J719" i="2"/>
  <c r="BK710" i="2"/>
  <c r="J705" i="2"/>
  <c r="J695" i="2"/>
  <c r="J690" i="2"/>
  <c r="J677" i="2"/>
  <c r="J671" i="2"/>
  <c r="J663" i="2"/>
  <c r="BK659" i="2"/>
  <c r="BK646" i="2"/>
  <c r="J640" i="2"/>
  <c r="BK634" i="2"/>
  <c r="J626" i="2"/>
  <c r="J610" i="2"/>
  <c r="BK604" i="2"/>
  <c r="BK590" i="2"/>
  <c r="BK543" i="2"/>
  <c r="J532" i="2"/>
  <c r="J528" i="2"/>
  <c r="BK522" i="2"/>
  <c r="BK515" i="2"/>
  <c r="BK508" i="2"/>
  <c r="BK497" i="2"/>
  <c r="BK490" i="2"/>
  <c r="BK487" i="2"/>
  <c r="BK480" i="2"/>
  <c r="BK453" i="2"/>
  <c r="J448" i="2"/>
  <c r="J433" i="2"/>
  <c r="J424" i="2"/>
  <c r="J418" i="2"/>
  <c r="BK414" i="2"/>
  <c r="J398" i="2"/>
  <c r="BK393" i="2"/>
  <c r="BK386" i="2"/>
  <c r="J371" i="2"/>
  <c r="J362" i="2"/>
  <c r="J353" i="2"/>
  <c r="J348" i="2"/>
  <c r="BK341" i="2"/>
  <c r="J329" i="2"/>
  <c r="J323" i="2"/>
  <c r="J313" i="2"/>
  <c r="J300" i="2"/>
  <c r="BK288" i="2"/>
  <c r="BK273" i="2"/>
  <c r="J267" i="2"/>
  <c r="J257" i="2"/>
  <c r="BK248" i="2"/>
  <c r="BK238" i="2"/>
  <c r="J234" i="2"/>
  <c r="BK228" i="2"/>
  <c r="J222" i="2"/>
  <c r="J219" i="2"/>
  <c r="J215" i="2"/>
  <c r="J204" i="2"/>
  <c r="J197" i="2"/>
  <c r="J188" i="2"/>
  <c r="J180" i="2"/>
  <c r="BK170" i="2"/>
  <c r="BK162" i="2"/>
  <c r="BK155" i="2"/>
  <c r="BK138" i="2"/>
  <c r="J134" i="2"/>
  <c r="J127" i="2"/>
  <c r="BK891" i="2"/>
  <c r="BK889" i="2"/>
  <c r="BK887" i="2"/>
  <c r="J885" i="2"/>
  <c r="J881" i="2"/>
  <c r="J873" i="2"/>
  <c r="BK863" i="2"/>
  <c r="J857" i="2"/>
  <c r="BK843" i="2"/>
  <c r="J818" i="2"/>
  <c r="J805" i="2"/>
  <c r="J791" i="2"/>
  <c r="J783" i="2"/>
  <c r="BK773" i="2"/>
  <c r="J770" i="2"/>
  <c r="J764" i="2"/>
  <c r="BK746" i="2"/>
  <c r="BK740" i="2"/>
  <c r="J735" i="2"/>
  <c r="J731" i="2"/>
  <c r="J720" i="2"/>
  <c r="J707" i="2"/>
  <c r="BK702" i="2"/>
  <c r="BK695" i="2"/>
  <c r="J686" i="2"/>
  <c r="BK668" i="2"/>
  <c r="J652" i="2"/>
  <c r="BK649" i="2"/>
  <c r="BK640" i="2"/>
  <c r="J630" i="2"/>
  <c r="J624" i="2"/>
  <c r="J616" i="2"/>
  <c r="J614" i="2"/>
  <c r="J605" i="2"/>
  <c r="J594" i="2"/>
  <c r="BK589" i="2"/>
  <c r="J580" i="2"/>
  <c r="BK575" i="2"/>
  <c r="BK566" i="2"/>
  <c r="J556" i="2"/>
  <c r="BK549" i="2"/>
  <c r="BK545" i="2"/>
  <c r="J535" i="2"/>
  <c r="BK531" i="2"/>
  <c r="BK524" i="2"/>
  <c r="J519" i="2"/>
  <c r="J293" i="2"/>
  <c r="BK281" i="2"/>
  <c r="BK275" i="2"/>
  <c r="BK267" i="2"/>
  <c r="BK250" i="2"/>
  <c r="BK243" i="2"/>
  <c r="BK234" i="2"/>
  <c r="BK227" i="2"/>
  <c r="BK215" i="2"/>
  <c r="BK204" i="2"/>
  <c r="J191" i="2"/>
  <c r="BK182" i="2"/>
  <c r="J176" i="2"/>
  <c r="BK153" i="2"/>
  <c r="BK141" i="2"/>
  <c r="BK136" i="2"/>
  <c r="BK130" i="2"/>
  <c r="J878" i="2"/>
  <c r="J868" i="2"/>
  <c r="BK857" i="2"/>
  <c r="J853" i="2"/>
  <c r="J842" i="2"/>
  <c r="J839" i="2"/>
  <c r="BK834" i="2"/>
  <c r="J828" i="2"/>
  <c r="J821" i="2"/>
  <c r="J816" i="2"/>
  <c r="BK810" i="2"/>
  <c r="BK802" i="2"/>
  <c r="BK789" i="2"/>
  <c r="J781" i="2"/>
  <c r="BK775" i="2"/>
  <c r="BK769" i="2"/>
  <c r="J761" i="2"/>
  <c r="J757" i="2"/>
  <c r="J751" i="2"/>
  <c r="J734" i="2"/>
  <c r="J725" i="2"/>
  <c r="BK715" i="2"/>
  <c r="J704" i="2"/>
  <c r="J697" i="2"/>
  <c r="BK689" i="2"/>
  <c r="J685" i="2"/>
  <c r="BK674" i="2"/>
  <c r="J664" i="2"/>
  <c r="BK653" i="2"/>
  <c r="BK647" i="2"/>
  <c r="J635" i="2"/>
  <c r="J631" i="2"/>
  <c r="BK622" i="2"/>
  <c r="BK619" i="2"/>
  <c r="BK601" i="2"/>
  <c r="BK587" i="2"/>
  <c r="J579" i="2"/>
  <c r="J572" i="2"/>
  <c r="BK567" i="2"/>
  <c r="J559" i="2"/>
  <c r="BK554" i="2"/>
  <c r="J540" i="2"/>
  <c r="BK532" i="2"/>
  <c r="J517" i="2"/>
  <c r="BK510" i="2"/>
  <c r="J501" i="2"/>
  <c r="BK483" i="2"/>
  <c r="J477" i="2"/>
  <c r="J459" i="2"/>
  <c r="BK451" i="2"/>
  <c r="BK440" i="2"/>
  <c r="J431" i="2"/>
  <c r="BK426" i="2"/>
  <c r="J421" i="2"/>
  <c r="BK416" i="2"/>
  <c r="J405" i="2"/>
  <c r="BK400" i="2"/>
  <c r="J386" i="2"/>
  <c r="BK382" i="2"/>
  <c r="J378" i="2"/>
  <c r="J372" i="2"/>
  <c r="J359" i="2"/>
  <c r="BK351" i="2"/>
  <c r="J346" i="2"/>
  <c r="J339" i="2"/>
  <c r="J328" i="2"/>
  <c r="BK317" i="2"/>
  <c r="BK310" i="2"/>
  <c r="BK298" i="2"/>
  <c r="BK294" i="2"/>
  <c r="BK285" i="2"/>
  <c r="J282" i="2"/>
  <c r="J277" i="2"/>
  <c r="J273" i="2"/>
  <c r="J262" i="2"/>
  <c r="BK255" i="2"/>
  <c r="BK247" i="2"/>
  <c r="BK239" i="2"/>
  <c r="BK224" i="2"/>
  <c r="J212" i="2"/>
  <c r="J207" i="2"/>
  <c r="BK200" i="2"/>
  <c r="J194" i="2"/>
  <c r="BK185" i="2"/>
  <c r="BK180" i="2"/>
  <c r="J174" i="2"/>
  <c r="J162" i="2"/>
  <c r="BK154" i="2"/>
  <c r="BK144" i="2"/>
  <c r="BK137" i="2"/>
  <c r="BK125" i="2"/>
  <c r="J883" i="2"/>
  <c r="J872" i="2"/>
  <c r="BK865" i="2"/>
  <c r="BK859" i="2"/>
  <c r="BK853" i="2"/>
  <c r="J849" i="2"/>
  <c r="BK837" i="2"/>
  <c r="BK829" i="2"/>
  <c r="BK823" i="2"/>
  <c r="BK813" i="2"/>
  <c r="J801" i="2"/>
  <c r="BK793" i="2"/>
  <c r="BK787" i="2"/>
  <c r="J775" i="2"/>
  <c r="BK761" i="2"/>
  <c r="J752" i="2"/>
  <c r="BK747" i="2"/>
  <c r="BK730" i="2"/>
  <c r="BK718" i="2"/>
  <c r="J706" i="2"/>
  <c r="BK690" i="2"/>
  <c r="BK681" i="2"/>
  <c r="BK675" i="2"/>
  <c r="J670" i="2"/>
  <c r="J666" i="2"/>
  <c r="BK658" i="2"/>
  <c r="J649" i="2"/>
  <c r="BK641" i="2"/>
  <c r="J629" i="2"/>
  <c r="BK621" i="2"/>
  <c r="J612" i="2"/>
  <c r="J606" i="2"/>
  <c r="J600" i="2"/>
  <c r="BK594" i="2"/>
  <c r="J589" i="2"/>
  <c r="J577" i="2"/>
  <c r="J564" i="2"/>
  <c r="BK557" i="2"/>
  <c r="J548" i="2"/>
  <c r="J545" i="2"/>
  <c r="BK537" i="2"/>
  <c r="BK535" i="2"/>
  <c r="BK529" i="2"/>
  <c r="J514" i="2"/>
  <c r="BK509" i="2"/>
  <c r="J499" i="2"/>
  <c r="J494" i="2"/>
  <c r="J491" i="2"/>
  <c r="J476" i="2"/>
  <c r="J470" i="2"/>
  <c r="J464" i="2"/>
  <c r="BK461" i="2"/>
  <c r="J453" i="2"/>
  <c r="J449" i="2"/>
  <c r="BK442" i="2"/>
  <c r="J435" i="2"/>
  <c r="J427" i="2"/>
  <c r="BK412" i="2"/>
  <c r="J406" i="2"/>
  <c r="J402" i="2"/>
  <c r="BK394" i="2"/>
  <c r="BK385" i="2"/>
  <c r="BK377" i="2"/>
  <c r="BK368" i="2"/>
  <c r="J363" i="2"/>
  <c r="BK358" i="2"/>
  <c r="J354" i="2"/>
  <c r="BK339" i="2"/>
  <c r="BK335" i="2"/>
  <c r="BK322" i="2"/>
  <c r="J312" i="2"/>
  <c r="J304" i="2"/>
  <c r="J295" i="2"/>
  <c r="J287" i="2"/>
  <c r="BK280" i="2"/>
  <c r="BK269" i="2"/>
  <c r="BK262" i="2"/>
  <c r="BK258" i="2"/>
  <c r="BK245" i="2"/>
  <c r="BK237" i="2"/>
  <c r="J229" i="2"/>
  <c r="BK222" i="2"/>
  <c r="J216" i="2"/>
  <c r="J208" i="2"/>
  <c r="J192" i="2"/>
  <c r="BK184" i="2"/>
  <c r="BK174" i="2"/>
  <c r="J168" i="2"/>
  <c r="BK161" i="2"/>
  <c r="J154" i="2"/>
  <c r="J140" i="2"/>
  <c r="J131" i="2"/>
  <c r="J875" i="2"/>
  <c r="BK870" i="2"/>
  <c r="J860" i="2"/>
  <c r="J848" i="2"/>
  <c r="BK839" i="2"/>
  <c r="J831" i="2"/>
  <c r="J826" i="2"/>
  <c r="BK820" i="2"/>
  <c r="BK809" i="2"/>
  <c r="BK797" i="2"/>
  <c r="J790" i="2"/>
  <c r="J782" i="2"/>
  <c r="BK763" i="2"/>
  <c r="BK752" i="2"/>
  <c r="J746" i="2"/>
  <c r="J740" i="2"/>
  <c r="BK733" i="2"/>
  <c r="BK729" i="2"/>
  <c r="J723" i="2"/>
  <c r="BK714" i="2"/>
  <c r="BK709" i="2"/>
  <c r="BK701" i="2"/>
  <c r="J700" i="2"/>
  <c r="J694" i="2"/>
  <c r="J684" i="2"/>
  <c r="J675" i="2"/>
  <c r="BK669" i="2"/>
  <c r="BK664" i="2"/>
  <c r="BK660" i="2"/>
  <c r="BK656" i="2"/>
  <c r="BK644" i="2"/>
  <c r="J639" i="2"/>
  <c r="BK635" i="2"/>
  <c r="BK627" i="2"/>
  <c r="BK616" i="2"/>
  <c r="BK607" i="2"/>
  <c r="J597" i="2"/>
  <c r="BK583" i="2"/>
  <c r="J573" i="2"/>
  <c r="J568" i="2"/>
  <c r="BK553" i="2"/>
  <c r="J551" i="2"/>
  <c r="BK538" i="2"/>
  <c r="J529" i="2"/>
  <c r="J524" i="2"/>
  <c r="BK517" i="2"/>
  <c r="J509" i="2"/>
  <c r="BK499" i="2"/>
  <c r="J493" i="2"/>
  <c r="BK485" i="2"/>
  <c r="BK477" i="2"/>
  <c r="J458" i="2"/>
  <c r="J451" i="2"/>
  <c r="J436" i="2"/>
  <c r="BK427" i="2"/>
  <c r="BK419" i="2"/>
  <c r="BK415" i="2"/>
  <c r="BK407" i="2"/>
  <c r="BK395" i="2"/>
  <c r="BK390" i="2"/>
  <c r="J375" i="2"/>
  <c r="BK367" i="2"/>
  <c r="J355" i="2"/>
  <c r="BK349" i="2"/>
  <c r="BK344" i="2"/>
  <c r="BK338" i="2"/>
  <c r="BK326" i="2"/>
  <c r="BK320" i="2"/>
  <c r="BK306" i="2"/>
  <c r="J299" i="2"/>
  <c r="BK287" i="2"/>
  <c r="J272" i="2"/>
  <c r="J266" i="2"/>
  <c r="J260" i="2"/>
  <c r="J247" i="2"/>
  <c r="J239" i="2"/>
  <c r="BK235" i="2"/>
  <c r="J231" i="2"/>
  <c r="J225" i="2"/>
  <c r="BK218" i="2"/>
  <c r="BK209" i="2"/>
  <c r="BK202" i="2"/>
  <c r="BK195" i="2"/>
  <c r="J181" i="2"/>
  <c r="BK171" i="2"/>
  <c r="J163" i="2"/>
  <c r="J157" i="2"/>
  <c r="BK152" i="2"/>
  <c r="BK148" i="2"/>
  <c r="BK145" i="2"/>
  <c r="BK143" i="2"/>
  <c r="J137" i="2"/>
  <c r="BK131" i="2"/>
  <c r="J125" i="2"/>
  <c r="J891" i="2"/>
  <c r="J889" i="2"/>
  <c r="J887" i="2"/>
  <c r="BK883" i="2"/>
  <c r="J874" i="2"/>
  <c r="J870" i="2"/>
  <c r="BK869" i="2"/>
  <c r="BK862" i="2"/>
  <c r="BK850" i="2"/>
  <c r="J837" i="2"/>
  <c r="BK815" i="2"/>
  <c r="BK792" i="2"/>
  <c r="J787" i="2"/>
  <c r="BK779" i="2"/>
  <c r="J771" i="2"/>
  <c r="BK766" i="2"/>
  <c r="J763" i="2"/>
  <c r="BK745" i="2"/>
  <c r="BK738" i="2"/>
  <c r="BK734" i="2"/>
  <c r="BK717" i="2"/>
  <c r="J710" i="2"/>
  <c r="J701" i="2"/>
  <c r="BK692" i="2"/>
  <c r="BK680" i="2"/>
  <c r="J665" i="2"/>
  <c r="BK651" i="2"/>
  <c r="J645" i="2"/>
  <c r="BK639" i="2"/>
  <c r="BK629" i="2"/>
  <c r="BK623" i="2"/>
  <c r="BK615" i="2"/>
  <c r="BK612" i="2"/>
  <c r="BK599" i="2"/>
  <c r="J590" i="2"/>
  <c r="J587" i="2"/>
  <c r="J578" i="2"/>
  <c r="BK570" i="2"/>
  <c r="J558" i="2"/>
  <c r="BK550" i="2"/>
  <c r="J544" i="2"/>
  <c r="BK539" i="2"/>
  <c r="BK530" i="2"/>
  <c r="BK521" i="2"/>
  <c r="BK511" i="2"/>
  <c r="BK506" i="2"/>
  <c r="J502" i="2"/>
  <c r="J497" i="2"/>
  <c r="BK492" i="2"/>
  <c r="J488" i="2"/>
  <c r="J478" i="2"/>
  <c r="J473" i="2"/>
  <c r="BK469" i="2"/>
  <c r="J463" i="2"/>
  <c r="BK449" i="2"/>
  <c r="BK444" i="2"/>
  <c r="BK439" i="2"/>
  <c r="BK436" i="2"/>
  <c r="BK431" i="2"/>
  <c r="J428" i="2"/>
  <c r="J419" i="2"/>
  <c r="BK418" i="2"/>
  <c r="J413" i="2"/>
  <c r="BK408" i="2"/>
  <c r="J400" i="2"/>
  <c r="J397" i="2"/>
  <c r="BK389" i="2"/>
  <c r="BK381" i="2"/>
  <c r="BK373" i="2"/>
  <c r="J369" i="2"/>
  <c r="J366" i="2"/>
  <c r="BK360" i="2"/>
  <c r="BK346" i="2"/>
  <c r="BK336" i="2"/>
  <c r="J330" i="2"/>
  <c r="BK318" i="2"/>
  <c r="BK315" i="2"/>
  <c r="BK312" i="2"/>
  <c r="BK303" i="2"/>
  <c r="BK301" i="2"/>
  <c r="BK290" i="2"/>
  <c r="BK286" i="2"/>
  <c r="J276" i="2"/>
  <c r="J274" i="2"/>
  <c r="BK256" i="2"/>
  <c r="BK252" i="2"/>
  <c r="J245" i="2"/>
  <c r="J238" i="2"/>
  <c r="J228" i="2"/>
  <c r="J218" i="2"/>
  <c r="J211" i="2"/>
  <c r="J202" i="2"/>
  <c r="BK187" i="2"/>
  <c r="J177" i="2"/>
  <c r="BK164" i="2"/>
  <c r="BK142" i="2"/>
  <c r="J138" i="2"/>
  <c r="BK133" i="2"/>
  <c r="BK881" i="2"/>
  <c r="BK876" i="2"/>
  <c r="BK858" i="2"/>
  <c r="BK854" i="2"/>
  <c r="J845" i="2"/>
  <c r="BK840" i="2"/>
  <c r="BK833" i="2"/>
  <c r="J825" i="2"/>
  <c r="BK822" i="2"/>
  <c r="J815" i="2"/>
  <c r="J811" i="2"/>
  <c r="J804" i="2"/>
  <c r="J793" i="2"/>
  <c r="J784" i="2"/>
  <c r="J777" i="2"/>
  <c r="BK772" i="2"/>
  <c r="J766" i="2"/>
  <c r="BK760" i="2"/>
  <c r="J755" i="2"/>
  <c r="J747" i="2"/>
  <c r="J730" i="2"/>
  <c r="J718" i="2"/>
  <c r="J714" i="2"/>
  <c r="J703" i="2"/>
  <c r="J698" i="2"/>
  <c r="J693" i="2"/>
  <c r="BK684" i="2"/>
  <c r="BK678" i="2"/>
  <c r="J667" i="2"/>
  <c r="J659" i="2"/>
  <c r="J650" i="2"/>
  <c r="BK638" i="2"/>
  <c r="J633" i="2"/>
  <c r="J627" i="2"/>
  <c r="BK620" i="2"/>
  <c r="J604" i="2"/>
  <c r="BK596" i="2"/>
  <c r="BK580" i="2"/>
  <c r="J574" i="2"/>
  <c r="BK568" i="2"/>
  <c r="J560" i="2"/>
  <c r="J555" i="2"/>
  <c r="J541" i="2"/>
  <c r="J536" i="2"/>
  <c r="J525" i="2"/>
  <c r="J522" i="2"/>
  <c r="J506" i="2"/>
  <c r="J486" i="2"/>
  <c r="J480" i="2"/>
  <c r="BK468" i="2"/>
  <c r="BK458" i="2"/>
  <c r="BK450" i="2"/>
  <c r="J437" i="2"/>
  <c r="BK432" i="2"/>
  <c r="BK424" i="2"/>
  <c r="J420" i="2"/>
  <c r="J407" i="2"/>
  <c r="J404" i="2"/>
  <c r="J389" i="2"/>
  <c r="J385" i="2"/>
  <c r="BK380" i="2"/>
  <c r="BK374" i="2"/>
  <c r="J360" i="2"/>
  <c r="J356" i="2"/>
  <c r="J347" i="2"/>
  <c r="J342" i="2"/>
  <c r="J335" i="2"/>
  <c r="J322" i="2"/>
  <c r="J311" i="2"/>
  <c r="J303" i="2"/>
  <c r="BK295" i="2"/>
  <c r="J291" i="2"/>
  <c r="J284" i="2"/>
  <c r="BK279" i="2"/>
  <c r="J275" i="2"/>
  <c r="J264" i="2"/>
  <c r="J258" i="2"/>
  <c r="J252" i="2"/>
  <c r="J246" i="2"/>
  <c r="BK230" i="2"/>
  <c r="BK214" i="2"/>
  <c r="J209" i="2"/>
  <c r="J201" i="2"/>
  <c r="J195" i="2"/>
  <c r="J187" i="2"/>
  <c r="J182" i="2"/>
  <c r="J178" i="2"/>
  <c r="J169" i="2"/>
  <c r="BK163" i="2"/>
  <c r="J156" i="2"/>
  <c r="J147" i="2"/>
  <c r="J142" i="2"/>
  <c r="BK127" i="2"/>
  <c r="BK885" i="2"/>
  <c r="J877" i="2"/>
  <c r="BK868" i="2"/>
  <c r="BK860" i="2"/>
  <c r="J854" i="2"/>
  <c r="BK851" i="2"/>
  <c r="BK845" i="2"/>
  <c r="BK835" i="2"/>
  <c r="J827" i="2"/>
  <c r="J822" i="2"/>
  <c r="BK805" i="2"/>
  <c r="J796" i="2"/>
  <c r="J789" i="2"/>
  <c r="BK781" i="2"/>
  <c r="BK771" i="2"/>
  <c r="BK756" i="2"/>
  <c r="J749" i="2"/>
  <c r="BK731" i="2"/>
  <c r="J722" i="2"/>
  <c r="J717" i="2"/>
  <c r="BK703" i="2"/>
  <c r="BK694" i="2"/>
  <c r="J682" i="2"/>
  <c r="BK677" i="2"/>
  <c r="BK673" i="2"/>
  <c r="J669" i="2"/>
  <c r="BK661" i="2"/>
  <c r="BK652" i="2"/>
  <c r="J642" i="2"/>
  <c r="J636" i="2"/>
  <c r="BK625" i="2"/>
  <c r="BK618" i="2"/>
  <c r="J607" i="2"/>
  <c r="J603" i="2"/>
  <c r="J599" i="2"/>
  <c r="J593" i="2"/>
  <c r="BK586" i="2"/>
  <c r="J576" i="2"/>
  <c r="J566" i="2"/>
  <c r="BK559" i="2"/>
  <c r="BK551" i="2"/>
  <c r="BK544" i="2"/>
  <c r="J539" i="2"/>
  <c r="J534" i="2"/>
  <c r="BK528" i="2"/>
  <c r="BK519" i="2"/>
  <c r="J512" i="2"/>
  <c r="J508" i="2"/>
  <c r="J500" i="2"/>
  <c r="J496" i="2"/>
  <c r="J492" i="2"/>
  <c r="J482" i="2"/>
  <c r="BK473" i="2"/>
  <c r="J469" i="2"/>
  <c r="BK463" i="2"/>
  <c r="J457" i="2"/>
  <c r="BK447" i="2"/>
  <c r="J439" i="2"/>
  <c r="J432" i="2"/>
  <c r="J422" i="2"/>
  <c r="BK409" i="2"/>
  <c r="J403" i="2"/>
  <c r="J395" i="2"/>
  <c r="BK388" i="2"/>
  <c r="J379" i="2"/>
  <c r="BK371" i="2"/>
  <c r="BK364" i="2"/>
  <c r="BK359" i="2"/>
  <c r="BK355" i="2"/>
  <c r="J349" i="2"/>
  <c r="BK325" i="2"/>
  <c r="BK319" i="2"/>
  <c r="BK308" i="2"/>
  <c r="BK299" i="2"/>
  <c r="BK291" i="2"/>
  <c r="J285" i="2"/>
  <c r="BK272" i="2"/>
  <c r="BK266" i="2"/>
  <c r="BK263" i="2"/>
  <c r="BK253" i="2"/>
  <c r="J243" i="2"/>
  <c r="J236" i="2"/>
  <c r="BK225" i="2"/>
  <c r="BK221" i="2"/>
  <c r="BK212" i="2"/>
  <c r="J205" i="2"/>
  <c r="BK191" i="2"/>
  <c r="J185" i="2"/>
  <c r="J175" i="2"/>
  <c r="J171" i="2"/>
  <c r="J166" i="2"/>
  <c r="J160" i="2"/>
  <c r="J151" i="2"/>
  <c r="J133" i="2"/>
  <c r="J130" i="2"/>
  <c r="R123" i="2" l="1"/>
  <c r="R150" i="2"/>
  <c r="R158" i="2"/>
  <c r="BK203" i="2"/>
  <c r="J203" i="2" s="1"/>
  <c r="J62" i="2" s="1"/>
  <c r="BK244" i="2"/>
  <c r="J244" i="2"/>
  <c r="J63" i="2" s="1"/>
  <c r="T305" i="2"/>
  <c r="T251" i="2"/>
  <c r="R309" i="2"/>
  <c r="R327" i="2"/>
  <c r="P334" i="2"/>
  <c r="R345" i="2"/>
  <c r="R365" i="2"/>
  <c r="P376" i="2"/>
  <c r="T392" i="2"/>
  <c r="T425" i="2"/>
  <c r="T456" i="2"/>
  <c r="BK467" i="2"/>
  <c r="J467" i="2" s="1"/>
  <c r="J78" i="2" s="1"/>
  <c r="BK479" i="2"/>
  <c r="J479" i="2"/>
  <c r="J79" i="2" s="1"/>
  <c r="R479" i="2"/>
  <c r="R484" i="2"/>
  <c r="R561" i="2"/>
  <c r="R571" i="2"/>
  <c r="R581" i="2"/>
  <c r="BK611" i="2"/>
  <c r="J611" i="2" s="1"/>
  <c r="J85" i="2" s="1"/>
  <c r="BK655" i="2"/>
  <c r="J655" i="2"/>
  <c r="J86" i="2" s="1"/>
  <c r="BK676" i="2"/>
  <c r="J676" i="2" s="1"/>
  <c r="J87" i="2" s="1"/>
  <c r="BK711" i="2"/>
  <c r="J711" i="2" s="1"/>
  <c r="J88" i="2" s="1"/>
  <c r="BK726" i="2"/>
  <c r="J726" i="2" s="1"/>
  <c r="J89" i="2" s="1"/>
  <c r="BK739" i="2"/>
  <c r="J739" i="2" s="1"/>
  <c r="J90" i="2" s="1"/>
  <c r="R739" i="2"/>
  <c r="R743" i="2"/>
  <c r="T753" i="2"/>
  <c r="R758" i="2"/>
  <c r="P776" i="2"/>
  <c r="P786" i="2"/>
  <c r="R794" i="2"/>
  <c r="R799" i="2"/>
  <c r="R803" i="2"/>
  <c r="P807" i="2"/>
  <c r="P806" i="2"/>
  <c r="P847" i="2"/>
  <c r="BK866" i="2"/>
  <c r="J866" i="2" s="1"/>
  <c r="J102" i="2" s="1"/>
  <c r="BK880" i="2"/>
  <c r="J880" i="2" s="1"/>
  <c r="J103" i="2" s="1"/>
  <c r="T123" i="2"/>
  <c r="P150" i="2"/>
  <c r="P158" i="2"/>
  <c r="P193" i="2"/>
  <c r="BK198" i="2"/>
  <c r="J198" i="2" s="1"/>
  <c r="J61" i="2" s="1"/>
  <c r="R198" i="2"/>
  <c r="T203" i="2"/>
  <c r="T244" i="2"/>
  <c r="P305" i="2"/>
  <c r="P251" i="2" s="1"/>
  <c r="T309" i="2"/>
  <c r="P327" i="2"/>
  <c r="T334" i="2"/>
  <c r="P345" i="2"/>
  <c r="T365" i="2"/>
  <c r="T376" i="2"/>
  <c r="R392" i="2"/>
  <c r="P425" i="2"/>
  <c r="BK462" i="2"/>
  <c r="J462" i="2"/>
  <c r="J77" i="2" s="1"/>
  <c r="T462" i="2"/>
  <c r="T467" i="2"/>
  <c r="P479" i="2"/>
  <c r="T484" i="2"/>
  <c r="P561" i="2"/>
  <c r="BK581" i="2"/>
  <c r="J581" i="2" s="1"/>
  <c r="J83" i="2" s="1"/>
  <c r="T581" i="2"/>
  <c r="P595" i="2"/>
  <c r="T611" i="2"/>
  <c r="T655" i="2"/>
  <c r="R676" i="2"/>
  <c r="P711" i="2"/>
  <c r="P726" i="2"/>
  <c r="P739" i="2"/>
  <c r="P743" i="2"/>
  <c r="BK758" i="2"/>
  <c r="J758" i="2" s="1"/>
  <c r="J93" i="2" s="1"/>
  <c r="BK776" i="2"/>
  <c r="J776" i="2" s="1"/>
  <c r="J94" i="2" s="1"/>
  <c r="BK786" i="2"/>
  <c r="J786" i="2" s="1"/>
  <c r="J95" i="2" s="1"/>
  <c r="T786" i="2"/>
  <c r="BK799" i="2"/>
  <c r="J799" i="2" s="1"/>
  <c r="J97" i="2" s="1"/>
  <c r="T799" i="2"/>
  <c r="T803" i="2"/>
  <c r="R807" i="2"/>
  <c r="R806" i="2" s="1"/>
  <c r="P880" i="2"/>
  <c r="P123" i="2"/>
  <c r="BK158" i="2"/>
  <c r="J158" i="2" s="1"/>
  <c r="J59" i="2" s="1"/>
  <c r="BK193" i="2"/>
  <c r="J193" i="2" s="1"/>
  <c r="J60" i="2" s="1"/>
  <c r="R193" i="2"/>
  <c r="T198" i="2"/>
  <c r="P203" i="2"/>
  <c r="R244" i="2"/>
  <c r="BK309" i="2"/>
  <c r="J309" i="2" s="1"/>
  <c r="J66" i="2" s="1"/>
  <c r="BK327" i="2"/>
  <c r="J327" i="2" s="1"/>
  <c r="J67" i="2" s="1"/>
  <c r="T327" i="2"/>
  <c r="BK345" i="2"/>
  <c r="J345" i="2" s="1"/>
  <c r="J70" i="2" s="1"/>
  <c r="BK365" i="2"/>
  <c r="J365" i="2" s="1"/>
  <c r="J71" i="2" s="1"/>
  <c r="P365" i="2"/>
  <c r="R376" i="2"/>
  <c r="P392" i="2"/>
  <c r="R425" i="2"/>
  <c r="P456" i="2"/>
  <c r="P462" i="2"/>
  <c r="P467" i="2"/>
  <c r="BK484" i="2"/>
  <c r="J484" i="2" s="1"/>
  <c r="J80" i="2" s="1"/>
  <c r="BK561" i="2"/>
  <c r="J561" i="2" s="1"/>
  <c r="J81" i="2" s="1"/>
  <c r="BK571" i="2"/>
  <c r="J571" i="2" s="1"/>
  <c r="J82" i="2" s="1"/>
  <c r="T571" i="2"/>
  <c r="BK595" i="2"/>
  <c r="J595" i="2" s="1"/>
  <c r="J84" i="2" s="1"/>
  <c r="T595" i="2"/>
  <c r="P611" i="2"/>
  <c r="P655" i="2"/>
  <c r="P676" i="2"/>
  <c r="R711" i="2"/>
  <c r="R726" i="2"/>
  <c r="T739" i="2"/>
  <c r="T743" i="2"/>
  <c r="P753" i="2"/>
  <c r="T758" i="2"/>
  <c r="R776" i="2"/>
  <c r="BK794" i="2"/>
  <c r="J794" i="2" s="1"/>
  <c r="J96" i="2" s="1"/>
  <c r="T794" i="2"/>
  <c r="BK803" i="2"/>
  <c r="J803" i="2" s="1"/>
  <c r="J98" i="2" s="1"/>
  <c r="P803" i="2"/>
  <c r="T807" i="2"/>
  <c r="T806" i="2" s="1"/>
  <c r="R847" i="2"/>
  <c r="P866" i="2"/>
  <c r="T866" i="2"/>
  <c r="R880" i="2"/>
  <c r="BK123" i="2"/>
  <c r="J123" i="2" s="1"/>
  <c r="J57" i="2" s="1"/>
  <c r="BK150" i="2"/>
  <c r="J150" i="2" s="1"/>
  <c r="J58" i="2" s="1"/>
  <c r="T150" i="2"/>
  <c r="T158" i="2"/>
  <c r="T193" i="2"/>
  <c r="P198" i="2"/>
  <c r="R203" i="2"/>
  <c r="P244" i="2"/>
  <c r="BK305" i="2"/>
  <c r="J305" i="2" s="1"/>
  <c r="J65" i="2" s="1"/>
  <c r="R305" i="2"/>
  <c r="R251" i="2"/>
  <c r="P309" i="2"/>
  <c r="BK334" i="2"/>
  <c r="J334" i="2" s="1"/>
  <c r="J69" i="2" s="1"/>
  <c r="R334" i="2"/>
  <c r="T345" i="2"/>
  <c r="BK376" i="2"/>
  <c r="J376" i="2" s="1"/>
  <c r="J72" i="2" s="1"/>
  <c r="BK392" i="2"/>
  <c r="J392" i="2" s="1"/>
  <c r="J73" i="2" s="1"/>
  <c r="BK425" i="2"/>
  <c r="J425" i="2" s="1"/>
  <c r="J74" i="2" s="1"/>
  <c r="BK456" i="2"/>
  <c r="J456" i="2" s="1"/>
  <c r="J76" i="2" s="1"/>
  <c r="R456" i="2"/>
  <c r="R462" i="2"/>
  <c r="R467" i="2"/>
  <c r="T479" i="2"/>
  <c r="P484" i="2"/>
  <c r="T561" i="2"/>
  <c r="P571" i="2"/>
  <c r="P581" i="2"/>
  <c r="R595" i="2"/>
  <c r="R611" i="2"/>
  <c r="R655" i="2"/>
  <c r="T676" i="2"/>
  <c r="T711" i="2"/>
  <c r="T726" i="2"/>
  <c r="BK743" i="2"/>
  <c r="J743" i="2" s="1"/>
  <c r="J91" i="2" s="1"/>
  <c r="BK753" i="2"/>
  <c r="J753" i="2" s="1"/>
  <c r="J92" i="2" s="1"/>
  <c r="R753" i="2"/>
  <c r="P758" i="2"/>
  <c r="T776" i="2"/>
  <c r="R786" i="2"/>
  <c r="P794" i="2"/>
  <c r="P799" i="2"/>
  <c r="BK807" i="2"/>
  <c r="J807" i="2" s="1"/>
  <c r="J100" i="2" s="1"/>
  <c r="BK847" i="2"/>
  <c r="J847" i="2" s="1"/>
  <c r="J101" i="2" s="1"/>
  <c r="T847" i="2"/>
  <c r="R866" i="2"/>
  <c r="T880" i="2"/>
  <c r="J48" i="2"/>
  <c r="BE125" i="2"/>
  <c r="BE126" i="2"/>
  <c r="BE129" i="2"/>
  <c r="BE134" i="2"/>
  <c r="BE136" i="2"/>
  <c r="BE137" i="2"/>
  <c r="BE141" i="2"/>
  <c r="BE142" i="2"/>
  <c r="BE144" i="2"/>
  <c r="BE145" i="2"/>
  <c r="BE147" i="2"/>
  <c r="BE156" i="2"/>
  <c r="BE162" i="2"/>
  <c r="BE169" i="2"/>
  <c r="BE177" i="2"/>
  <c r="BE179" i="2"/>
  <c r="BE181" i="2"/>
  <c r="BE186" i="2"/>
  <c r="BE187" i="2"/>
  <c r="BE194" i="2"/>
  <c r="BE197" i="2"/>
  <c r="BE201" i="2"/>
  <c r="BE206" i="2"/>
  <c r="BE209" i="2"/>
  <c r="BE214" i="2"/>
  <c r="BE218" i="2"/>
  <c r="BE226" i="2"/>
  <c r="BE227" i="2"/>
  <c r="BE230" i="2"/>
  <c r="BE233" i="2"/>
  <c r="BE238" i="2"/>
  <c r="BE246" i="2"/>
  <c r="BE249" i="2"/>
  <c r="BE254" i="2"/>
  <c r="BE256" i="2"/>
  <c r="BE267" i="2"/>
  <c r="BE273" i="2"/>
  <c r="BE275" i="2"/>
  <c r="BE278" i="2"/>
  <c r="BE283" i="2"/>
  <c r="BE288" i="2"/>
  <c r="BE292" i="2"/>
  <c r="BE296" i="2"/>
  <c r="BE300" i="2"/>
  <c r="BE310" i="2"/>
  <c r="BE313" i="2"/>
  <c r="BE317" i="2"/>
  <c r="BE320" i="2"/>
  <c r="BE323" i="2"/>
  <c r="BE326" i="2"/>
  <c r="BE329" i="2"/>
  <c r="BE332" i="2"/>
  <c r="BE340" i="2"/>
  <c r="BE341" i="2"/>
  <c r="BE342" i="2"/>
  <c r="BE344" i="2"/>
  <c r="BE346" i="2"/>
  <c r="BE347" i="2"/>
  <c r="BE351" i="2"/>
  <c r="BE370" i="2"/>
  <c r="BE375" i="2"/>
  <c r="BE381" i="2"/>
  <c r="BE382" i="2"/>
  <c r="BE386" i="2"/>
  <c r="BE387" i="2"/>
  <c r="BE389" i="2"/>
  <c r="BE398" i="2"/>
  <c r="BE407" i="2"/>
  <c r="BE415" i="2"/>
  <c r="BE417" i="2"/>
  <c r="BE418" i="2"/>
  <c r="BE424" i="2"/>
  <c r="BE427" i="2"/>
  <c r="BE431" i="2"/>
  <c r="BE433" i="2"/>
  <c r="BE436" i="2"/>
  <c r="BE437" i="2"/>
  <c r="BE445" i="2"/>
  <c r="BE448" i="2"/>
  <c r="BE457" i="2"/>
  <c r="BE468" i="2"/>
  <c r="BE477" i="2"/>
  <c r="BE481" i="2"/>
  <c r="BE485" i="2"/>
  <c r="BE487" i="2"/>
  <c r="BE488" i="2"/>
  <c r="BE494" i="2"/>
  <c r="BE497" i="2"/>
  <c r="BE501" i="2"/>
  <c r="BE505" i="2"/>
  <c r="BE514" i="2"/>
  <c r="BE517" i="2"/>
  <c r="BE521" i="2"/>
  <c r="BE525" i="2"/>
  <c r="BE526" i="2"/>
  <c r="BE530" i="2"/>
  <c r="BE531" i="2"/>
  <c r="BE532" i="2"/>
  <c r="BE538" i="2"/>
  <c r="BE540" i="2"/>
  <c r="BE550" i="2"/>
  <c r="BE554" i="2"/>
  <c r="BE560" i="2"/>
  <c r="BE570" i="2"/>
  <c r="BE573" i="2"/>
  <c r="BE574" i="2"/>
  <c r="BE578" i="2"/>
  <c r="BE587" i="2"/>
  <c r="BE588" i="2"/>
  <c r="BE590" i="2"/>
  <c r="BE604" i="2"/>
  <c r="BE608" i="2"/>
  <c r="BE610" i="2"/>
  <c r="BE619" i="2"/>
  <c r="BE622" i="2"/>
  <c r="BE626" i="2"/>
  <c r="BE634" i="2"/>
  <c r="BE638" i="2"/>
  <c r="BE642" i="2"/>
  <c r="BE647" i="2"/>
  <c r="BE648" i="2"/>
  <c r="BE650" i="2"/>
  <c r="BE656" i="2"/>
  <c r="BE659" i="2"/>
  <c r="BE660" i="2"/>
  <c r="BE665" i="2"/>
  <c r="BE670" i="2"/>
  <c r="BE672" i="2"/>
  <c r="BE674" i="2"/>
  <c r="BE679" i="2"/>
  <c r="BE683" i="2"/>
  <c r="BE686" i="2"/>
  <c r="BE687" i="2"/>
  <c r="BE691" i="2"/>
  <c r="BE695" i="2"/>
  <c r="BE699" i="2"/>
  <c r="BE700" i="2"/>
  <c r="BE701" i="2"/>
  <c r="BE704" i="2"/>
  <c r="BE708" i="2"/>
  <c r="BE709" i="2"/>
  <c r="BE713" i="2"/>
  <c r="BE720" i="2"/>
  <c r="BE725" i="2"/>
  <c r="BE727" i="2"/>
  <c r="BE733" i="2"/>
  <c r="BE735" i="2"/>
  <c r="BE737" i="2"/>
  <c r="BE742" i="2"/>
  <c r="BE744" i="2"/>
  <c r="BE745" i="2"/>
  <c r="BE751" i="2"/>
  <c r="BE757" i="2"/>
  <c r="BE760" i="2"/>
  <c r="BE763" i="2"/>
  <c r="BE766" i="2"/>
  <c r="BE769" i="2"/>
  <c r="BE772" i="2"/>
  <c r="BE778" i="2"/>
  <c r="BE779" i="2"/>
  <c r="BE783" i="2"/>
  <c r="BE785" i="2"/>
  <c r="BE790" i="2"/>
  <c r="BE797" i="2"/>
  <c r="BE808" i="2"/>
  <c r="BE809" i="2"/>
  <c r="BE816" i="2"/>
  <c r="BE819" i="2"/>
  <c r="BE821" i="2"/>
  <c r="BE822" i="2"/>
  <c r="BE825" i="2"/>
  <c r="BE827" i="2"/>
  <c r="BE830" i="2"/>
  <c r="BE836" i="2"/>
  <c r="BE838" i="2"/>
  <c r="BE842" i="2"/>
  <c r="BE843" i="2"/>
  <c r="BE856" i="2"/>
  <c r="BE861" i="2"/>
  <c r="BE862" i="2"/>
  <c r="BE870" i="2"/>
  <c r="BE875" i="2"/>
  <c r="BK251" i="2"/>
  <c r="J251" i="2" s="1"/>
  <c r="J64" i="2" s="1"/>
  <c r="J50" i="2"/>
  <c r="F118" i="2"/>
  <c r="BE130" i="2"/>
  <c r="BE133" i="2"/>
  <c r="BE135" i="2"/>
  <c r="BE138" i="2"/>
  <c r="BE140" i="2"/>
  <c r="BE149" i="2"/>
  <c r="BE152" i="2"/>
  <c r="BE160" i="2"/>
  <c r="BE166" i="2"/>
  <c r="BE171" i="2"/>
  <c r="BE172" i="2"/>
  <c r="BE176" i="2"/>
  <c r="BE189" i="2"/>
  <c r="BE191" i="2"/>
  <c r="BE202" i="2"/>
  <c r="BE204" i="2"/>
  <c r="BE211" i="2"/>
  <c r="BE215" i="2"/>
  <c r="BE217" i="2"/>
  <c r="BE219" i="2"/>
  <c r="BE221" i="2"/>
  <c r="BE225" i="2"/>
  <c r="BE228" i="2"/>
  <c r="BE232" i="2"/>
  <c r="BE234" i="2"/>
  <c r="BE236" i="2"/>
  <c r="BE237" i="2"/>
  <c r="BE243" i="2"/>
  <c r="BE248" i="2"/>
  <c r="BE260" i="2"/>
  <c r="BE266" i="2"/>
  <c r="BE269" i="2"/>
  <c r="BE271" i="2"/>
  <c r="BE280" i="2"/>
  <c r="BE286" i="2"/>
  <c r="BE290" i="2"/>
  <c r="BE299" i="2"/>
  <c r="BE301" i="2"/>
  <c r="BE303" i="2"/>
  <c r="BE308" i="2"/>
  <c r="BE311" i="2"/>
  <c r="BE312" i="2"/>
  <c r="BE315" i="2"/>
  <c r="BE318" i="2"/>
  <c r="BE319" i="2"/>
  <c r="BE324" i="2"/>
  <c r="BE328" i="2"/>
  <c r="BE331" i="2"/>
  <c r="BE338" i="2"/>
  <c r="BE353" i="2"/>
  <c r="BE354" i="2"/>
  <c r="BE362" i="2"/>
  <c r="BE363" i="2"/>
  <c r="BE366" i="2"/>
  <c r="BE368" i="2"/>
  <c r="BE373" i="2"/>
  <c r="BE377" i="2"/>
  <c r="BE378" i="2"/>
  <c r="BE391" i="2"/>
  <c r="BE393" i="2"/>
  <c r="BE395" i="2"/>
  <c r="BE396" i="2"/>
  <c r="BE397" i="2"/>
  <c r="BE403" i="2"/>
  <c r="BE408" i="2"/>
  <c r="BE411" i="2"/>
  <c r="BE413" i="2"/>
  <c r="BE414" i="2"/>
  <c r="BE429" i="2"/>
  <c r="BE438" i="2"/>
  <c r="BE441" i="2"/>
  <c r="BE444" i="2"/>
  <c r="BE447" i="2"/>
  <c r="BE452" i="2"/>
  <c r="BE460" i="2"/>
  <c r="BE465" i="2"/>
  <c r="BE473" i="2"/>
  <c r="BE474" i="2"/>
  <c r="BE475" i="2"/>
  <c r="BE476" i="2"/>
  <c r="BE489" i="2"/>
  <c r="BE490" i="2"/>
  <c r="BE504" i="2"/>
  <c r="BE508" i="2"/>
  <c r="BE513" i="2"/>
  <c r="BE519" i="2"/>
  <c r="BE520" i="2"/>
  <c r="BE523" i="2"/>
  <c r="BE527" i="2"/>
  <c r="BE533" i="2"/>
  <c r="BE535" i="2"/>
  <c r="BE542" i="2"/>
  <c r="BE543" i="2"/>
  <c r="BE545" i="2"/>
  <c r="BE547" i="2"/>
  <c r="BE548" i="2"/>
  <c r="BE558" i="2"/>
  <c r="BE565" i="2"/>
  <c r="BE576" i="2"/>
  <c r="BE585" i="2"/>
  <c r="BE591" i="2"/>
  <c r="BE592" i="2"/>
  <c r="BE594" i="2"/>
  <c r="BE606" i="2"/>
  <c r="BE607" i="2"/>
  <c r="BE609" i="2"/>
  <c r="BE612" i="2"/>
  <c r="BE616" i="2"/>
  <c r="BE625" i="2"/>
  <c r="BE629" i="2"/>
  <c r="BE633" i="2"/>
  <c r="BE635" i="2"/>
  <c r="BE637" i="2"/>
  <c r="BE639" i="2"/>
  <c r="BE640" i="2"/>
  <c r="BE643" i="2"/>
  <c r="BE644" i="2"/>
  <c r="BE645" i="2"/>
  <c r="BE646" i="2"/>
  <c r="BE662" i="2"/>
  <c r="BE667" i="2"/>
  <c r="BE669" i="2"/>
  <c r="BE671" i="2"/>
  <c r="BE673" i="2"/>
  <c r="BE677" i="2"/>
  <c r="BE680" i="2"/>
  <c r="BE690" i="2"/>
  <c r="BE694" i="2"/>
  <c r="BE705" i="2"/>
  <c r="BE710" i="2"/>
  <c r="BE712" i="2"/>
  <c r="BE716" i="2"/>
  <c r="BE719" i="2"/>
  <c r="BE722" i="2"/>
  <c r="BE723" i="2"/>
  <c r="BE728" i="2"/>
  <c r="BE731" i="2"/>
  <c r="BE732" i="2"/>
  <c r="BE736" i="2"/>
  <c r="BE738" i="2"/>
  <c r="BE740" i="2"/>
  <c r="BE741" i="2"/>
  <c r="BE746" i="2"/>
  <c r="BE748" i="2"/>
  <c r="BE750" i="2"/>
  <c r="BE752" i="2"/>
  <c r="BE755" i="2"/>
  <c r="BE756" i="2"/>
  <c r="BE759" i="2"/>
  <c r="BE762" i="2"/>
  <c r="BE764" i="2"/>
  <c r="BE770" i="2"/>
  <c r="BE782" i="2"/>
  <c r="BE791" i="2"/>
  <c r="BE796" i="2"/>
  <c r="BE805" i="2"/>
  <c r="BE811" i="2"/>
  <c r="BE815" i="2"/>
  <c r="BE818" i="2"/>
  <c r="BE823" i="2"/>
  <c r="BE826" i="2"/>
  <c r="BE828" i="2"/>
  <c r="BE829" i="2"/>
  <c r="BE834" i="2"/>
  <c r="BE837" i="2"/>
  <c r="BE846" i="2"/>
  <c r="BE850" i="2"/>
  <c r="BE851" i="2"/>
  <c r="BE859" i="2"/>
  <c r="BE864" i="2"/>
  <c r="BE865" i="2"/>
  <c r="BE869" i="2"/>
  <c r="BE871" i="2"/>
  <c r="BE874" i="2"/>
  <c r="BE882" i="2"/>
  <c r="BE883" i="2"/>
  <c r="BK454" i="2"/>
  <c r="J454" i="2" s="1"/>
  <c r="J75" i="2" s="1"/>
  <c r="BE124" i="2"/>
  <c r="BE127" i="2"/>
  <c r="BE128" i="2"/>
  <c r="BE131" i="2"/>
  <c r="BE143" i="2"/>
  <c r="BE148" i="2"/>
  <c r="BE151" i="2"/>
  <c r="BE154" i="2"/>
  <c r="BE155" i="2"/>
  <c r="BE157" i="2"/>
  <c r="BE159" i="2"/>
  <c r="BE161" i="2"/>
  <c r="BE165" i="2"/>
  <c r="BE168" i="2"/>
  <c r="BE170" i="2"/>
  <c r="BE174" i="2"/>
  <c r="BE180" i="2"/>
  <c r="BE183" i="2"/>
  <c r="BE185" i="2"/>
  <c r="BE188" i="2"/>
  <c r="BE192" i="2"/>
  <c r="BE195" i="2"/>
  <c r="BE200" i="2"/>
  <c r="BE205" i="2"/>
  <c r="BE208" i="2"/>
  <c r="BE212" i="2"/>
  <c r="BE216" i="2"/>
  <c r="BE220" i="2"/>
  <c r="BE222" i="2"/>
  <c r="BE224" i="2"/>
  <c r="BE231" i="2"/>
  <c r="BE235" i="2"/>
  <c r="BE239" i="2"/>
  <c r="BE240" i="2"/>
  <c r="BE247" i="2"/>
  <c r="BE253" i="2"/>
  <c r="BE257" i="2"/>
  <c r="BE258" i="2"/>
  <c r="BE261" i="2"/>
  <c r="BE262" i="2"/>
  <c r="BE264" i="2"/>
  <c r="BE265" i="2"/>
  <c r="BE268" i="2"/>
  <c r="BE272" i="2"/>
  <c r="BE277" i="2"/>
  <c r="BE282" i="2"/>
  <c r="BE284" i="2"/>
  <c r="BE287" i="2"/>
  <c r="BE291" i="2"/>
  <c r="BE294" i="2"/>
  <c r="BE295" i="2"/>
  <c r="BE298" i="2"/>
  <c r="BE304" i="2"/>
  <c r="BE306" i="2"/>
  <c r="BE322" i="2"/>
  <c r="BE325" i="2"/>
  <c r="BE343" i="2"/>
  <c r="BE348" i="2"/>
  <c r="BE349" i="2"/>
  <c r="BE350" i="2"/>
  <c r="BE352" i="2"/>
  <c r="BE355" i="2"/>
  <c r="BE357" i="2"/>
  <c r="BE359" i="2"/>
  <c r="BE361" i="2"/>
  <c r="BE367" i="2"/>
  <c r="BE369" i="2"/>
  <c r="BE371" i="2"/>
  <c r="BE379" i="2"/>
  <c r="BE383" i="2"/>
  <c r="BE385" i="2"/>
  <c r="BE388" i="2"/>
  <c r="BE390" i="2"/>
  <c r="BE394" i="2"/>
  <c r="BE404" i="2"/>
  <c r="BE406" i="2"/>
  <c r="BE409" i="2"/>
  <c r="BE416" i="2"/>
  <c r="BE420" i="2"/>
  <c r="BE421" i="2"/>
  <c r="BE423" i="2"/>
  <c r="BE449" i="2"/>
  <c r="BE451" i="2"/>
  <c r="BE453" i="2"/>
  <c r="BE458" i="2"/>
  <c r="BE459" i="2"/>
  <c r="BE478" i="2"/>
  <c r="BE480" i="2"/>
  <c r="BE483" i="2"/>
  <c r="BE493" i="2"/>
  <c r="BE495" i="2"/>
  <c r="BE496" i="2"/>
  <c r="BE499" i="2"/>
  <c r="BE500" i="2"/>
  <c r="BE502" i="2"/>
  <c r="BE503" i="2"/>
  <c r="BE507" i="2"/>
  <c r="BE512" i="2"/>
  <c r="BE515" i="2"/>
  <c r="BE516" i="2"/>
  <c r="BE522" i="2"/>
  <c r="BE528" i="2"/>
  <c r="BE529" i="2"/>
  <c r="BE536" i="2"/>
  <c r="BE537" i="2"/>
  <c r="BE551" i="2"/>
  <c r="BE552" i="2"/>
  <c r="BE553" i="2"/>
  <c r="BE562" i="2"/>
  <c r="BE563" i="2"/>
  <c r="BE567" i="2"/>
  <c r="BE568" i="2"/>
  <c r="BE572" i="2"/>
  <c r="BE582" i="2"/>
  <c r="BE583" i="2"/>
  <c r="BE584" i="2"/>
  <c r="BE596" i="2"/>
  <c r="BE597" i="2"/>
  <c r="BE598" i="2"/>
  <c r="BE602" i="2"/>
  <c r="BE603" i="2"/>
  <c r="BE605" i="2"/>
  <c r="BE613" i="2"/>
  <c r="BE614" i="2"/>
  <c r="BE617" i="2"/>
  <c r="BE618" i="2"/>
  <c r="BE627" i="2"/>
  <c r="BE631" i="2"/>
  <c r="BE632" i="2"/>
  <c r="BE636" i="2"/>
  <c r="BE641" i="2"/>
  <c r="BE653" i="2"/>
  <c r="BE658" i="2"/>
  <c r="BE661" i="2"/>
  <c r="BE663" i="2"/>
  <c r="BE682" i="2"/>
  <c r="BE684" i="2"/>
  <c r="BE688" i="2"/>
  <c r="BE689" i="2"/>
  <c r="BE696" i="2"/>
  <c r="BE703" i="2"/>
  <c r="BE707" i="2"/>
  <c r="BE714" i="2"/>
  <c r="BE718" i="2"/>
  <c r="BE721" i="2"/>
  <c r="BE724" i="2"/>
  <c r="BE729" i="2"/>
  <c r="BE761" i="2"/>
  <c r="BE774" i="2"/>
  <c r="BE781" i="2"/>
  <c r="BE784" i="2"/>
  <c r="BE789" i="2"/>
  <c r="BE793" i="2"/>
  <c r="BE795" i="2"/>
  <c r="BE798" i="2"/>
  <c r="BE800" i="2"/>
  <c r="BE810" i="2"/>
  <c r="BE812" i="2"/>
  <c r="BE814" i="2"/>
  <c r="BE820" i="2"/>
  <c r="BE835" i="2"/>
  <c r="BE839" i="2"/>
  <c r="BE841" i="2"/>
  <c r="BE844" i="2"/>
  <c r="BE848" i="2"/>
  <c r="BE852" i="2"/>
  <c r="BE853" i="2"/>
  <c r="BE858" i="2"/>
  <c r="BE860" i="2"/>
  <c r="BE867" i="2"/>
  <c r="BE876" i="2"/>
  <c r="BE884" i="2"/>
  <c r="BE885" i="2"/>
  <c r="BE886" i="2"/>
  <c r="BE887" i="2"/>
  <c r="BE888" i="2"/>
  <c r="BE889" i="2"/>
  <c r="BE890" i="2"/>
  <c r="BE891" i="2"/>
  <c r="BE892" i="2"/>
  <c r="BE132" i="2"/>
  <c r="BE139" i="2"/>
  <c r="BE146" i="2"/>
  <c r="BE153" i="2"/>
  <c r="BE163" i="2"/>
  <c r="BE164" i="2"/>
  <c r="BE167" i="2"/>
  <c r="BE173" i="2"/>
  <c r="BE175" i="2"/>
  <c r="BE178" i="2"/>
  <c r="BE182" i="2"/>
  <c r="BE184" i="2"/>
  <c r="BE190" i="2"/>
  <c r="BE196" i="2"/>
  <c r="BE199" i="2"/>
  <c r="BE207" i="2"/>
  <c r="BE210" i="2"/>
  <c r="BE213" i="2"/>
  <c r="BE223" i="2"/>
  <c r="BE229" i="2"/>
  <c r="BE241" i="2"/>
  <c r="BE242" i="2"/>
  <c r="BE245" i="2"/>
  <c r="BE250" i="2"/>
  <c r="BE252" i="2"/>
  <c r="BE255" i="2"/>
  <c r="BE259" i="2"/>
  <c r="BE263" i="2"/>
  <c r="BE270" i="2"/>
  <c r="BE274" i="2"/>
  <c r="BE276" i="2"/>
  <c r="BE279" i="2"/>
  <c r="BE281" i="2"/>
  <c r="BE285" i="2"/>
  <c r="BE289" i="2"/>
  <c r="BE293" i="2"/>
  <c r="BE297" i="2"/>
  <c r="BE302" i="2"/>
  <c r="BE307" i="2"/>
  <c r="BE314" i="2"/>
  <c r="BE316" i="2"/>
  <c r="BE321" i="2"/>
  <c r="BE330" i="2"/>
  <c r="BE335" i="2"/>
  <c r="BE336" i="2"/>
  <c r="BE337" i="2"/>
  <c r="BE339" i="2"/>
  <c r="BE356" i="2"/>
  <c r="BE358" i="2"/>
  <c r="BE360" i="2"/>
  <c r="BE364" i="2"/>
  <c r="BE372" i="2"/>
  <c r="BE374" i="2"/>
  <c r="BE380" i="2"/>
  <c r="BE384" i="2"/>
  <c r="BE399" i="2"/>
  <c r="BE400" i="2"/>
  <c r="BE401" i="2"/>
  <c r="BE402" i="2"/>
  <c r="BE405" i="2"/>
  <c r="BE410" i="2"/>
  <c r="BE412" i="2"/>
  <c r="BE419" i="2"/>
  <c r="BE422" i="2"/>
  <c r="BE426" i="2"/>
  <c r="BE428" i="2"/>
  <c r="BE430" i="2"/>
  <c r="BE432" i="2"/>
  <c r="BE434" i="2"/>
  <c r="BE435" i="2"/>
  <c r="BE439" i="2"/>
  <c r="BE440" i="2"/>
  <c r="BE442" i="2"/>
  <c r="BE443" i="2"/>
  <c r="BE446" i="2"/>
  <c r="BE450" i="2"/>
  <c r="BE455" i="2"/>
  <c r="BE461" i="2"/>
  <c r="BE463" i="2"/>
  <c r="BE464" i="2"/>
  <c r="BE466" i="2"/>
  <c r="BE469" i="2"/>
  <c r="BE470" i="2"/>
  <c r="BE471" i="2"/>
  <c r="BE472" i="2"/>
  <c r="BE482" i="2"/>
  <c r="BE486" i="2"/>
  <c r="BE491" i="2"/>
  <c r="BE492" i="2"/>
  <c r="BE498" i="2"/>
  <c r="BE506" i="2"/>
  <c r="BE509" i="2"/>
  <c r="BE510" i="2"/>
  <c r="BE511" i="2"/>
  <c r="BE518" i="2"/>
  <c r="BE524" i="2"/>
  <c r="BE534" i="2"/>
  <c r="BE539" i="2"/>
  <c r="BE541" i="2"/>
  <c r="BE544" i="2"/>
  <c r="BE546" i="2"/>
  <c r="BE549" i="2"/>
  <c r="BE555" i="2"/>
  <c r="BE556" i="2"/>
  <c r="BE557" i="2"/>
  <c r="BE559" i="2"/>
  <c r="BE564" i="2"/>
  <c r="BE566" i="2"/>
  <c r="BE569" i="2"/>
  <c r="BE575" i="2"/>
  <c r="BE577" i="2"/>
  <c r="BE579" i="2"/>
  <c r="BE580" i="2"/>
  <c r="BE586" i="2"/>
  <c r="BE589" i="2"/>
  <c r="BE593" i="2"/>
  <c r="BE599" i="2"/>
  <c r="BE600" i="2"/>
  <c r="BE601" i="2"/>
  <c r="BE615" i="2"/>
  <c r="BE620" i="2"/>
  <c r="BE621" i="2"/>
  <c r="BE623" i="2"/>
  <c r="BE624" i="2"/>
  <c r="BE628" i="2"/>
  <c r="BE630" i="2"/>
  <c r="BE649" i="2"/>
  <c r="BE651" i="2"/>
  <c r="BE652" i="2"/>
  <c r="BE654" i="2"/>
  <c r="BE657" i="2"/>
  <c r="BE664" i="2"/>
  <c r="BE666" i="2"/>
  <c r="BE668" i="2"/>
  <c r="BE675" i="2"/>
  <c r="BE678" i="2"/>
  <c r="BE681" i="2"/>
  <c r="BE685" i="2"/>
  <c r="BE692" i="2"/>
  <c r="BE693" i="2"/>
  <c r="BE697" i="2"/>
  <c r="BE698" i="2"/>
  <c r="BE702" i="2"/>
  <c r="BE706" i="2"/>
  <c r="BE715" i="2"/>
  <c r="BE717" i="2"/>
  <c r="BE730" i="2"/>
  <c r="BE734" i="2"/>
  <c r="BE747" i="2"/>
  <c r="BE749" i="2"/>
  <c r="BE754" i="2"/>
  <c r="BE765" i="2"/>
  <c r="BE767" i="2"/>
  <c r="BE768" i="2"/>
  <c r="BE771" i="2"/>
  <c r="BE773" i="2"/>
  <c r="BE775" i="2"/>
  <c r="BE777" i="2"/>
  <c r="BE780" i="2"/>
  <c r="BE787" i="2"/>
  <c r="BE788" i="2"/>
  <c r="BE792" i="2"/>
  <c r="BE801" i="2"/>
  <c r="BE802" i="2"/>
  <c r="BE804" i="2"/>
  <c r="BE813" i="2"/>
  <c r="BE817" i="2"/>
  <c r="BE824" i="2"/>
  <c r="BE831" i="2"/>
  <c r="BE832" i="2"/>
  <c r="BE833" i="2"/>
  <c r="BE840" i="2"/>
  <c r="BE845" i="2"/>
  <c r="BE849" i="2"/>
  <c r="BE854" i="2"/>
  <c r="BE855" i="2"/>
  <c r="BE857" i="2"/>
  <c r="BE863" i="2"/>
  <c r="BE868" i="2"/>
  <c r="BE872" i="2"/>
  <c r="BE873" i="2"/>
  <c r="BE877" i="2"/>
  <c r="BE878" i="2"/>
  <c r="BE879" i="2"/>
  <c r="BE881" i="2"/>
  <c r="F34" i="2"/>
  <c r="BC55" i="1" s="1"/>
  <c r="BC54" i="1" s="1"/>
  <c r="AY54" i="1" s="1"/>
  <c r="F35" i="2"/>
  <c r="BD55" i="1" s="1"/>
  <c r="BD54" i="1" s="1"/>
  <c r="W33" i="1" s="1"/>
  <c r="J32" i="2"/>
  <c r="AW55" i="1" s="1"/>
  <c r="F32" i="2"/>
  <c r="BA55" i="1" s="1"/>
  <c r="BA54" i="1" s="1"/>
  <c r="AW54" i="1" s="1"/>
  <c r="AK30" i="1" s="1"/>
  <c r="F33" i="2"/>
  <c r="BB55" i="1" s="1"/>
  <c r="BB54" i="1" s="1"/>
  <c r="AX54" i="1" s="1"/>
  <c r="P122" i="2" l="1"/>
  <c r="P333" i="2"/>
  <c r="R122" i="2"/>
  <c r="R333" i="2"/>
  <c r="T333" i="2"/>
  <c r="T122" i="2"/>
  <c r="BK122" i="2"/>
  <c r="J122" i="2" s="1"/>
  <c r="J56" i="2" s="1"/>
  <c r="BK333" i="2"/>
  <c r="J333" i="2" s="1"/>
  <c r="J68" i="2" s="1"/>
  <c r="BK806" i="2"/>
  <c r="J806" i="2" s="1"/>
  <c r="J99" i="2" s="1"/>
  <c r="J31" i="2"/>
  <c r="AV55" i="1" s="1"/>
  <c r="AT55" i="1" s="1"/>
  <c r="W30" i="1"/>
  <c r="W32" i="1"/>
  <c r="W31" i="1"/>
  <c r="F31" i="2"/>
  <c r="AZ55" i="1" s="1"/>
  <c r="AZ54" i="1" s="1"/>
  <c r="W29" i="1" s="1"/>
  <c r="T121" i="2" l="1"/>
  <c r="R121" i="2"/>
  <c r="P121" i="2"/>
  <c r="AU55" i="1"/>
  <c r="AU54" i="1" s="1"/>
  <c r="BK121" i="2"/>
  <c r="J121" i="2" s="1"/>
  <c r="J55" i="2" s="1"/>
  <c r="AV54" i="1"/>
  <c r="AK29" i="1" s="1"/>
  <c r="AT54" i="1" l="1"/>
  <c r="J28" i="2"/>
  <c r="AG55" i="1" s="1"/>
  <c r="AN55" i="1" s="1"/>
  <c r="J37" i="2" l="1"/>
  <c r="AG54" i="1"/>
  <c r="AK26" i="1" s="1"/>
  <c r="AK35" i="1" s="1"/>
  <c r="AN54" i="1" l="1"/>
</calcChain>
</file>

<file path=xl/sharedStrings.xml><?xml version="1.0" encoding="utf-8"?>
<sst xmlns="http://schemas.openxmlformats.org/spreadsheetml/2006/main" count="11932" uniqueCount="3322">
  <si>
    <t>Export Komplet</t>
  </si>
  <si>
    <t>VZ</t>
  </si>
  <si>
    <t>2.0</t>
  </si>
  <si>
    <t>ZAMOK</t>
  </si>
  <si>
    <t>False</t>
  </si>
  <si>
    <t>{e8f850ee-b018-43d8-abda-aef4306ca364}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</si>
  <si>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</si>
  <si>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</si>
  <si>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</si>
  <si>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</si>
  <si>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</si>
  <si>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</si>
  <si>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</si>
  <si>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</si>
  <si>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EKS-028/2020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</si>
  <si>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</si>
  <si>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</si>
  <si>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Údržba a opravy budov v majetku Statutárního města Teplice 2021-2022</t>
  </si>
  <si>
    <t>KSO:</t>
  </si>
  <si>
    <t/>
  </si>
  <si>
    <t>CC-CZ:</t>
  </si>
  <si>
    <t>Místo:</t>
  </si>
  <si>
    <t>Teplice</t>
  </si>
  <si>
    <t>Datum:</t>
  </si>
  <si>
    <t>29. 4. 2020</t>
  </si>
  <si>
    <t>Zadavatel:</t>
  </si>
  <si>
    <t>IČ:</t>
  </si>
  <si>
    <t>00266621</t>
  </si>
  <si>
    <t>Statutární město Teplice, Nám. Svobody 2/2,Teplice</t>
  </si>
  <si>
    <t>DIČ:</t>
  </si>
  <si>
    <t>CZ00266621</t>
  </si>
  <si>
    <t>Uchazeč:</t>
  </si>
  <si>
    <t>Projektant:</t>
  </si>
  <si>
    <t xml:space="preserve"> </t>
  </si>
  <si>
    <t>True</t>
  </si>
  <si>
    <t>Zpracovatel:</t>
  </si>
  <si>
    <t>65639081</t>
  </si>
  <si>
    <t>Zbyněk Jarolím-STAVINVEST, J.Hory 1639/17, Teplice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</si>
  <si>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</si>
  <si>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</si>
  <si>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</si>
  <si>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</si>
  <si>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</si>
  <si>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</si>
  <si>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</si>
  <si>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</si>
  <si>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</si>
  <si>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</si>
  <si>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</si>
  <si>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</si>
  <si>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</si>
  <si>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</si>
  <si>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</si>
  <si>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</si>
  <si>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</si>
  <si>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</si>
  <si>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</si>
  <si>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</si>
  <si>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</si>
  <si>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</si>
  <si>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</si>
  <si>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</si>
  <si>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</si>
  <si>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</si>
  <si>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</si>
  <si>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</si>
  <si>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</si>
  <si>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</si>
  <si>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</si>
  <si>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</si>
  <si>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</si>
  <si>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</si>
  <si>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</si>
  <si>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</si>
  <si>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</si>
  <si>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</si>
  <si>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</si>
  <si>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</si>
  <si>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</si>
  <si>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</si>
  <si>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</si>
  <si>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</si>
  <si>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</si>
  <si>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</si>
  <si>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</si>
  <si>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</si>
  <si>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</si>
  <si>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</si>
  <si>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</si>
  <si>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</si>
  <si>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</si>
  <si>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</si>
  <si>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</si>
  <si>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</si>
  <si>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</si>
  <si>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</si>
  <si>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</si>
  <si>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</si>
  <si>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</si>
  <si>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</si>
  <si>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</si>
  <si>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</si>
  <si>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</si>
  <si>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</si>
  <si>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</si>
  <si>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</si>
  <si>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</si>
  <si>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</si>
  <si>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</si>
  <si>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</si>
  <si>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</si>
  <si>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</si>
  <si>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</si>
  <si>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</si>
  <si>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</si>
  <si>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</si>
  <si>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</si>
  <si>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</si>
  <si>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</si>
  <si>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</si>
  <si>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</si>
  <si>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</si>
  <si>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</si>
  <si>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</si>
  <si>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</si>
  <si>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</si>
  <si>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</si>
  <si>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</si>
  <si>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 xml:space="preserve">    789 - Povrchové úpravy ocelových konstrukcí a technologických zařízení</t>
  </si>
  <si>
    <t>M - Práce a dodávky M</t>
  </si>
  <si>
    <t xml:space="preserve">    58-M - Revize vyhrazených technických zařízení</t>
  </si>
  <si>
    <t>HZS - Hodinové zúčtovací sazby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</si>
  <si>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</si>
  <si>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</si>
  <si>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</si>
  <si>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</si>
  <si>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</si>
  <si>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</si>
  <si>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</si>
  <si>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</si>
  <si>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</si>
  <si>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</si>
  <si>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</si>
  <si>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</si>
  <si>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</si>
  <si>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</si>
  <si>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</si>
  <si>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</si>
  <si>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</si>
  <si>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</si>
  <si>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</si>
  <si>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</si>
  <si>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111209111</t>
  </si>
  <si>
    <t>Spálení proutí, klestu z prořezávek a odstraněných křovin pro jakoukoliv dřevinu</t>
  </si>
  <si>
    <t>m2</t>
  </si>
  <si>
    <t>CS ÚRS 2020 01</t>
  </si>
  <si>
    <t>4</t>
  </si>
  <si>
    <t>2</t>
  </si>
  <si>
    <t>-281321147</t>
  </si>
  <si>
    <t>111251102</t>
  </si>
  <si>
    <t>Odstranění křovin a stromů s odstraněním kořenů strojně průměru kmene do 100 mm v rovině nebo ve svahu sklonu terénu do 1:5, při celkové ploše přes 100 do 500 m2</t>
  </si>
  <si>
    <t>1219581761</t>
  </si>
  <si>
    <t>3</t>
  </si>
  <si>
    <t>112201111</t>
  </si>
  <si>
    <t>Odstranění pařezu v rovině nebo na svahu do 1:5 o průměru pařezu na řezné ploše do 200 mm</t>
  </si>
  <si>
    <t>kus</t>
  </si>
  <si>
    <t>18644562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</si>
  <si>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</si>
  <si>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</si>
  <si>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</si>
  <si>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-1964409841</t>
  </si>
  <si>
    <t>5</t>
  </si>
  <si>
    <t>115101201</t>
  </si>
  <si>
    <t>Čerpání vody na dopravní výšku do 10 m s uvažovaným průměrným přítokem do 500 l/min</t>
  </si>
  <si>
    <t>hod</t>
  </si>
  <si>
    <t>318119772</t>
  </si>
  <si>
    <t>6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</si>
  <si>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</si>
  <si>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</si>
  <si>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-644265246</t>
  </si>
  <si>
    <t>7</t>
  </si>
  <si>
    <t>121112003</t>
  </si>
  <si>
    <t>Sejmutí ornice ručně při souvislé ploše, tl. vrstvy do 200 mm</t>
  </si>
  <si>
    <t>-432831164</t>
  </si>
  <si>
    <t>8</t>
  </si>
  <si>
    <t>122251105</t>
  </si>
  <si>
    <t>Odkopávky a prokopávky nezapažené strojně v hornině třídy těžitelnosti I skupiny 3 přes 500 do 1 000 m3</t>
  </si>
  <si>
    <t>m3</t>
  </si>
  <si>
    <t>-839137026</t>
  </si>
  <si>
    <t>9</t>
  </si>
  <si>
    <t>129001101</t>
  </si>
  <si>
    <t>Příplatek k cenám vykopávek za ztížení vykopávky v blízkosti podzemního vedení nebo výbušnin v horninách jakékoliv třídy</t>
  </si>
  <si>
    <t>-544635797</t>
  </si>
  <si>
    <t>10</t>
  </si>
  <si>
    <t>129911121</t>
  </si>
  <si>
    <t>Bourání konstrukcí v odkopávkách a prokopávkách ručně s přemístěním suti na hromady na vzdálenost do 20 m nebo s naložením na dopravní prostředek z betonu prostého neprokládaného</t>
  </si>
  <si>
    <t>-818475976</t>
  </si>
  <si>
    <t>11</t>
  </si>
  <si>
    <t>131213101</t>
  </si>
  <si>
    <t>Hloubení jam ručně zapažených i nezapažených s urovnáním dna do předepsaného profilu a spádu v hornině třídy těžitelnosti I skupiny 3 soudržných</t>
  </si>
  <si>
    <t>-1268129398</t>
  </si>
  <si>
    <t>12</t>
  </si>
  <si>
    <t>131251103</t>
  </si>
  <si>
    <t>Hloubení nezapažených jam a zářezů strojně s urovnáním dna do předepsaného profilu a spádu v hornině třídy těžitelnosti I skupiny 3 přes 50 do 100 m3</t>
  </si>
  <si>
    <t>796258878</t>
  </si>
  <si>
    <t>13</t>
  </si>
  <si>
    <t>131351103</t>
  </si>
  <si>
    <t>Hloubení nezapažených jam a zářezů strojně s urovnáním dna do předepsaného profilu a spádu v hornině třídy těžitelnosti II skupiny 4 přes 50 do 100 m3</t>
  </si>
  <si>
    <t>-380853241</t>
  </si>
  <si>
    <t>14</t>
  </si>
  <si>
    <t>132212111</t>
  </si>
  <si>
    <t>Hloubení rýh šířky do 800 mm ručně zapažených i nezapažených, s urovnáním dna do předepsaného profilu a spádu v hornině třídy těžitelnosti I skupiny 3 soudržných</t>
  </si>
  <si>
    <t>59649457</t>
  </si>
  <si>
    <t>132312111</t>
  </si>
  <si>
    <t>Hloubení rýh šířky do 800 mm ručně zapažených i nezapažených, s urovnáním dna do předepsaného profilu a spádu v hornině třídy těžitelnosti II skupiny 4 soudržných</t>
  </si>
  <si>
    <t>2143431033</t>
  </si>
  <si>
    <t>16</t>
  </si>
  <si>
    <t>139911101</t>
  </si>
  <si>
    <t>Bourání konstrukcí v hloubených vykopávkách ručně s přemístěním suti na hromady na vzdálenost do 20 m nebo s naložením na dopravní prostředek ze zdiva cihelného nebo smíšeného na maltu vápennou nebo vápenocementovou</t>
  </si>
  <si>
    <t>-1633064990</t>
  </si>
  <si>
    <t>17</t>
  </si>
  <si>
    <t>162751115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</si>
  <si>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</si>
  <si>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-78276959</t>
  </si>
  <si>
    <t>18</t>
  </si>
  <si>
    <t>167151101</t>
  </si>
  <si>
    <t>Nakládání, skládání a překládání neulehlého výkopku nebo sypaniny strojně nakládání, množství do 100 m3, z horniny třídy těžitelnosti I, skupiny 1 až 3</t>
  </si>
  <si>
    <t>-294344089</t>
  </si>
  <si>
    <t>19</t>
  </si>
  <si>
    <t>171201221</t>
  </si>
  <si>
    <t>Poplatek za uložení stavebního odpadu na skládce (skládkovné) zeminy a kamení zatříděného do Katalogu odpadů pod kódem 17 05 04</t>
  </si>
  <si>
    <t>t</t>
  </si>
  <si>
    <t>-1932925622</t>
  </si>
  <si>
    <t>20</t>
  </si>
  <si>
    <t>171251201</t>
  </si>
  <si>
    <t>Uložení sypaniny na skládky nebo meziskládky bez hutnění s upravením uložené sypaniny do předepsaného tvaru</t>
  </si>
  <si>
    <t>-1541835146</t>
  </si>
  <si>
    <t>174151101</t>
  </si>
  <si>
    <t>Zásyp sypaninou z jakékoliv horniny strojně s uložením výkopku ve vrstvách se zhutněním jam, šachet, rýh nebo kolem objektů v těchto vykopávkách</t>
  </si>
  <si>
    <t>-1983784302</t>
  </si>
  <si>
    <t>22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</si>
  <si>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</si>
  <si>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</si>
  <si>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224725708</t>
  </si>
  <si>
    <t>23</t>
  </si>
  <si>
    <t>181311103</t>
  </si>
  <si>
    <t>Rozprostření a urovnání ornice v rovině nebo ve svahu sklonu do 1:5 ručně při souvislé ploše, tl. vrstvy do 200 mm</t>
  </si>
  <si>
    <t>-979749050</t>
  </si>
  <si>
    <t>24</t>
  </si>
  <si>
    <t>181951112</t>
  </si>
  <si>
    <t>Úprava pláně vyrovnáním výškových rozdílů strojně v hornině třídy těžitelnosti I, skupiny 1 až 3 se zhutněním</t>
  </si>
  <si>
    <t>170030954</t>
  </si>
  <si>
    <t>25</t>
  </si>
  <si>
    <t>185851121</t>
  </si>
  <si>
    <t>Dovoz vody pro zálivku rostlin na vzdálenost do 1000 m</t>
  </si>
  <si>
    <t>1427643260</t>
  </si>
  <si>
    <t>26</t>
  </si>
  <si>
    <t>185851129</t>
  </si>
  <si>
    <t>Dovoz vody pro zálivku rostlin Příplatek k ceně za každých dalších i započatých 1000 m</t>
  </si>
  <si>
    <t>594368911</t>
  </si>
  <si>
    <t>Zakládání</t>
  </si>
  <si>
    <t>27</t>
  </si>
  <si>
    <t>211571121</t>
  </si>
  <si>
    <t>Výplň kamenivem do rýh odvodňovacích žeber nebo trativodů bez zhutnění, s úpravou povrchu výplně kamenivem drobným těženým</t>
  </si>
  <si>
    <t>714106926</t>
  </si>
  <si>
    <t>28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</si>
  <si>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</si>
  <si>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</si>
  <si>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-764309318</t>
  </si>
  <si>
    <t>29</t>
  </si>
  <si>
    <t>213311113</t>
  </si>
  <si>
    <t>Polštáře zhutněné pod základy z kameniva hrubého drceného, frakce 16 - 63 mm</t>
  </si>
  <si>
    <t>2017832265</t>
  </si>
  <si>
    <t>30</t>
  </si>
  <si>
    <t>273313611</t>
  </si>
  <si>
    <t>Základy z betonu prostého desky z betonu kamenem neprokládaného tř. C 16/20</t>
  </si>
  <si>
    <t>-2103745909</t>
  </si>
  <si>
    <t>31</t>
  </si>
  <si>
    <t>275313811</t>
  </si>
  <si>
    <t>Základy z betonu prostého patky a bloky z betonu kamenem neprokládaného tř. C 25/30</t>
  </si>
  <si>
    <t>2026872727</t>
  </si>
  <si>
    <t>32</t>
  </si>
  <si>
    <t>279113123</t>
  </si>
  <si>
    <t>Základové zdi z tvárnic ztraceného bednění včetně výplně z betonu bez zvláštních nároků na vliv prostředí třídy C 12/15, tloušťky zdiva přes 200 do 250 mm</t>
  </si>
  <si>
    <t>-797707340</t>
  </si>
  <si>
    <t>33</t>
  </si>
  <si>
    <t>279113124</t>
  </si>
  <si>
    <t>Základové zdi z tvárnic ztraceného bednění včetně výplně z betonu bez zvláštních nároků na vliv prostředí třídy C 12/15, tloušťky zdiva přes 250 do 300 mm</t>
  </si>
  <si>
    <t>-942212800</t>
  </si>
  <si>
    <t>Svislé a kompletní konstrukce</t>
  </si>
  <si>
    <t>34</t>
  </si>
  <si>
    <t>310278842</t>
  </si>
  <si>
    <t>Zazdívka otvorů ve zdivu nadzákladovém nepálenými tvárnicemi plochy přes 0,25 m2 do 1 m2 , ve zdi tl. do 300 mm</t>
  </si>
  <si>
    <t>713113812</t>
  </si>
  <si>
    <t>35</t>
  </si>
  <si>
    <t>311311911</t>
  </si>
  <si>
    <t>Nadzákladové zdi z betonu prostého nosné bez zvláštních nároků na vliv prostředí tř. C 16/20</t>
  </si>
  <si>
    <t>-1720788918</t>
  </si>
  <si>
    <t>36</t>
  </si>
  <si>
    <t>311351121</t>
  </si>
  <si>
    <t>Bednění nadzákladových zdí nosných rovné oboustranné za každou stranu zřízení</t>
  </si>
  <si>
    <t>-1549459701</t>
  </si>
  <si>
    <t>37</t>
  </si>
  <si>
    <t>311351122</t>
  </si>
  <si>
    <t>Bednění nadzákladových zdí nosných rovné oboustranné za každou stranu odstranění</t>
  </si>
  <si>
    <t>409651058</t>
  </si>
  <si>
    <t>38</t>
  </si>
  <si>
    <t>317142440</t>
  </si>
  <si>
    <t>Překlady nenosné z pórobetonu osazené do tenkého maltového lože, výšky do 250 mm, šířky překladu 150 mm, délky překladu do 1000 mm</t>
  </si>
  <si>
    <t>-147806219</t>
  </si>
  <si>
    <t>39</t>
  </si>
  <si>
    <t>317168013</t>
  </si>
  <si>
    <t>Překlady keramické ploché osazené do maltového lože, výšky překladu 71 mm šířky 115 mm, délky 1500 mm</t>
  </si>
  <si>
    <t>-2049637066</t>
  </si>
  <si>
    <t>40</t>
  </si>
  <si>
    <t>317168015</t>
  </si>
  <si>
    <t>Překlady keramické ploché osazené do maltového lože, výšky překladu 71 mm šířky 115 mm, délky 2000 mm</t>
  </si>
  <si>
    <t>1452186294</t>
  </si>
  <si>
    <t>41</t>
  </si>
  <si>
    <t>317941121</t>
  </si>
  <si>
    <t>Osazování ocelových válcovaných nosníků na zdivu I nebo IE nebo U nebo UE nebo L do č. 12 nebo výšky do 120 mm</t>
  </si>
  <si>
    <t>1465687012</t>
  </si>
  <si>
    <t>42</t>
  </si>
  <si>
    <t>M</t>
  </si>
  <si>
    <t>13011066</t>
  </si>
  <si>
    <t>úhelník ocelový rovnostranný jakost 11 375 60x60x5mm</t>
  </si>
  <si>
    <t>-1313867123</t>
  </si>
  <si>
    <t>43</t>
  </si>
  <si>
    <t>319201321</t>
  </si>
  <si>
    <t>Vyrovnání nerovného povrchu vnitřního i vnějšího zdiva bez odsekání vadných cihel, maltou (s dodáním hmot) tl. do 30 mm</t>
  </si>
  <si>
    <t>537390569</t>
  </si>
  <si>
    <t>44</t>
  </si>
  <si>
    <t>319202321</t>
  </si>
  <si>
    <t>Vyrovnání nerovného povrchu vnitřního i vnějšího zdiva přizděním, tl. přes 30 do 80 mm</t>
  </si>
  <si>
    <t>-258685933</t>
  </si>
  <si>
    <t>45</t>
  </si>
  <si>
    <t>319202331</t>
  </si>
  <si>
    <t>Vyrovnání nerovného povrchu vnitřního i vnějšího zdiva přizděním, tl. přes 80 do 150 mm</t>
  </si>
  <si>
    <t>519175211</t>
  </si>
  <si>
    <t>46</t>
  </si>
  <si>
    <t>327213111</t>
  </si>
  <si>
    <t>Zdění zdiva nadzákladového opěrných zdí a valů z lomového kamene štípaného nebo ručně vybíraného na maltu z nepravidelných kamenů objemu 1 kusu kamene do 0,02 m3, šířka spáry do 4 mm</t>
  </si>
  <si>
    <t>330561002</t>
  </si>
  <si>
    <t>47</t>
  </si>
  <si>
    <t>58380756</t>
  </si>
  <si>
    <t>kámen lomový soklový (1t=1,7m2)</t>
  </si>
  <si>
    <t>-1772898491</t>
  </si>
  <si>
    <t>48</t>
  </si>
  <si>
    <t>338171111</t>
  </si>
  <si>
    <t>Montáž sloupků a vzpěr plotových ocelových trubkových nebo profilovaných výšky do 2,00 m se zalitím cementovou maltou do vynechaných otvorů</t>
  </si>
  <si>
    <t>2002239719</t>
  </si>
  <si>
    <t>49</t>
  </si>
  <si>
    <t>338171121</t>
  </si>
  <si>
    <t>Montáž sloupků a vzpěr plotových ocelových trubkových nebo profilovaných výšky do 2,60 m se zalitím cementovou maltou do vynechaných otvorů</t>
  </si>
  <si>
    <t>547472885</t>
  </si>
  <si>
    <t>50</t>
  </si>
  <si>
    <t>340238212</t>
  </si>
  <si>
    <t>Zazdívka otvorů v příčkách nebo stěnách cihlami plnými pálenými plochy přes 0,25 m2 do 1 m2, tloušťky přes 100 mm</t>
  </si>
  <si>
    <t>-1770458329</t>
  </si>
  <si>
    <t>51</t>
  </si>
  <si>
    <t>341362021</t>
  </si>
  <si>
    <t>Výztuž stěn a příček nosných svislých nebo šikmých, rovných nebo oblých ze svařovaných sítí z drátů typu KARI</t>
  </si>
  <si>
    <t>-371361104</t>
  </si>
  <si>
    <t>52</t>
  </si>
  <si>
    <t>342241162</t>
  </si>
  <si>
    <t>Příčky nebo přizdívky jednoduché z cihel nebo příčkovek pálených na maltu MVC nebo MC plných P7,5 až P15 dl. 290 mm (290x140x65 mm), tl. o tl. 140 mm</t>
  </si>
  <si>
    <t>-341445085</t>
  </si>
  <si>
    <t>53</t>
  </si>
  <si>
    <t>342244111</t>
  </si>
  <si>
    <t>Příčky jednoduché z cihel děrovaných klasických spojených na pero a drážku na maltu M5, pevnost cihel do P15, tl. příčky 115 mm</t>
  </si>
  <si>
    <t>-1794517864</t>
  </si>
  <si>
    <t>54</t>
  </si>
  <si>
    <t>342272225</t>
  </si>
  <si>
    <t>Příčky z pórobetonových tvárnic hladkých na tenké maltové lože objemová hmotnost do 500 kg/m3, tloušťka příčky 100 mm</t>
  </si>
  <si>
    <t>-1077842436</t>
  </si>
  <si>
    <t>55</t>
  </si>
  <si>
    <t>342272235</t>
  </si>
  <si>
    <t>Příčky z pórobetonových tvárnic hladkých na tenké maltové lože objemová hmotnost do 500 kg/m3, tloušťka příčky 125 mm</t>
  </si>
  <si>
    <t>1169068902</t>
  </si>
  <si>
    <t>56</t>
  </si>
  <si>
    <t>342272245</t>
  </si>
  <si>
    <t>Příčky z pórobetonových tvárnic hladkých na tenké maltové lože objemová hmotnost do 500 kg/m3, tloušťka příčky 150 mm</t>
  </si>
  <si>
    <t>1057646850</t>
  </si>
  <si>
    <t>57</t>
  </si>
  <si>
    <t>342291121</t>
  </si>
  <si>
    <t>Ukotvení příček plochými kotvami, do konstrukce cihelné</t>
  </si>
  <si>
    <t>-1326372242</t>
  </si>
  <si>
    <t>58</t>
  </si>
  <si>
    <t>348121221</t>
  </si>
  <si>
    <t>Osazení podhrabových desek na ocelové sloupky, délky desek přes 2 do 3 m</t>
  </si>
  <si>
    <t>1354134606</t>
  </si>
  <si>
    <t>59</t>
  </si>
  <si>
    <t>348171130</t>
  </si>
  <si>
    <t>Montáž oplocení z dílců kovových rámových, na ocelové sloupky, výšky přes 1,5 do 2,0 m</t>
  </si>
  <si>
    <t>288087456</t>
  </si>
  <si>
    <t>60</t>
  </si>
  <si>
    <t>348171141</t>
  </si>
  <si>
    <t>Montáž oplocení z dílců kovových panelových svařovaných, na ocelové profilované sloupky, výšky do 1,0 m</t>
  </si>
  <si>
    <t>499592399</t>
  </si>
  <si>
    <t>61</t>
  </si>
  <si>
    <t>348921121</t>
  </si>
  <si>
    <t>Zdění plotových zídek nebo zídek pro popelnice a kontejnery z betonových tvárnic na cementovou maltu, bez spárování z ozdobných dutinových tvárnic (cementářských výrobků) jakýchkoliv rozměrů</t>
  </si>
  <si>
    <t>-553361989</t>
  </si>
  <si>
    <t>62</t>
  </si>
  <si>
    <t>359901211</t>
  </si>
  <si>
    <t>Monitoring stok (kamerový systém) jakékoli výšky nová kanalizace</t>
  </si>
  <si>
    <t>-1306238316</t>
  </si>
  <si>
    <t>63</t>
  </si>
  <si>
    <t>359901212</t>
  </si>
  <si>
    <t>Monitoring stok (kamerový systém) jakékoli výšky stávající kanalizace</t>
  </si>
  <si>
    <t>1716154884</t>
  </si>
  <si>
    <t>64</t>
  </si>
  <si>
    <t>386131111</t>
  </si>
  <si>
    <t>Montáž odlučovačů tuků a olejů polyetylenových, průtoku 2 l/s</t>
  </si>
  <si>
    <t>CS ÚRS 2019 02</t>
  </si>
  <si>
    <t>-383830503</t>
  </si>
  <si>
    <t>65</t>
  </si>
  <si>
    <t>3861311.R</t>
  </si>
  <si>
    <t>Montáž odlučovače tuků a olejů příplatek za montáž systému sledování hladiny tuku</t>
  </si>
  <si>
    <t>479256894</t>
  </si>
  <si>
    <t>66</t>
  </si>
  <si>
    <t>Mat/3-001</t>
  </si>
  <si>
    <t>odlučovač tuků pro kuchyň s max.odtokem Qs=0,25 l/s včetně systému signalizace hladiny tuku</t>
  </si>
  <si>
    <t>2037457190</t>
  </si>
  <si>
    <t>67</t>
  </si>
  <si>
    <t>Kalkulace 3-001</t>
  </si>
  <si>
    <t>Ukončení zdiva tl.300mm stříškou z lícových cihel Klinker vč.vyspárování</t>
  </si>
  <si>
    <t>-1355073938</t>
  </si>
  <si>
    <t>Vodorovné konstrukce</t>
  </si>
  <si>
    <t>68</t>
  </si>
  <si>
    <t>430321515</t>
  </si>
  <si>
    <t>Schodišťové konstrukce a rampy z betonu železového (bez výztuže) stupně, schodnice, ramena, podesty s nosníky tř. C 20/25</t>
  </si>
  <si>
    <t>-1590053348</t>
  </si>
  <si>
    <t>69</t>
  </si>
  <si>
    <t>430362021</t>
  </si>
  <si>
    <t>Výztuž schodišťových konstrukcí a ramp stupňů, schodnic, ramen, podest s nosníky ze svařovaných sítí z drátů typu KARI</t>
  </si>
  <si>
    <t>-661855892</t>
  </si>
  <si>
    <t>70</t>
  </si>
  <si>
    <t>431351121</t>
  </si>
  <si>
    <t>Bednění podest, podstupňových desek a ramp včetně podpěrné konstrukce výšky do 4 m půdorysně přímočarých zřízení</t>
  </si>
  <si>
    <t>-519629756</t>
  </si>
  <si>
    <t>71</t>
  </si>
  <si>
    <t>431351122</t>
  </si>
  <si>
    <t>Bednění podest, podstupňových desek a ramp včetně podpěrné konstrukce výšky do 4 m půdorysně přímočarých odstranění</t>
  </si>
  <si>
    <t>671044263</t>
  </si>
  <si>
    <t>Komunikace pozemní</t>
  </si>
  <si>
    <t>72</t>
  </si>
  <si>
    <t>564811111</t>
  </si>
  <si>
    <t>Podklad ze štěrkodrti ŠD s rozprostřením a zhutněním, po zhutnění tl. 50 mm</t>
  </si>
  <si>
    <t>899059723</t>
  </si>
  <si>
    <t>73</t>
  </si>
  <si>
    <t>564851111</t>
  </si>
  <si>
    <t>Podklad ze štěrkodrti ŠD s rozprostřením a zhutněním, po zhutnění tl. 150 mm</t>
  </si>
  <si>
    <t>1698080086</t>
  </si>
  <si>
    <t>74</t>
  </si>
  <si>
    <t>564861111</t>
  </si>
  <si>
    <t>Podklad ze štěrkodrti ŠD s rozprostřením a zhutněním, po zhutnění tl. 200 mm</t>
  </si>
  <si>
    <t>1021946849</t>
  </si>
  <si>
    <t>75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</si>
  <si>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</si>
  <si>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</si>
  <si>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1687410989</t>
  </si>
  <si>
    <t>Úpravy povrchů, podlahy a osazování výplní</t>
  </si>
  <si>
    <t>76</t>
  </si>
  <si>
    <t>611325422</t>
  </si>
  <si>
    <t>Oprava vápenocementové omítky vnitřních ploch štukové dvouvrstvé, tloušťky do 20 mm a tloušťky štuku do 3 mm stropů, v rozsahu opravované plochy přes 10 do 30%</t>
  </si>
  <si>
    <t>-1784892270</t>
  </si>
  <si>
    <t>77</t>
  </si>
  <si>
    <t>612121112</t>
  </si>
  <si>
    <t>Zatření spár vnitřních povrchů stěrkovou hmotou, ploch z pórobetonových tvárnic stěn</t>
  </si>
  <si>
    <t>-1980352399</t>
  </si>
  <si>
    <t>78</t>
  </si>
  <si>
    <t>612142001</t>
  </si>
  <si>
    <t>Potažení vnitřních ploch pletivem v ploše nebo pruzích, na plném podkladu sklovláknitým vtlačením do tmelu stěn</t>
  </si>
  <si>
    <t>1922433646</t>
  </si>
  <si>
    <t>79</t>
  </si>
  <si>
    <t>612311131</t>
  </si>
  <si>
    <t>Potažení vnitřních ploch štukem tloušťky do 3 mm svislých konstrukcí stěn</t>
  </si>
  <si>
    <t>299841932</t>
  </si>
  <si>
    <t>80</t>
  </si>
  <si>
    <t>612321111</t>
  </si>
  <si>
    <t>Omítka vápenocementová vnitřních ploch nanášená ručně jednovrstvá, tloušťky do 10 mm hrubá zatřená svislých konstrukcí stěn</t>
  </si>
  <si>
    <t>-1116918051</t>
  </si>
  <si>
    <t>81</t>
  </si>
  <si>
    <t>612321141</t>
  </si>
  <si>
    <t>Omítka vápenocementová vnitřních ploch nanášená ručně dvouvrstvá, tloušťky jádrové omítky do 10 mm a tloušťky štuku do 3 mm štuková svislých konstrukcí stěn</t>
  </si>
  <si>
    <t>-917247759</t>
  </si>
  <si>
    <t>82</t>
  </si>
  <si>
    <t>612325223</t>
  </si>
  <si>
    <t>Vápenocementová omítka jednotlivých malých ploch štuková na stěnách, plochy jednotlivě přes 0,25 do 1 m2</t>
  </si>
  <si>
    <t>1071704981</t>
  </si>
  <si>
    <t>83</t>
  </si>
  <si>
    <t>612325422</t>
  </si>
  <si>
    <t>Oprava vápenocementové omítky vnitřních ploch štukové dvouvrstvé, tloušťky do 20 mm a tloušťky štuku do 3 mm stěn, v rozsahu opravované plochy přes 10 do 30%</t>
  </si>
  <si>
    <t>634070343</t>
  </si>
  <si>
    <t>84</t>
  </si>
  <si>
    <t>619995001</t>
  </si>
  <si>
    <t>Začištění omítek (s dodáním hmot) kolem oken, dveří, podlah, obkladů apod.</t>
  </si>
  <si>
    <t>469583579</t>
  </si>
  <si>
    <t>85</t>
  </si>
  <si>
    <t>621211021</t>
  </si>
  <si>
    <t>Montáž kontaktního zateplení lepením a mechanickým kotvením z polystyrenových desek nebo z kombinovaných desek na vnější podhledy, tloušťky desek přes 80 do 120 mm</t>
  </si>
  <si>
    <t>-1129894668</t>
  </si>
  <si>
    <t>86</t>
  </si>
  <si>
    <t>28375980</t>
  </si>
  <si>
    <t>deska EPS 100 fasádní λ=0,037 tl 120mm</t>
  </si>
  <si>
    <t>1139091448</t>
  </si>
  <si>
    <t>87</t>
  </si>
  <si>
    <t>622131121</t>
  </si>
  <si>
    <t>Podkladní a spojovací vrstva vnějších omítaných ploch penetrace akrylát-silikonová nanášená ručně stěn</t>
  </si>
  <si>
    <t>-938255583</t>
  </si>
  <si>
    <t>88</t>
  </si>
  <si>
    <t>622142001</t>
  </si>
  <si>
    <t>Potažení vnějších ploch pletivem v ploše nebo pruzích, na plném podkladu sklovláknitým vtlačením do tmelu stěn</t>
  </si>
  <si>
    <t>-458007148</t>
  </si>
  <si>
    <t>89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</si>
  <si>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</si>
  <si>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</si>
  <si>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1816181235</t>
  </si>
  <si>
    <t>90</t>
  </si>
  <si>
    <t>28375943</t>
  </si>
  <si>
    <t>deska EPS 100 fasádní λ=0,037 tl 30mm</t>
  </si>
  <si>
    <t>-1512428688</t>
  </si>
  <si>
    <t>91</t>
  </si>
  <si>
    <t>622252002</t>
  </si>
  <si>
    <t>Montáž profilů kontaktního zateplení ostatních stěnových, dilatačních apod. lepených do tmelu</t>
  </si>
  <si>
    <t>385038882</t>
  </si>
  <si>
    <t>92</t>
  </si>
  <si>
    <t>59051486</t>
  </si>
  <si>
    <t>profil rohový PVC 15x15mm s výztužnou tkaninou š 100mm pro ETICS</t>
  </si>
  <si>
    <t>-1787653962</t>
  </si>
  <si>
    <t>93</t>
  </si>
  <si>
    <t>622321131</t>
  </si>
  <si>
    <t>Potažení vnějších ploch štukem vápenocementovým, tloušťky do 3 mm stěn</t>
  </si>
  <si>
    <t>-1283165241</t>
  </si>
  <si>
    <t>94</t>
  </si>
  <si>
    <t>622321141</t>
  </si>
  <si>
    <t>Omítka vápenocementová vnějších ploch nanášená ručně dvouvrstvá, tloušťky jádrové omítky do 15 mm a tloušťky štuku do 3 mm štuková stěn</t>
  </si>
  <si>
    <t>521079634</t>
  </si>
  <si>
    <t>95</t>
  </si>
  <si>
    <t>622325102</t>
  </si>
  <si>
    <t>Oprava vápenocementové omítky vnějších ploch stupně členitosti 1 hladké stěn, v rozsahu opravované plochy přes 10 do 30%</t>
  </si>
  <si>
    <t>1513132127</t>
  </si>
  <si>
    <t>96</t>
  </si>
  <si>
    <t>622325103</t>
  </si>
  <si>
    <t>Oprava vápenocementové omítky vnějších ploch stupně členitosti 1 hladké stěn, v rozsahu opravované plochy přes 30 do 50%</t>
  </si>
  <si>
    <t>2051491181</t>
  </si>
  <si>
    <t>97</t>
  </si>
  <si>
    <t>622335103</t>
  </si>
  <si>
    <t>Oprava cementové omítky vnějších ploch hladké stěn, v rozsahu opravované plochy přes 30 do 50%</t>
  </si>
  <si>
    <t>-284872508</t>
  </si>
  <si>
    <t>98</t>
  </si>
  <si>
    <t>622521051</t>
  </si>
  <si>
    <t>Omítka tenkovrstvá silikátová vnějších ploch probarvená, včetně penetrace podkladu rýhovaná, tloušťky 2,0 mm stěn</t>
  </si>
  <si>
    <t>-1582500257</t>
  </si>
  <si>
    <t>99</t>
  </si>
  <si>
    <t>629995101</t>
  </si>
  <si>
    <t>Očištění vnějších ploch tlakovou vodou omytím</t>
  </si>
  <si>
    <t>-1964043676</t>
  </si>
  <si>
    <t>100</t>
  </si>
  <si>
    <t>631311112</t>
  </si>
  <si>
    <t>Mazanina z betonu prostého bez zvýšených nároků na prostředí tl. přes 50 do 80 mm tř. C 8/10</t>
  </si>
  <si>
    <t>1789683854</t>
  </si>
  <si>
    <t>101</t>
  </si>
  <si>
    <t>631311113</t>
  </si>
  <si>
    <t>Mazanina z betonu prostého bez zvýšených nároků na prostředí tl. přes 50 do 80 mm tř. C 12/15</t>
  </si>
  <si>
    <t>1972408482</t>
  </si>
  <si>
    <t>102</t>
  </si>
  <si>
    <t>631311124</t>
  </si>
  <si>
    <t>Mazanina z betonu prostého bez zvýšených nároků na prostředí tl. přes 80 do 120 mm tř. C 16/20</t>
  </si>
  <si>
    <t>-386752229</t>
  </si>
  <si>
    <t>103</t>
  </si>
  <si>
    <t>631319011</t>
  </si>
  <si>
    <t>Příplatek k cenám mazanin za úpravu povrchu mazaniny přehlazením, mazanina tl. přes 50 do 80 mm</t>
  </si>
  <si>
    <t>-537759049</t>
  </si>
  <si>
    <t>104</t>
  </si>
  <si>
    <t>631319221</t>
  </si>
  <si>
    <t>Příplatek k cenám betonových mazanin za vyztužení polymerovými makrovlákny objemové vyztužení 2,5 kg/m3</t>
  </si>
  <si>
    <t>-511350550</t>
  </si>
  <si>
    <t>105</t>
  </si>
  <si>
    <t>631362021</t>
  </si>
  <si>
    <t>Výztuž mazanin ze svařovaných sítí z drátů typu KARI</t>
  </si>
  <si>
    <t>1831557858</t>
  </si>
  <si>
    <t>106</t>
  </si>
  <si>
    <t>632441113</t>
  </si>
  <si>
    <t>Potěr anhydritový samonivelační ze suchých směsí tlouštky přes 30 do 40 mm</t>
  </si>
  <si>
    <t>1832130068</t>
  </si>
  <si>
    <t>107</t>
  </si>
  <si>
    <t>632450123</t>
  </si>
  <si>
    <t>Potěr cementový vyrovnávací ze suchých směsí v pásu o průměrné (střední) tl. přes 30 do 40 mm</t>
  </si>
  <si>
    <t>1595861563</t>
  </si>
  <si>
    <t>108</t>
  </si>
  <si>
    <t>632451024</t>
  </si>
  <si>
    <t>Potěr cementový vyrovnávací z malty (MC-15) v pásu o průměrné (střední) tl. přes 40 do 50 mm</t>
  </si>
  <si>
    <t>-1278913207</t>
  </si>
  <si>
    <t>109</t>
  </si>
  <si>
    <t>632451411</t>
  </si>
  <si>
    <t>Doplnění cementového potěru na mazaninách a betonových podkladech (s dodáním hmot), hlazeného dřevěným nebo ocelovým hladítkem, plochy jednotlivě do 1 m2 a tl. do 10 mm</t>
  </si>
  <si>
    <t>-494073979</t>
  </si>
  <si>
    <t>110</t>
  </si>
  <si>
    <t>634112112</t>
  </si>
  <si>
    <t>Obvodová dilatace mezi stěnou a mazaninou nebo potěrem podlahovým páskem z pěnového PE tl. do 10 mm, výšky 100 mm</t>
  </si>
  <si>
    <t>-1043623254</t>
  </si>
  <si>
    <t>111</t>
  </si>
  <si>
    <t>637121112</t>
  </si>
  <si>
    <t>Okapový chodník z kameniva s udusáním a urovnáním povrchu z kačírku tl. 150 mm</t>
  </si>
  <si>
    <t>-88442945</t>
  </si>
  <si>
    <t>112</t>
  </si>
  <si>
    <t>642942111</t>
  </si>
  <si>
    <t>Osazování zárubní nebo rámů kovových dveřních lisovaných nebo z úhelníků bez dveřních křídel na cementovou maltu, plochy otvoru do 2,5 m2</t>
  </si>
  <si>
    <t>-1449860717</t>
  </si>
  <si>
    <t>113</t>
  </si>
  <si>
    <t>55331346</t>
  </si>
  <si>
    <t>zárubeň ocelová pro běžné zdění a pórobeton 100 levá/pravá 600</t>
  </si>
  <si>
    <t>1844725995</t>
  </si>
  <si>
    <t>114</t>
  </si>
  <si>
    <t>55331348</t>
  </si>
  <si>
    <t>zárubeň ocelová pro běžné zdění a pórobeton 100 levá/pravá 700</t>
  </si>
  <si>
    <t>-329146735</t>
  </si>
  <si>
    <t>115</t>
  </si>
  <si>
    <t>55331350</t>
  </si>
  <si>
    <t>zárubeň ocelová pro běžné zdění a pórobeton 100 levá/pravá 800</t>
  </si>
  <si>
    <t>1775734948</t>
  </si>
  <si>
    <t>Trubní vedení</t>
  </si>
  <si>
    <t>116</t>
  </si>
  <si>
    <t>871315221</t>
  </si>
  <si>
    <t>Kanalizační potrubí z tvrdého PVC v otevřeném výkopu ve sklonu do 20 %, hladkého plnostěnného jednovrstvého, tuhost třídy SN 8 DN 160</t>
  </si>
  <si>
    <t>-913310850</t>
  </si>
  <si>
    <t>117</t>
  </si>
  <si>
    <t>871355211</t>
  </si>
  <si>
    <t>Kanalizační potrubí z tvrdého PVC v otevřeném výkopu ve sklonu do 20 %, hladkého plnostěnného jednovrstvého, tuhost třídy SN 4 DN 200</t>
  </si>
  <si>
    <t>1990917851</t>
  </si>
  <si>
    <t>118</t>
  </si>
  <si>
    <t>894201112</t>
  </si>
  <si>
    <t>Ostatní konstrukce na trubním vedení z prostého betonu dno šachet tloušťky přes 200 mm z betonu bez zvýšených nároků na prostředí tř. C 12/15</t>
  </si>
  <si>
    <t>-203488773</t>
  </si>
  <si>
    <t>119</t>
  </si>
  <si>
    <t>894812201</t>
  </si>
  <si>
    <t>Revizní a čistící šachta z polypropylenu PP pro hladké trouby DN 425 šachtové dno (DN šachty / DN trubního vedení) DN 425/150 průtočné</t>
  </si>
  <si>
    <t>780938943</t>
  </si>
  <si>
    <t>120</t>
  </si>
  <si>
    <t>894812232</t>
  </si>
  <si>
    <t>Revizní a čistící šachta z polypropylenu PP pro hladké trouby DN 425 roura šachtová korugovaná bez hrdla, světlé hloubky 2000 mm</t>
  </si>
  <si>
    <t>-441601582</t>
  </si>
  <si>
    <t>121</t>
  </si>
  <si>
    <t>894812261</t>
  </si>
  <si>
    <t>Revizní a čistící šachta z polypropylenu PP pro hladké trouby DN 425 poklop litinový (pro třídu zatížení) s teleskopickou rourou (3 t)</t>
  </si>
  <si>
    <t>1781185580</t>
  </si>
  <si>
    <t>Ostatní konstrukce a práce, bourání</t>
  </si>
  <si>
    <t>122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</si>
  <si>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</si>
  <si>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</si>
  <si>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284668614</t>
  </si>
  <si>
    <t>123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</si>
  <si>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</si>
  <si>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</si>
  <si>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-246371411</t>
  </si>
  <si>
    <t>124</t>
  </si>
  <si>
    <t>59217017</t>
  </si>
  <si>
    <t>obrubník betonový chodníkový 1000x100x250mm</t>
  </si>
  <si>
    <t>-1705951975</t>
  </si>
  <si>
    <t>125</t>
  </si>
  <si>
    <t>722169585</t>
  </si>
  <si>
    <t>126</t>
  </si>
  <si>
    <t>59217019</t>
  </si>
  <si>
    <t>obrubník betonový chodníkový 1000x100x200mm</t>
  </si>
  <si>
    <t>-658238205</t>
  </si>
  <si>
    <t>127</t>
  </si>
  <si>
    <t>916331112</t>
  </si>
  <si>
    <t>Osazení zahradního obrubníku betonového s ložem tl. od 50 do 100 mm z betonu prostého tř. C 12/15 s boční opěrou z betonu prostého tř. C 12/15</t>
  </si>
  <si>
    <t>1488626559</t>
  </si>
  <si>
    <t>128</t>
  </si>
  <si>
    <t>919735112</t>
  </si>
  <si>
    <t>Řezání stávajícího živičného krytu nebo podkladu hloubky přes 50 do 100 mm</t>
  </si>
  <si>
    <t>-1484302071</t>
  </si>
  <si>
    <t>129</t>
  </si>
  <si>
    <t>941111111</t>
  </si>
  <si>
    <t>Montáž lešení řadového trubkového lehkého pracovního s podlahami s provozním zatížením tř. 3 do 200 kg/m2 šířky tř. W06 od 0,6 do 0,9 m, výšky do 10 m</t>
  </si>
  <si>
    <t>-414330671</t>
  </si>
  <si>
    <t>130</t>
  </si>
  <si>
    <t>941111112</t>
  </si>
  <si>
    <t>Montáž lešení řadového trubkového lehkého pracovního s podlahami s provozním zatížením tř. 3 do 200 kg/m2 šířky tř. W06 od 0,6 do 0,9 m, výšky přes 10 do 25 m</t>
  </si>
  <si>
    <t>1365910401</t>
  </si>
  <si>
    <t>131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</si>
  <si>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</si>
  <si>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</si>
  <si>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1104316651</t>
  </si>
  <si>
    <t>132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</si>
  <si>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</si>
  <si>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</si>
  <si>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-135572699</t>
  </si>
  <si>
    <t>133</t>
  </si>
  <si>
    <t>941111811</t>
  </si>
  <si>
    <t>Demontáž lešení řadového trubkového lehkého pracovního s podlahami s provozním zatížením tř. 3 do 200 kg/m2 šířky tř. W06 od 0,6 do 0,9 m, výšky do 10 m</t>
  </si>
  <si>
    <t>-504108824</t>
  </si>
  <si>
    <t>134</t>
  </si>
  <si>
    <t>941111121</t>
  </si>
  <si>
    <t>Montáž lešení řadového trubkového lehkého pracovního s podlahami s provozním zatížením tř. 3 do 200 kg/m2 šířky tř. W09 přes 0,9 do 1,2 m, výšky do 10 m</t>
  </si>
  <si>
    <t>19910768</t>
  </si>
  <si>
    <t>135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</si>
  <si>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</si>
  <si>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</si>
  <si>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-2089550385</t>
  </si>
  <si>
    <t>136</t>
  </si>
  <si>
    <t>941111812</t>
  </si>
  <si>
    <t>Demontáž lešení řadového trubkového lehkého pracovního s podlahami s provozním zatížením tř. 3 do 200 kg/m2 šířky tř. W06 od 0,6 do 0,9 m, výšky přes 10 do 25 m</t>
  </si>
  <si>
    <t>987040177</t>
  </si>
  <si>
    <t>137</t>
  </si>
  <si>
    <t>941111821</t>
  </si>
  <si>
    <t>Demontáž lešení řadového trubkového lehkého pracovního s podlahami s provozním zatížením tř. 3 do 200 kg/m2 šířky tř. W09 přes 0,9 do 1,2 m, výšky do 10 m</t>
  </si>
  <si>
    <t>471497692</t>
  </si>
  <si>
    <t>138</t>
  </si>
  <si>
    <t>944511111</t>
  </si>
  <si>
    <t>Montáž ochranné sítě zavěšené na konstrukci lešení z textilie z umělých vláken</t>
  </si>
  <si>
    <t>1499869371</t>
  </si>
  <si>
    <t>139</t>
  </si>
  <si>
    <t>944511211</t>
  </si>
  <si>
    <t>Montáž ochranné sítě Příplatek za první a každý další den použití sítě k ceně -1111</t>
  </si>
  <si>
    <t>856545748</t>
  </si>
  <si>
    <t>140</t>
  </si>
  <si>
    <t>944511811</t>
  </si>
  <si>
    <t>Demontáž ochranné sítě zavěšené na konstrukci lešení z textilie z umělých vláken</t>
  </si>
  <si>
    <t>-1419478007</t>
  </si>
  <si>
    <t>141</t>
  </si>
  <si>
    <t>945411111</t>
  </si>
  <si>
    <t>Výsuvná šplhací plošina se zdvihem motorickým a s veškerým příslušenstvím s jedním podvozkem a s jedním stožárem výšky do 80 m</t>
  </si>
  <si>
    <t>den</t>
  </si>
  <si>
    <t>1450845812</t>
  </si>
  <si>
    <t>142</t>
  </si>
  <si>
    <t>945412111</t>
  </si>
  <si>
    <t>Teleskopická hydraulická montážní plošina na samohybném podvozku, s otočným košem výšky zdvihu do 8 m</t>
  </si>
  <si>
    <t>739242838</t>
  </si>
  <si>
    <t>143</t>
  </si>
  <si>
    <t>945421110</t>
  </si>
  <si>
    <t>Hydraulická zvedací plošina včetně obsluhy instalovaná na automobilovém podvozku, výšky zdvihu do 18 m</t>
  </si>
  <si>
    <t>1055863343</t>
  </si>
  <si>
    <t>144</t>
  </si>
  <si>
    <t>949101111</t>
  </si>
  <si>
    <t>Lešení pomocné pracovní pro objekty pozemních staveb pro zatížení do 150 kg/m2, o výšce lešeňové podlahy do 1,9 m</t>
  </si>
  <si>
    <t>1670821760</t>
  </si>
  <si>
    <t>145</t>
  </si>
  <si>
    <t>949101112</t>
  </si>
  <si>
    <t>Lešení pomocné pracovní pro objekty pozemních staveb pro zatížení do 150 kg/m2, o výšce lešeňové podlahy přes 1,9 do 3,5 m</t>
  </si>
  <si>
    <t>1887058605</t>
  </si>
  <si>
    <t>146</t>
  </si>
  <si>
    <t>952901111</t>
  </si>
  <si>
    <t>Vyčištění budov nebo objektů před předáním do užívání budov bytové nebo občanské výstavby, světlé výšky podlaží do 4 m</t>
  </si>
  <si>
    <t>1206831700</t>
  </si>
  <si>
    <t>147</t>
  </si>
  <si>
    <t>953961212</t>
  </si>
  <si>
    <t>Kotvy chemické s vyvrtáním otvoru do betonu, železobetonu nebo tvrdého kamene chemická patrona, velikost M 10, hloubka 90 mm</t>
  </si>
  <si>
    <t>-166821134</t>
  </si>
  <si>
    <t>148</t>
  </si>
  <si>
    <t>953961213</t>
  </si>
  <si>
    <t>Kotvy chemické s vyvrtáním otvoru do betonu, železobetonu nebo tvrdého kamene chemická patrona, velikost M 12, hloubka 110 mm</t>
  </si>
  <si>
    <t>-681944420</t>
  </si>
  <si>
    <t>149</t>
  </si>
  <si>
    <t>953965115</t>
  </si>
  <si>
    <t>Kotvy chemické s vyvrtáním otvoru kotevní šrouby pro chemické kotvy, velikost M 10, délka 130 mm</t>
  </si>
  <si>
    <t>1567766247</t>
  </si>
  <si>
    <t>150</t>
  </si>
  <si>
    <t>953965121</t>
  </si>
  <si>
    <t>Kotvy chemické s vyvrtáním otvoru kotevní šrouby pro chemické kotvy, velikost M 12, délka 160 mm</t>
  </si>
  <si>
    <t>-738634897</t>
  </si>
  <si>
    <t>151</t>
  </si>
  <si>
    <t>961044111</t>
  </si>
  <si>
    <t>Bourání základů z betonu prostého</t>
  </si>
  <si>
    <t>1953899558</t>
  </si>
  <si>
    <t>152</t>
  </si>
  <si>
    <t>962022491</t>
  </si>
  <si>
    <t>Bourání zdiva nadzákladového kamenného nebo smíšeného kamenného na maltu cementovou, objemu přes 1 m3</t>
  </si>
  <si>
    <t>-1865125639</t>
  </si>
  <si>
    <t>153</t>
  </si>
  <si>
    <t>962031133</t>
  </si>
  <si>
    <t>Bourání příček z cihel, tvárnic nebo příčkovek z cihel pálených, plných nebo dutých na maltu vápennou nebo vápenocementovou, tl. do 150 mm</t>
  </si>
  <si>
    <t>330897312</t>
  </si>
  <si>
    <t>154</t>
  </si>
  <si>
    <t>962032231</t>
  </si>
  <si>
    <t>Bourání zdiva nadzákladového z cihel nebo tvárnic z cihel pálených nebo vápenopískových, na maltu vápennou nebo vápenocementovou, objemu přes 1 m3</t>
  </si>
  <si>
    <t>1702166265</t>
  </si>
  <si>
    <t>155</t>
  </si>
  <si>
    <t>965042141</t>
  </si>
  <si>
    <t>Bourání mazanin betonových nebo z litého asfaltu tl. do 100 mm, plochy přes 4 m2</t>
  </si>
  <si>
    <t>1624113380</t>
  </si>
  <si>
    <t>156</t>
  </si>
  <si>
    <t>965042241</t>
  </si>
  <si>
    <t>Bourání mazanin betonových nebo z litého asfaltu tl. přes 100 mm, plochy přes 4 m2</t>
  </si>
  <si>
    <t>-198724128</t>
  </si>
  <si>
    <t>157</t>
  </si>
  <si>
    <t>965081223</t>
  </si>
  <si>
    <t>Bourání podlah z dlaždic bez podkladního lože nebo mazaniny, s jakoukoliv výplní spár keramických nebo xylolitových tl. přes 10 mm plochy přes 1 m2</t>
  </si>
  <si>
    <t>2061694082</t>
  </si>
  <si>
    <t>158</t>
  </si>
  <si>
    <t>965081313</t>
  </si>
  <si>
    <t>Bourání podlah z dlaždic bez podkladního lože nebo mazaniny, s jakoukoliv výplní spár betonových, teracových nebo čedičových tl. do 20 mm, plochy přes 1 m2</t>
  </si>
  <si>
    <t>2131895499</t>
  </si>
  <si>
    <t>159</t>
  </si>
  <si>
    <t>966071821</t>
  </si>
  <si>
    <t>Rozebrání oplocení z pletiva drátěného se čtvercovými oky, výšky do 1,6 m</t>
  </si>
  <si>
    <t>-1254120073</t>
  </si>
  <si>
    <t>160</t>
  </si>
  <si>
    <t>966072811</t>
  </si>
  <si>
    <t>Rozebrání oplocení z dílců rámových na ocelové sloupky, výšky přes 1 do 2 m</t>
  </si>
  <si>
    <t>1817222648</t>
  </si>
  <si>
    <t>161</t>
  </si>
  <si>
    <t>967031142</t>
  </si>
  <si>
    <t>Přisekání (špicování) plošné nebo rovných ostění zdiva z cihel pálených rovných ostění, bez odstupu, po hrubém vybourání otvorů, na maltu cementovou</t>
  </si>
  <si>
    <t>83266110</t>
  </si>
  <si>
    <t>162</t>
  </si>
  <si>
    <t>968062354</t>
  </si>
  <si>
    <t>Vybourání dřevěných rámů oken s křídly, dveřních zárubní, vrat, stěn, ostění nebo obkladů rámů oken s křídly dvojitých, plochy do 1 m2</t>
  </si>
  <si>
    <t>-100599686</t>
  </si>
  <si>
    <t>163</t>
  </si>
  <si>
    <t>968062355</t>
  </si>
  <si>
    <t>Vybourání dřevěných rámů oken s křídly, dveřních zárubní, vrat, stěn, ostění nebo obkladů rámů oken s křídly dvojitých, plochy do 2 m2</t>
  </si>
  <si>
    <t>1575330213</t>
  </si>
  <si>
    <t>164</t>
  </si>
  <si>
    <t>968062376</t>
  </si>
  <si>
    <t>Vybourání dřevěných rámů oken s křídly, dveřních zárubní, vrat, stěn, ostění nebo obkladů rámů oken s křídly zdvojených, plochy do 4 m2</t>
  </si>
  <si>
    <t>-1100638416</t>
  </si>
  <si>
    <t>165</t>
  </si>
  <si>
    <t>968072455</t>
  </si>
  <si>
    <t>Vybourání kovových rámů oken s křídly, dveřních zárubní, vrat, stěn, ostění nebo obkladů dveřních zárubní, plochy do 2 m2</t>
  </si>
  <si>
    <t>1838924130</t>
  </si>
  <si>
    <t>166</t>
  </si>
  <si>
    <t>973031325</t>
  </si>
  <si>
    <t>Vysekání výklenků nebo kapes ve zdivu z cihel na maltu vápennou nebo vápenocementovou kapes, plochy do 0,10 m2, hl. do 300 mm</t>
  </si>
  <si>
    <t>1127001067</t>
  </si>
  <si>
    <t>167</t>
  </si>
  <si>
    <t>978011141</t>
  </si>
  <si>
    <t>Otlučení vápenných nebo vápenocementových omítek vnitřních ploch stropů, v rozsahu přes 10 do 30 %</t>
  </si>
  <si>
    <t>1592107375</t>
  </si>
  <si>
    <t>168</t>
  </si>
  <si>
    <t>978013141</t>
  </si>
  <si>
    <t>Otlučení vápenných nebo vápenocementových omítek vnitřních ploch stěn s vyškrabáním spar, s očištěním zdiva, v rozsahu přes 10 do 30 %</t>
  </si>
  <si>
    <t>1537338955</t>
  </si>
  <si>
    <t>169</t>
  </si>
  <si>
    <t>978015341</t>
  </si>
  <si>
    <t>Otlučení vápenných nebo vápenocementových omítek vnějších ploch s vyškrabáním spar a s očištěním zdiva stupně členitosti 1 a 2, v rozsahu přes 10 do 30 %</t>
  </si>
  <si>
    <t>-954435118</t>
  </si>
  <si>
    <t>170</t>
  </si>
  <si>
    <t>978015361</t>
  </si>
  <si>
    <t>Otlučení vápenných nebo vápenocementových omítek vnějších ploch s vyškrabáním spar a s očištěním zdiva stupně členitosti 1 a 2, v rozsahu přes 30 do 50 %</t>
  </si>
  <si>
    <t>1239487812</t>
  </si>
  <si>
    <t>171</t>
  </si>
  <si>
    <t>978015391</t>
  </si>
  <si>
    <t>Otlučení vápenných nebo vápenocementových omítek vnějších ploch s vyškrabáním spar a s očištěním zdiva stupně členitosti 1 a 2, v rozsahu přes 80 do 100 %</t>
  </si>
  <si>
    <t>-1724098010</t>
  </si>
  <si>
    <t>172</t>
  </si>
  <si>
    <t>978059541</t>
  </si>
  <si>
    <t>Odsekání obkladů stěn včetně otlučení podkladní omítky až na zdivo z obkládaček vnitřních, z jakýchkoliv materiálů, plochy přes 1 m2</t>
  </si>
  <si>
    <t>436877047</t>
  </si>
  <si>
    <t>173</t>
  </si>
  <si>
    <t>978059611</t>
  </si>
  <si>
    <t>Odsekání obkladů stěn včetně otlučení podkladní omítky až na zdivo z obkládaček vnějších, z jakýchkoliv materiálů, plochy do 1 m2</t>
  </si>
  <si>
    <t>-94381953</t>
  </si>
  <si>
    <t>174</t>
  </si>
  <si>
    <t>985231112</t>
  </si>
  <si>
    <t>Spárování zdiva hloubky do 40 mm aktivovanou maltou délky spáry na 1 m2 upravované plochy přes 6 do 12 m</t>
  </si>
  <si>
    <t>-1827504577</t>
  </si>
  <si>
    <t>Bourání konstrukcí</t>
  </si>
  <si>
    <t>175</t>
  </si>
  <si>
    <t>767996802</t>
  </si>
  <si>
    <t>Demontáž ostatních zámečnických konstrukcí o hmotnosti jednotlivých dílů rozebráním přes 50 do 100 kg</t>
  </si>
  <si>
    <t>kg</t>
  </si>
  <si>
    <t>1622904963</t>
  </si>
  <si>
    <t>176</t>
  </si>
  <si>
    <t>776201811</t>
  </si>
  <si>
    <t>Demontáž povlakových podlahovin lepených ručně bez podložky</t>
  </si>
  <si>
    <t>81863934</t>
  </si>
  <si>
    <t>177</t>
  </si>
  <si>
    <t>776410811</t>
  </si>
  <si>
    <t>Demontáž soklíků nebo lišt pryžových nebo plastových</t>
  </si>
  <si>
    <t>1371666208</t>
  </si>
  <si>
    <t>997</t>
  </si>
  <si>
    <t>Přesun sutě</t>
  </si>
  <si>
    <t>178</t>
  </si>
  <si>
    <t>997013213</t>
  </si>
  <si>
    <t>Vnitrostaveništní doprava suti a vybouraných hmot vodorovně do 50 m svisle ručně pro budovy a haly výšky přes 9 do 12 m</t>
  </si>
  <si>
    <t>690724849</t>
  </si>
  <si>
    <t>179</t>
  </si>
  <si>
    <t>997013501</t>
  </si>
  <si>
    <t>Odvoz suti a vybouraných hmot na skládku nebo meziskládku se složením, na vzdálenost do 1 km</t>
  </si>
  <si>
    <t>-1178528637</t>
  </si>
  <si>
    <t>180</t>
  </si>
  <si>
    <t>997013509</t>
  </si>
  <si>
    <t>Odvoz suti a vybouraných hmot na skládku nebo meziskládku se složením, na vzdálenost Příplatek k ceně za každý další i započatý 1 km přes 1 km</t>
  </si>
  <si>
    <t>-1323965869</t>
  </si>
  <si>
    <t>181</t>
  </si>
  <si>
    <t>997013601</t>
  </si>
  <si>
    <t>Poplatek za uložení stavebního odpadu na skládce (skládkovné) z prostého betonu zatříděného do Katalogu odpadů pod kódem 17 01 01</t>
  </si>
  <si>
    <t>258153001</t>
  </si>
  <si>
    <t>182</t>
  </si>
  <si>
    <t>997013602</t>
  </si>
  <si>
    <t>Poplatek za uložení stavebního odpadu na skládce (skládkovné) z armovaného betonu zatříděného do Katalogu odpadů pod kódem 17 01 01</t>
  </si>
  <si>
    <t>-193111682</t>
  </si>
  <si>
    <t>183</t>
  </si>
  <si>
    <t>997013603</t>
  </si>
  <si>
    <t>Poplatek za uložení stavebního odpadu na skládce (skládkovné) cihelného zatříděného do Katalogu odpadů pod kódem 17 01 02</t>
  </si>
  <si>
    <t>-344893684</t>
  </si>
  <si>
    <t>184</t>
  </si>
  <si>
    <t>997013607</t>
  </si>
  <si>
    <t>Poplatek za uložení stavebního odpadu na skládce (skládkovné) z tašek a keramických výrobků zatříděného do Katalogu odpadů pod kódem 17 01 03</t>
  </si>
  <si>
    <t>1813896768</t>
  </si>
  <si>
    <t>185</t>
  </si>
  <si>
    <t>997013631</t>
  </si>
  <si>
    <t>Poplatek za uložení stavebního odpadu na skládce (skládkovné) směsného stavebního a demoličního zatříděného do Katalogu odpadů pod kódem 17 09 04</t>
  </si>
  <si>
    <t>1828589177</t>
  </si>
  <si>
    <t>186</t>
  </si>
  <si>
    <t>997013655</t>
  </si>
  <si>
    <t>-1811094566</t>
  </si>
  <si>
    <t>187</t>
  </si>
  <si>
    <t>997013804</t>
  </si>
  <si>
    <t>Poplatek za uložení stavebního odpadu na skládce (skládkovné) ze skla zatříděného do Katalogu odpadů pod kódem 17 02 02</t>
  </si>
  <si>
    <t>1124362555</t>
  </si>
  <si>
    <t>188</t>
  </si>
  <si>
    <t>997013811</t>
  </si>
  <si>
    <t>Poplatek za uložení stavebního odpadu na skládce (skládkovné) dřevěného zatříděného do Katalogu odpadů pod kódem 17 02 01</t>
  </si>
  <si>
    <t>-630174486</t>
  </si>
  <si>
    <t>189</t>
  </si>
  <si>
    <t>997013812</t>
  </si>
  <si>
    <t>Poplatek za uložení stavebního odpadu na skládce (skládkovné) z materiálů na bázi sádry zatříděného do Katalogu odpadů pod kódem 17 08 02</t>
  </si>
  <si>
    <t>-1566138570</t>
  </si>
  <si>
    <t>190</t>
  </si>
  <si>
    <t>997013813</t>
  </si>
  <si>
    <t>Poplatek za uložení stavebního odpadu na skládce (skládkovné) z plastických hmot zatříděného do Katalogu odpadů pod kódem 17 02 03</t>
  </si>
  <si>
    <t>-1105925159</t>
  </si>
  <si>
    <t>191</t>
  </si>
  <si>
    <t>997013814</t>
  </si>
  <si>
    <t>Poplatek za uložení stavebního odpadu na skládce (skládkovné) z izolačních materiálů zatříděného do Katalogu odpadů pod kódem 17 06 04</t>
  </si>
  <si>
    <t>-926611376</t>
  </si>
  <si>
    <t>192</t>
  </si>
  <si>
    <t>997013821</t>
  </si>
  <si>
    <t>Poplatek za uložení stavebního odpadu na skládce (skládkovné) ze stavebních materiálů obsahujících azbest zatříděných do Katalogu odpadů pod kódem 17 06 05</t>
  </si>
  <si>
    <t>1766074813</t>
  </si>
  <si>
    <t>193</t>
  </si>
  <si>
    <t>997013841</t>
  </si>
  <si>
    <t>Poplatek za uložení stavebního odpadu na skládce (skládkovné) odpadního materiálu po otryskávání bez obsahu nebezpečných látek zatříděného do Katalogu odpadů pod kódem 12 01 17</t>
  </si>
  <si>
    <t>-911666107</t>
  </si>
  <si>
    <t>194</t>
  </si>
  <si>
    <t>997013847</t>
  </si>
  <si>
    <t>Poplatek za uložení stavebního odpadu na skládce (skládkovné) asfaltového s obsahem dehtu zatříděného do Katalogu odpadů pod kódem 17 03 01</t>
  </si>
  <si>
    <t>2004201433</t>
  </si>
  <si>
    <t>998</t>
  </si>
  <si>
    <t>Přesun hmot</t>
  </si>
  <si>
    <t>195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</si>
  <si>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</si>
  <si>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</si>
  <si>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-1200097131</t>
  </si>
  <si>
    <t>196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</si>
  <si>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</si>
  <si>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</si>
  <si>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-2025519914</t>
  </si>
  <si>
    <t>197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</si>
  <si>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</si>
  <si>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</si>
  <si>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1066791638</t>
  </si>
  <si>
    <t>198</t>
  </si>
  <si>
    <t>998223011</t>
  </si>
  <si>
    <t>Přesun hmot pro pozemní komunikace s krytem dlážděným dopravní vzdálenost do 200 m jakékoliv délky objektu</t>
  </si>
  <si>
    <t>-1022859704</t>
  </si>
  <si>
    <t>199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</si>
  <si>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</si>
  <si>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</si>
  <si>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-1628302874</t>
  </si>
  <si>
    <t>PSV</t>
  </si>
  <si>
    <t>Práce a dodávky PSV</t>
  </si>
  <si>
    <t>711</t>
  </si>
  <si>
    <t>Izolace proti vodě, vlhkosti a plynům</t>
  </si>
  <si>
    <t>200</t>
  </si>
  <si>
    <t>711161215</t>
  </si>
  <si>
    <t>Izolace proti zemní vlhkosti a beztlakové vodě nopovými fóliemi na ploše svislé S vrstva ochranná, odvětrávací a drenážní výška nopku 20,0 mm, tl. fólie do 1,0 mm</t>
  </si>
  <si>
    <t>-535040297</t>
  </si>
  <si>
    <t>201</t>
  </si>
  <si>
    <t>711161383</t>
  </si>
  <si>
    <t>Izolace proti zemní vlhkosti a beztlakové vodě nopovými fóliemi ostatní ukončení izolace lištou</t>
  </si>
  <si>
    <t>550651099</t>
  </si>
  <si>
    <t>202</t>
  </si>
  <si>
    <t>711411052</t>
  </si>
  <si>
    <t>Provedení izolace proti povrchové a podpovrchové tlakové vodě natěradly a tmely za studena na ploše vodorovné V trojnásobným nátěrem tekutou lepenkou</t>
  </si>
  <si>
    <t>CS ÚRS 2018 02</t>
  </si>
  <si>
    <t>-1427174100</t>
  </si>
  <si>
    <t>203</t>
  </si>
  <si>
    <t>24551030</t>
  </si>
  <si>
    <t>nátěr hydroizolační - tekutá lepenka</t>
  </si>
  <si>
    <t>1101298202</t>
  </si>
  <si>
    <t>204</t>
  </si>
  <si>
    <t>711412052</t>
  </si>
  <si>
    <t>Provedení izolace proti povrchové a podpovrchové tlakové vodě natěradly a tmely za studena na ploše svislé S trojnásobným nátěrem tekutou lepenkou</t>
  </si>
  <si>
    <t>-331032514</t>
  </si>
  <si>
    <t>205</t>
  </si>
  <si>
    <t>683463425</t>
  </si>
  <si>
    <t>206</t>
  </si>
  <si>
    <t>711762711</t>
  </si>
  <si>
    <t>Provedení detailů fóliemi zesílení koutů nebo hran fólií rš 250 nebo 300 mm přilepenou nebo přivařenou</t>
  </si>
  <si>
    <t>-899312605</t>
  </si>
  <si>
    <t>207</t>
  </si>
  <si>
    <t>24771220</t>
  </si>
  <si>
    <t>páska těsnící pro utěsnění rohů, dilatačních a přechodových spár  šíře 105 mm, délka 10 m</t>
  </si>
  <si>
    <t>1542924105</t>
  </si>
  <si>
    <t>208</t>
  </si>
  <si>
    <t>998711101</t>
  </si>
  <si>
    <t>Přesun hmot pro izolace proti vodě, vlhkosti a plynům stanovený z hmotnosti přesunovaného materiálu vodorovná dopravní vzdálenost do 50 m v objektech výšky do 6 m</t>
  </si>
  <si>
    <t>-1172124334</t>
  </si>
  <si>
    <t>209</t>
  </si>
  <si>
    <t>998711102</t>
  </si>
  <si>
    <t>Přesun hmot pro izolace proti vodě, vlhkosti a plynům stanovený z hmotnosti přesunovaného materiálu vodorovná dopravní vzdálenost do 50 m v objektech výšky přes 6 do 12 m</t>
  </si>
  <si>
    <t>75272746</t>
  </si>
  <si>
    <t>712</t>
  </si>
  <si>
    <t>Povlakové krytiny</t>
  </si>
  <si>
    <t>210</t>
  </si>
  <si>
    <t>712300841</t>
  </si>
  <si>
    <t>Odstranění ze střech plochých do 10° mechu odškrabáním a očistěním s urovnáním povrchu</t>
  </si>
  <si>
    <t>-949206813</t>
  </si>
  <si>
    <t>211</t>
  </si>
  <si>
    <t>712300921</t>
  </si>
  <si>
    <t>Opravy povlakové krytiny střech plochých do 10° Příplatek k ceně za správkový kus NAIP přitavením</t>
  </si>
  <si>
    <t>738016327</t>
  </si>
  <si>
    <t>212</t>
  </si>
  <si>
    <t>712341559</t>
  </si>
  <si>
    <t>Provedení povlakové krytiny střech plochých do 10° pásy přitavením NAIP v plné ploše</t>
  </si>
  <si>
    <t>1280120358</t>
  </si>
  <si>
    <t>213</t>
  </si>
  <si>
    <t>62855014</t>
  </si>
  <si>
    <t>pás asfaltový natavitelný modifikovaný SBS tl 4,5mm pro dopravní stavby s vložkou ze polyesterové rohože a spalitelnou PE fólií nebo jemnozrnný min. posypem na horním povrchu</t>
  </si>
  <si>
    <t>657417153</t>
  </si>
  <si>
    <t>214</t>
  </si>
  <si>
    <t>712361703</t>
  </si>
  <si>
    <t>Provedení povlakové krytiny střech plochých do 10° fólií přilepenou lepidlem v plné ploše</t>
  </si>
  <si>
    <t>605749653</t>
  </si>
  <si>
    <t>215</t>
  </si>
  <si>
    <t>28322000</t>
  </si>
  <si>
    <t>fólie hydroizolační střešní mPVC mechanicky kotvená tl 2,0mm šedá</t>
  </si>
  <si>
    <t>1052247403</t>
  </si>
  <si>
    <t>216</t>
  </si>
  <si>
    <t>712363104</t>
  </si>
  <si>
    <t>Provedení povlakové krytiny střech plochých do 10° fólií ostatní činnosti při pokládání hydroizolačních fólií mechanické ukotvení talířovou hmoždinkou do dřevěné konstrukce</t>
  </si>
  <si>
    <t>-1264175569</t>
  </si>
  <si>
    <t>217</t>
  </si>
  <si>
    <t>712363115</t>
  </si>
  <si>
    <t>Provedení povlakové krytiny střech plochých do 10° fólií ostatní činnosti při pokládání hydroizolačních fólií zaizolování prostupů střešní rovinou kruhový průřez, průměr do 300 mm</t>
  </si>
  <si>
    <t>-1158255246</t>
  </si>
  <si>
    <t>218</t>
  </si>
  <si>
    <t>712363352</t>
  </si>
  <si>
    <t>Povlakové krytiny střech plochých do 10° z tvarovaných poplastovaných lišt pro mPVC vnitřní koutová lišta rš 100 mm</t>
  </si>
  <si>
    <t>1811674523</t>
  </si>
  <si>
    <t>219</t>
  </si>
  <si>
    <t>712363353</t>
  </si>
  <si>
    <t>Povlakové krytiny střech plochých do 10° z tvarovaných poplastovaných lišt pro mPVC vnější koutová lišta rš 100 mm</t>
  </si>
  <si>
    <t>278613774</t>
  </si>
  <si>
    <t>220</t>
  </si>
  <si>
    <t>712363356</t>
  </si>
  <si>
    <t>Povlakové krytiny střech plochých do 10° z tvarovaných poplastovaných lišt pro mPVC okapnice rš 200 mm</t>
  </si>
  <si>
    <t>-1215669115</t>
  </si>
  <si>
    <t>221</t>
  </si>
  <si>
    <t>712363357</t>
  </si>
  <si>
    <t>Povlakové krytiny střech plochých do 10° z tvarovaných poplastovaných lišt pro mPVC okapnice rš 250 mm</t>
  </si>
  <si>
    <t>837661975</t>
  </si>
  <si>
    <t>222</t>
  </si>
  <si>
    <t>712391587</t>
  </si>
  <si>
    <t>Provedení povlakové krytiny střech plochých do 10° -ostatní práce přibití pásů AIP, NAIP nebo folie hřebíky (drátěnkami)</t>
  </si>
  <si>
    <t>-1292952356</t>
  </si>
  <si>
    <t>223</t>
  </si>
  <si>
    <t>712491171</t>
  </si>
  <si>
    <t>Provedení povlakové krytiny střech šikmých přes 10° do 30°- ostatní práce provedení vrstvy textilní podkladní</t>
  </si>
  <si>
    <t>2016825660</t>
  </si>
  <si>
    <t>224</t>
  </si>
  <si>
    <t>712600831</t>
  </si>
  <si>
    <t>Odstranění ze střech šikmých přes 30° do 45° krytiny povlakové jednovrstvé</t>
  </si>
  <si>
    <t>2138870398</t>
  </si>
  <si>
    <t>225</t>
  </si>
  <si>
    <t>712600845</t>
  </si>
  <si>
    <t>Odstranění ze střech šikmých přes 30° do 45° doplňků ventilační hlavice</t>
  </si>
  <si>
    <t>46212689</t>
  </si>
  <si>
    <t>226</t>
  </si>
  <si>
    <t>712631101</t>
  </si>
  <si>
    <t>Provedení povlakové krytiny střech šikmých přes 30° pásy na sucho na dřevěném podkladě s lištami AIP nebo NAIP</t>
  </si>
  <si>
    <t>-865107281</t>
  </si>
  <si>
    <t>227</t>
  </si>
  <si>
    <t>998712101</t>
  </si>
  <si>
    <t>Přesun hmot pro povlakové krytiny stanovený z hmotnosti přesunovaného materiálu vodorovná dopravní vzdálenost do 50 m v objektech výšky do 6 m</t>
  </si>
  <si>
    <t>-699111071</t>
  </si>
  <si>
    <t>228</t>
  </si>
  <si>
    <t>998712102</t>
  </si>
  <si>
    <t>Přesun hmot pro povlakové krytiny stanovený z hmotnosti přesunovaného materiálu vodorovná dopravní vzdálenost do 50 m v objektech výšky přes 6 do 12 m</t>
  </si>
  <si>
    <t>1918112224</t>
  </si>
  <si>
    <t>713</t>
  </si>
  <si>
    <t>Izolace tepelné</t>
  </si>
  <si>
    <t>229</t>
  </si>
  <si>
    <t>713121111</t>
  </si>
  <si>
    <t>Montáž tepelné izolace podlah rohožemi, pásy, deskami, dílci, bloky (izolační materiál ve specifikaci) kladenými volně jednovrstvá</t>
  </si>
  <si>
    <t>1762962479</t>
  </si>
  <si>
    <t>230</t>
  </si>
  <si>
    <t>28375817</t>
  </si>
  <si>
    <t>deska EPS pro aplikace bez zatížení tl 60mm</t>
  </si>
  <si>
    <t>1218011912</t>
  </si>
  <si>
    <t>231</t>
  </si>
  <si>
    <t>713141121</t>
  </si>
  <si>
    <t>Montáž tepelné izolace střech plochých rohožemi, pásy, deskami, dílci, bloky (izolační materiál ve specifikaci) přilepenými asfaltem za horka bodově, jednovrstvá</t>
  </si>
  <si>
    <t>-2046319896</t>
  </si>
  <si>
    <t>232</t>
  </si>
  <si>
    <t>28375933</t>
  </si>
  <si>
    <t>deska EPS 70 fasádní λ=0,039 tl 50mm</t>
  </si>
  <si>
    <t>-629758908</t>
  </si>
  <si>
    <t>233</t>
  </si>
  <si>
    <t>713143122</t>
  </si>
  <si>
    <t>Střešní tepelně-hydroizolační systém PUR z tvrdé stříkané pěny objemové hmotnosti 60 kg/m2 tloušťka vrsty 30 mm s ochrannou UV vrstvou silikonovou se zásypem drcenou břidlicí</t>
  </si>
  <si>
    <t>335240683</t>
  </si>
  <si>
    <t>234</t>
  </si>
  <si>
    <t>713143911</t>
  </si>
  <si>
    <t>Oprava střešního tepelně-hydroizolačního systému PUR doplnění stříkané tvrdé PUR pěny tloušťky vrstvy 20 mm</t>
  </si>
  <si>
    <t>-391240586</t>
  </si>
  <si>
    <t>235</t>
  </si>
  <si>
    <t>713191321</t>
  </si>
  <si>
    <t>Montáž tepelné izolace stavebních konstrukcí - doplňky a konstrukční součásti střech plochých osazení odvětrávacích komínků</t>
  </si>
  <si>
    <t>-1187123677</t>
  </si>
  <si>
    <t>236</t>
  </si>
  <si>
    <t>62852002</t>
  </si>
  <si>
    <t>komínek střešní odvětrávací pro bitumenovou krytinu</t>
  </si>
  <si>
    <t>1889861511</t>
  </si>
  <si>
    <t>237</t>
  </si>
  <si>
    <t>998713101</t>
  </si>
  <si>
    <t>Přesun hmot pro izolace tepelné stanovený z hmotnosti přesunovaného materiálu vodorovná dopravní vzdálenost do 50 m v objektech výšky do 6 m</t>
  </si>
  <si>
    <t>2012756205</t>
  </si>
  <si>
    <t>238</t>
  </si>
  <si>
    <t>998713102</t>
  </si>
  <si>
    <t>Přesun hmot pro izolace tepelné stanovený z hmotnosti přesunovaného materiálu vodorovná dopravní vzdálenost do 50 m v objektech výšky přes 6 m do 12 m</t>
  </si>
  <si>
    <t>-1552088392</t>
  </si>
  <si>
    <t>721</t>
  </si>
  <si>
    <t>Zdravotechnika - vnitřní kanalizace</t>
  </si>
  <si>
    <t>239</t>
  </si>
  <si>
    <t>721171905</t>
  </si>
  <si>
    <t>Opravy odpadního potrubí plastového vsazení odbočky do potrubí DN 110</t>
  </si>
  <si>
    <t>-1623851044</t>
  </si>
  <si>
    <t>240</t>
  </si>
  <si>
    <t>721171915</t>
  </si>
  <si>
    <t>Opravy odpadního potrubí plastového propojení dosavadního potrubí DN 110</t>
  </si>
  <si>
    <t>1492297479</t>
  </si>
  <si>
    <t>241</t>
  </si>
  <si>
    <t>721174025</t>
  </si>
  <si>
    <t>Potrubí z trub polypropylenových odpadní (svislé) DN 110</t>
  </si>
  <si>
    <t>-422389252</t>
  </si>
  <si>
    <t>242</t>
  </si>
  <si>
    <t>721174043</t>
  </si>
  <si>
    <t>Potrubí z trub polypropylenových připojovací DN 50</t>
  </si>
  <si>
    <t>1588268110</t>
  </si>
  <si>
    <t>243</t>
  </si>
  <si>
    <t>721194104</t>
  </si>
  <si>
    <t>Vyměření přípojek na potrubí vyvedení a upevnění odpadních výpustek DN 40</t>
  </si>
  <si>
    <t>-732712589</t>
  </si>
  <si>
    <t>244</t>
  </si>
  <si>
    <t>721194105</t>
  </si>
  <si>
    <t>Vyměření přípojek na potrubí vyvedení a upevnění odpadních výpustek DN 50</t>
  </si>
  <si>
    <t>1783306728</t>
  </si>
  <si>
    <t>245</t>
  </si>
  <si>
    <t>721194109</t>
  </si>
  <si>
    <t>Vyměření přípojek na potrubí vyvedení a upevnění odpadních výpustek DN 100</t>
  </si>
  <si>
    <t>231096963</t>
  </si>
  <si>
    <t>246</t>
  </si>
  <si>
    <t>721233212</t>
  </si>
  <si>
    <t>Střešní vtoky (vpusti) polypropylenové (PP) pro pochůzné střechy s odtokem svislým DN 110</t>
  </si>
  <si>
    <t>635038496</t>
  </si>
  <si>
    <t>247</t>
  </si>
  <si>
    <t>721273153</t>
  </si>
  <si>
    <t>Ventilační hlavice z polypropylenu (PP) DN 110</t>
  </si>
  <si>
    <t>-241874860</t>
  </si>
  <si>
    <t>248</t>
  </si>
  <si>
    <t>721290111</t>
  </si>
  <si>
    <t>Zkouška těsnosti kanalizace v objektech vodou do DN 125</t>
  </si>
  <si>
    <t>-1813139109</t>
  </si>
  <si>
    <t>249</t>
  </si>
  <si>
    <t>721300922</t>
  </si>
  <si>
    <t>Pročištění ležatých svodů do DN 300</t>
  </si>
  <si>
    <t>-1362724210</t>
  </si>
  <si>
    <t>250</t>
  </si>
  <si>
    <t>721300941</t>
  </si>
  <si>
    <t>Pročištění dvorních vpustí Ø 300</t>
  </si>
  <si>
    <t>728316401</t>
  </si>
  <si>
    <t>251</t>
  </si>
  <si>
    <t>721300942</t>
  </si>
  <si>
    <t>Pročištění lapačů střešních splavenin</t>
  </si>
  <si>
    <t>1848056490</t>
  </si>
  <si>
    <t>252</t>
  </si>
  <si>
    <t>998721101</t>
  </si>
  <si>
    <t>Přesun hmot pro vnitřní kanalizace stanovený z hmotnosti přesunovaného materiálu vodorovná dopravní vzdálenost do 50 m v objektech výšky do 6 m</t>
  </si>
  <si>
    <t>-1937820807</t>
  </si>
  <si>
    <t>253</t>
  </si>
  <si>
    <t>998721102</t>
  </si>
  <si>
    <t>Přesun hmot pro vnitřní kanalizace stanovený z hmotnosti přesunovaného materiálu vodorovná dopravní vzdálenost do 50 m v objektech výšky přes 6 do 12 m</t>
  </si>
  <si>
    <t>894041439</t>
  </si>
  <si>
    <t>722</t>
  </si>
  <si>
    <t>Zdravotechnika - vnitřní vodovod</t>
  </si>
  <si>
    <t>254</t>
  </si>
  <si>
    <t>722171932</t>
  </si>
  <si>
    <t>Výměna trubky, tvarovky, vsazení odbočky na rozvodech vody z plastů D přes 16 do 20 mm</t>
  </si>
  <si>
    <t>-253907899</t>
  </si>
  <si>
    <t>255</t>
  </si>
  <si>
    <t>722174001</t>
  </si>
  <si>
    <t>Potrubí z plastových trubek z polypropylenu (PPR) svařovaných polyfuzně PN 16 (SDR 7,4) D 16 x 2,2</t>
  </si>
  <si>
    <t>-454765689</t>
  </si>
  <si>
    <t>256</t>
  </si>
  <si>
    <t>722174002</t>
  </si>
  <si>
    <t>Potrubí z plastových trubek z polypropylenu (PPR) svařovaných polyfuzně PN 16 (SDR 7,4) D 20 x 2,8</t>
  </si>
  <si>
    <t>-949488180</t>
  </si>
  <si>
    <t>257</t>
  </si>
  <si>
    <t>722174003</t>
  </si>
  <si>
    <t>Potrubí z plastových trubek z polypropylenu (PPR) svařovaných polyfuzně PN 16 (SDR 7,4) D 25 x 3,5</t>
  </si>
  <si>
    <t>-779426100</t>
  </si>
  <si>
    <t>258</t>
  </si>
  <si>
    <t>722174004</t>
  </si>
  <si>
    <t>Potrubí z plastových trubek z polypropylenu (PPR) svařovaných polyfuzně PN 16 (SDR 7,4) D 32 x 4,4</t>
  </si>
  <si>
    <t>-881940309</t>
  </si>
  <si>
    <t>259</t>
  </si>
  <si>
    <t>722174005</t>
  </si>
  <si>
    <t>Potrubí z plastových trubek z polypropylenu (PPR) svařovaných polyfuzně PN 16 (SDR 7,4) D 40 x 5,5</t>
  </si>
  <si>
    <t>-505902250</t>
  </si>
  <si>
    <t>260</t>
  </si>
  <si>
    <t>722174006</t>
  </si>
  <si>
    <t>Potrubí z plastových trubek z polypropylenu (PPR) svařovaných polyfuzně PN 16 (SDR 7,4) D 50 x 6,9</t>
  </si>
  <si>
    <t>19520377</t>
  </si>
  <si>
    <t>261</t>
  </si>
  <si>
    <t>722174007</t>
  </si>
  <si>
    <t>Potrubí z plastových trubek z polypropylenu (PPR) svařovaných polyfuzně PN 16 (SDR 7,4) D 63 x 8,6</t>
  </si>
  <si>
    <t>1305882232</t>
  </si>
  <si>
    <t>262</t>
  </si>
  <si>
    <t>722174021</t>
  </si>
  <si>
    <t>Potrubí z plastových trubek z polypropylenu (PPR) svařovaných polyfuzně PN 20 (SDR 6) D 16 x 2,7</t>
  </si>
  <si>
    <t>-244059511</t>
  </si>
  <si>
    <t>263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</si>
  <si>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</si>
  <si>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</si>
  <si>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-1386524383</t>
  </si>
  <si>
    <t>264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</si>
  <si>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</si>
  <si>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</si>
  <si>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1047807983</t>
  </si>
  <si>
    <t>265</t>
  </si>
  <si>
    <t>722181233</t>
  </si>
  <si>
    <t>Ochrana potrubí termoizolačními trubicemi z pěnového polyetylenu PE přilepenými v příčných a podélných spojích, tloušťky izolace přes 9 do 13 mm, vnitřního průměru izolace DN přes 45 do 63 mm</t>
  </si>
  <si>
    <t>-511565435</t>
  </si>
  <si>
    <t>266</t>
  </si>
  <si>
    <t>722220111</t>
  </si>
  <si>
    <t>Armatury s jedním závitem nástěnky pro výtokový ventil G 1/2</t>
  </si>
  <si>
    <t>825901427</t>
  </si>
  <si>
    <t>267</t>
  </si>
  <si>
    <t>722220121</t>
  </si>
  <si>
    <t>Armatury s jedním závitem nástěnky pro baterii G 1/2</t>
  </si>
  <si>
    <t>pár</t>
  </si>
  <si>
    <t>-351313939</t>
  </si>
  <si>
    <t>268</t>
  </si>
  <si>
    <t>722220235</t>
  </si>
  <si>
    <t>Armatury s jedním závitem přechodové tvarovky PPR, PN 20 (SDR 6) s kovovým závitem vnitřním přechodky dGK D 50 x G 6/4</t>
  </si>
  <si>
    <t>921838061</t>
  </si>
  <si>
    <t>269</t>
  </si>
  <si>
    <t>722224115</t>
  </si>
  <si>
    <t>Armatury s jedním závitem kohouty plnicí a vypouštěcí PN 10 G 1/2</t>
  </si>
  <si>
    <t>-1525349140</t>
  </si>
  <si>
    <t>270</t>
  </si>
  <si>
    <t>722231073</t>
  </si>
  <si>
    <t>Armatury se dvěma závity ventily zpětné mosazné PN 10 do 110°C G 3/4</t>
  </si>
  <si>
    <t>-2081178940</t>
  </si>
  <si>
    <t>271</t>
  </si>
  <si>
    <t>722232044</t>
  </si>
  <si>
    <t>Armatury se dvěma závity kulové kohouty PN 42 do 185 °C přímé vnitřní závit G 3/4</t>
  </si>
  <si>
    <t>836136810</t>
  </si>
  <si>
    <t>272</t>
  </si>
  <si>
    <t>722232045</t>
  </si>
  <si>
    <t>Armatury se dvěma závity kulové kohouty PN 42 do 185 °C přímé vnitřní závit G 1</t>
  </si>
  <si>
    <t>-342704390</t>
  </si>
  <si>
    <t>273</t>
  </si>
  <si>
    <t>722232046</t>
  </si>
  <si>
    <t>Armatury se dvěma závity kulové kohouty PN 42 do 185 °C přímé vnitřní závit G 5/4</t>
  </si>
  <si>
    <t>-1693785544</t>
  </si>
  <si>
    <t>274</t>
  </si>
  <si>
    <t>722234265</t>
  </si>
  <si>
    <t>Armatury se dvěma závity filtry mosazný PN 20 do 80 °C G 1</t>
  </si>
  <si>
    <t>609400389</t>
  </si>
  <si>
    <t>275</t>
  </si>
  <si>
    <t>722240121</t>
  </si>
  <si>
    <t>Armatury z plastických hmot kohouty (PPR) kulové DN 16</t>
  </si>
  <si>
    <t>-1427040946</t>
  </si>
  <si>
    <t>276</t>
  </si>
  <si>
    <t>722240122</t>
  </si>
  <si>
    <t>Armatury z plastických hmot kohouty (PPR) kulové DN 20</t>
  </si>
  <si>
    <t>-772674040</t>
  </si>
  <si>
    <t>277</t>
  </si>
  <si>
    <t>722240123</t>
  </si>
  <si>
    <t>Armatury z plastických hmot kohouty (PPR) kulové DN 25</t>
  </si>
  <si>
    <t>-1308634704</t>
  </si>
  <si>
    <t>278</t>
  </si>
  <si>
    <t>722240124</t>
  </si>
  <si>
    <t>Armatury z plastických hmot kohouty (PPR) kulové DN 32</t>
  </si>
  <si>
    <t>986482451</t>
  </si>
  <si>
    <t>279</t>
  </si>
  <si>
    <t>722240126</t>
  </si>
  <si>
    <t>Armatury z plastických hmot kohouty (PPR) kulové DN 50</t>
  </si>
  <si>
    <t>-156249926</t>
  </si>
  <si>
    <t>280</t>
  </si>
  <si>
    <t>722260814</t>
  </si>
  <si>
    <t>Demontáž vodoměrů závitových G 5/4</t>
  </si>
  <si>
    <t>1284923110</t>
  </si>
  <si>
    <t>281</t>
  </si>
  <si>
    <t>722262212</t>
  </si>
  <si>
    <t>Vodoměry pro vodu do 40°C závitové horizontální jednovtokové suchoběžné G 1/2 x 110 mm Qn 1,5</t>
  </si>
  <si>
    <t>-83896959</t>
  </si>
  <si>
    <t>282</t>
  </si>
  <si>
    <t>722290226</t>
  </si>
  <si>
    <t>Zkoušky, proplach a desinfekce vodovodního potrubí zkoušky těsnosti vodovodního potrubí do DN 50</t>
  </si>
  <si>
    <t>-1385709533</t>
  </si>
  <si>
    <t>283</t>
  </si>
  <si>
    <t>722290234</t>
  </si>
  <si>
    <t>Zkoušky, proplach a desinfekce vodovodního potrubí proplach a desinfekce vodovodního potrubí do DN 80</t>
  </si>
  <si>
    <t>353156207</t>
  </si>
  <si>
    <t>284</t>
  </si>
  <si>
    <t>998722101</t>
  </si>
  <si>
    <t>Přesun hmot pro vnitřní vodovod stanovený z hmotnosti přesunovaného materiálu vodorovná dopravní vzdálenost do 50 m v objektech výšky do 6 m</t>
  </si>
  <si>
    <t>-1135199309</t>
  </si>
  <si>
    <t>285</t>
  </si>
  <si>
    <t>998722102</t>
  </si>
  <si>
    <t>Přesun hmot pro vnitřní vodovod stanovený z hmotnosti přesunovaného materiálu vodorovná dopravní vzdálenost do 50 m v objektech výšky přes 6 do 12 m</t>
  </si>
  <si>
    <t>-2072783139</t>
  </si>
  <si>
    <t>725</t>
  </si>
  <si>
    <t>Zdravotechnika - zařizovací předměty</t>
  </si>
  <si>
    <t>286</t>
  </si>
  <si>
    <t>725110814</t>
  </si>
  <si>
    <t>Demontáž klozetů odsávacích nebo kombinačních</t>
  </si>
  <si>
    <t>313432484</t>
  </si>
  <si>
    <t>287</t>
  </si>
  <si>
    <t>725112182</t>
  </si>
  <si>
    <t>Zařízení záchodů kombi klozety s úspornou armaturou odpad svislý</t>
  </si>
  <si>
    <t>792475263</t>
  </si>
  <si>
    <t>288</t>
  </si>
  <si>
    <t>725119122</t>
  </si>
  <si>
    <t>Zařízení záchodů montáž klozetových mís kombi</t>
  </si>
  <si>
    <t>997694839</t>
  </si>
  <si>
    <t>289</t>
  </si>
  <si>
    <t>725210821</t>
  </si>
  <si>
    <t>Demontáž umyvadel bez výtokových armatur umyvadel</t>
  </si>
  <si>
    <t>1700068134</t>
  </si>
  <si>
    <t>290</t>
  </si>
  <si>
    <t>725211616</t>
  </si>
  <si>
    <t>Umyvadla keramická bílá bez výtokových armatur připevněná na stěnu šrouby s krytem na sifon (polosloupem) 550 mm</t>
  </si>
  <si>
    <t>-1000622652</t>
  </si>
  <si>
    <t>291</t>
  </si>
  <si>
    <t>725291702</t>
  </si>
  <si>
    <t>Doplňky zařízení koupelen a záchodů smaltované madla rovná, délky 400 mm</t>
  </si>
  <si>
    <t>603094071</t>
  </si>
  <si>
    <t>292</t>
  </si>
  <si>
    <t>725530826</t>
  </si>
  <si>
    <t>Demontáž elektrických zásobníkových ohřívačů vody akumulačních do 800 l</t>
  </si>
  <si>
    <t>777245510</t>
  </si>
  <si>
    <t>293</t>
  </si>
  <si>
    <t>725532124</t>
  </si>
  <si>
    <t>Elektrické ohřívače zásobníkové beztlakové přepadové akumulační s pojistným ventilem závěsné svislé objem nádrže (příkon) 160 l (2,0 kW)</t>
  </si>
  <si>
    <t>-1977058909</t>
  </si>
  <si>
    <t>294</t>
  </si>
  <si>
    <t>725532126</t>
  </si>
  <si>
    <t>Elektrické ohřívače zásobníkové beztlakové přepadové akumulační s pojistným ventilem závěsné svislé objem nádrže (příkon) 200 l (2,2 kW)</t>
  </si>
  <si>
    <t>-1879982724</t>
  </si>
  <si>
    <t>295</t>
  </si>
  <si>
    <t>725619101</t>
  </si>
  <si>
    <t>Plynové sporáky a vařidlové desky bez regulátoru tlaku montáž sporáků na zemní plyn</t>
  </si>
  <si>
    <t>-1678323082</t>
  </si>
  <si>
    <t>296</t>
  </si>
  <si>
    <t>725813111</t>
  </si>
  <si>
    <t>Ventily rohové bez připojovací trubičky nebo flexi hadičky G 1/2</t>
  </si>
  <si>
    <t>1542425840</t>
  </si>
  <si>
    <t>297</t>
  </si>
  <si>
    <t>725820801</t>
  </si>
  <si>
    <t>Demontáž baterií nástěnných do G 3/4</t>
  </si>
  <si>
    <t>-1872593042</t>
  </si>
  <si>
    <t>298</t>
  </si>
  <si>
    <t>725820802</t>
  </si>
  <si>
    <t>Demontáž baterií stojánkových do 1 otvoru</t>
  </si>
  <si>
    <t>-1599610915</t>
  </si>
  <si>
    <t>299</t>
  </si>
  <si>
    <t>725821325</t>
  </si>
  <si>
    <t>Baterie dřezové stojánkové pákové s otáčivým ústím a délkou ramínka 220 mm</t>
  </si>
  <si>
    <t>-808571359</t>
  </si>
  <si>
    <t>300</t>
  </si>
  <si>
    <t>725822613</t>
  </si>
  <si>
    <t>Baterie umyvadlové stojánkové pákové s výpustí</t>
  </si>
  <si>
    <t>1327177744</t>
  </si>
  <si>
    <t>301</t>
  </si>
  <si>
    <t>725831313</t>
  </si>
  <si>
    <t>Baterie vanové nástěnné pákové s příslušenstvím a pohyblivým držákem</t>
  </si>
  <si>
    <t>-1656098373</t>
  </si>
  <si>
    <t>302</t>
  </si>
  <si>
    <t>725841312</t>
  </si>
  <si>
    <t>Baterie sprchová nástěnná páková vč.sprchového příslušenství (držák+hadice+sprchová hlavice)</t>
  </si>
  <si>
    <t>-862151233</t>
  </si>
  <si>
    <t>303</t>
  </si>
  <si>
    <t>725861102</t>
  </si>
  <si>
    <t>Zápachové uzávěrky zařizovacích předmětů pro umyvadla DN 40</t>
  </si>
  <si>
    <t>-768621479</t>
  </si>
  <si>
    <t>304</t>
  </si>
  <si>
    <t>725862103</t>
  </si>
  <si>
    <t>Zápachové uzávěrky zařizovacích předmětů pro dřezy DN 40/50</t>
  </si>
  <si>
    <t>666314258</t>
  </si>
  <si>
    <t>305</t>
  </si>
  <si>
    <t>725862113</t>
  </si>
  <si>
    <t>Zápachové uzávěrky zařizovacích předmětů pro dřezy s přípojkou pro pračku nebo myčku DN 40/50</t>
  </si>
  <si>
    <t>-551376578</t>
  </si>
  <si>
    <t>306</t>
  </si>
  <si>
    <t>725864311</t>
  </si>
  <si>
    <t>Zápachové uzávěrky zařizovacích předmětů pro koupací vany s kulovým kloubem na odtoku DN 40/50</t>
  </si>
  <si>
    <t>-1018025198</t>
  </si>
  <si>
    <t>307</t>
  </si>
  <si>
    <t>725865312</t>
  </si>
  <si>
    <t>Zápachové uzávěrky zařizovacích předmětů pro vany sprchových koutů s kulovým kloubem na odtoku DN 40/50 a odpadním ventilem</t>
  </si>
  <si>
    <t>1791414854</t>
  </si>
  <si>
    <t>308</t>
  </si>
  <si>
    <t>725220842</t>
  </si>
  <si>
    <t>Demontáž van ocelových volně stojících</t>
  </si>
  <si>
    <t>1551980152</t>
  </si>
  <si>
    <t>309</t>
  </si>
  <si>
    <t>725240812</t>
  </si>
  <si>
    <t>Demontáž sprchových kabin a vaniček bez výtokových armatur vaniček</t>
  </si>
  <si>
    <t>848885756</t>
  </si>
  <si>
    <t>310</t>
  </si>
  <si>
    <t>725310823</t>
  </si>
  <si>
    <t>Demontáž dřezů jednodílných bez výtokových armatur vestavěných v kuchyňských sestavách</t>
  </si>
  <si>
    <t>1691725497</t>
  </si>
  <si>
    <t>311</t>
  </si>
  <si>
    <t>725860811</t>
  </si>
  <si>
    <t>Demontáž zápachových uzávěrek pro zařizovací předměty jednoduchých</t>
  </si>
  <si>
    <t>2100631141</t>
  </si>
  <si>
    <t>312</t>
  </si>
  <si>
    <t>998725101</t>
  </si>
  <si>
    <t>Přesun hmot pro zařizovací předměty stanovený z hmotnosti přesunovaného materiálu vodorovná dopravní vzdálenost do 50 m v objektech výšky do 6 m</t>
  </si>
  <si>
    <t>1616692326</t>
  </si>
  <si>
    <t>313</t>
  </si>
  <si>
    <t>998725102</t>
  </si>
  <si>
    <t>Přesun hmot pro zařizovací předměty stanovený z hmotnosti přesunovaného materiálu vodorovná dopravní vzdálenost do 50 m v objektech výšky přes 6 do 12 m</t>
  </si>
  <si>
    <t>-1081017115</t>
  </si>
  <si>
    <t>727</t>
  </si>
  <si>
    <t>Zdravotechnika - požární ochrana</t>
  </si>
  <si>
    <t>314</t>
  </si>
  <si>
    <t>727111203</t>
  </si>
  <si>
    <t>Protipožární trubní ucpávky předizolované kovové potrubí prostup stropem tloušťky 150 mm požární odolnost EI 60-120 D 28</t>
  </si>
  <si>
    <t>-403829600</t>
  </si>
  <si>
    <t>732</t>
  </si>
  <si>
    <t>Ústřední vytápění - strojovny</t>
  </si>
  <si>
    <t>315</t>
  </si>
  <si>
    <t>732331612</t>
  </si>
  <si>
    <t>Nádoby expanzní tlakové s membránou bez pojistného ventilu se závitovým připojením PN 0,6 o objemu 12 l</t>
  </si>
  <si>
    <t>-755885112</t>
  </si>
  <si>
    <t>316</t>
  </si>
  <si>
    <t>732331621</t>
  </si>
  <si>
    <t>Nádoby expanzní tlakové s membránou bez pojistného ventilu se závitovým připojením PN 0,6 o objemu 200 l</t>
  </si>
  <si>
    <t>489956949</t>
  </si>
  <si>
    <t>317</t>
  </si>
  <si>
    <t>732421212</t>
  </si>
  <si>
    <t>Čerpadla teplovodní závitová mokroběžná cirkulační pro TUV (elektronicky řízená) PN 10, do 80°C DN přípojky/dopravní výška H (m) - čerpací výkon Q (m3/h) DN 25 / do 4,0 m / 2,2 m3/h</t>
  </si>
  <si>
    <t>-2027236927</t>
  </si>
  <si>
    <t>318</t>
  </si>
  <si>
    <t>998732101</t>
  </si>
  <si>
    <t>Přesun hmot pro strojovny stanovený z hmotnosti přesunovaného materiálu vodorovná dopravní vzdálenost do 50 m v objektech výšky do 6 m</t>
  </si>
  <si>
    <t>-378880805</t>
  </si>
  <si>
    <t>319</t>
  </si>
  <si>
    <t>998732102</t>
  </si>
  <si>
    <t>Přesun hmot pro strojovny stanovený z hmotnosti přesunovaného materiálu vodorovná dopravní vzdálenost do 50 m v objektech výšky přes 6 do 12 m</t>
  </si>
  <si>
    <t>-1397710367</t>
  </si>
  <si>
    <t>733</t>
  </si>
  <si>
    <t>Ústřední vytápění - rozvodné potrubí</t>
  </si>
  <si>
    <t>320</t>
  </si>
  <si>
    <t>733223204</t>
  </si>
  <si>
    <t>Potrubí z trubek měděných tvrdých spojovaných tvrdým pájením Ø 22/1</t>
  </si>
  <si>
    <t>-589158304</t>
  </si>
  <si>
    <t>321</t>
  </si>
  <si>
    <t>733291101</t>
  </si>
  <si>
    <t>Zkoušky těsnosti potrubí z trubek měděných Ø do 35/1,5</t>
  </si>
  <si>
    <t>334307471</t>
  </si>
  <si>
    <t>322</t>
  </si>
  <si>
    <t>998733101</t>
  </si>
  <si>
    <t>Přesun hmot pro rozvody potrubí stanovený z hmotnosti přesunovaného materiálu vodorovná dopravní vzdálenost do 50 m v objektech výšky do 6 m</t>
  </si>
  <si>
    <t>-1972505309</t>
  </si>
  <si>
    <t>323</t>
  </si>
  <si>
    <t>998733102</t>
  </si>
  <si>
    <t>Přesun hmot pro rozvody potrubí stanovený z hmotnosti přesunovaného materiálu vodorovná dopravní vzdálenost do 50 m v objektech výšky přes 6 do 12 m</t>
  </si>
  <si>
    <t>1832962217</t>
  </si>
  <si>
    <t>734</t>
  </si>
  <si>
    <t>Ústřední vytápění - armatury</t>
  </si>
  <si>
    <t>324</t>
  </si>
  <si>
    <t>734211115</t>
  </si>
  <si>
    <t>Ventily odvzdušňovací závitové otopných těles PN 6 do 120°C G 1/2</t>
  </si>
  <si>
    <t>349739370</t>
  </si>
  <si>
    <t>325</t>
  </si>
  <si>
    <t>734211120</t>
  </si>
  <si>
    <t>Ventily odvzdušňovací závitové automatické PN 14 do 120°C G 1/2</t>
  </si>
  <si>
    <t>-301281900</t>
  </si>
  <si>
    <t>326</t>
  </si>
  <si>
    <t>734220101</t>
  </si>
  <si>
    <t>Ventily regulační závitové vyvažovací přímé PN 20 do 100°C G 3/4</t>
  </si>
  <si>
    <t>-1334829923</t>
  </si>
  <si>
    <t>327</t>
  </si>
  <si>
    <t>734221412</t>
  </si>
  <si>
    <t>Ventily regulační závitové s nastavitelnou regulací PN 10 do 120°C přímé G 3/8</t>
  </si>
  <si>
    <t>-74339592</t>
  </si>
  <si>
    <t>328</t>
  </si>
  <si>
    <t>734221531</t>
  </si>
  <si>
    <t>Ventily regulační závitové termostatické, bez hlavice ovládání PN 16 do 110°C rohové jednoregulační G 3/8</t>
  </si>
  <si>
    <t>1747485398</t>
  </si>
  <si>
    <t>329</t>
  </si>
  <si>
    <t>734221680</t>
  </si>
  <si>
    <t>Ventily regulační závitové hlavice termostatické, pro ovládání ventilů PN 10 do 110°C kapalinové s odděleným čidlem</t>
  </si>
  <si>
    <t>830189843</t>
  </si>
  <si>
    <t>330</t>
  </si>
  <si>
    <t>734261332</t>
  </si>
  <si>
    <t>Šroubení topenářské PN 16 do 120°C rohové G 3/8</t>
  </si>
  <si>
    <t>-773312997</t>
  </si>
  <si>
    <t>331</t>
  </si>
  <si>
    <t>734291123</t>
  </si>
  <si>
    <t>Ostatní armatury kohouty plnicí a vypouštěcí PN 10 do 90°C G 1/2</t>
  </si>
  <si>
    <t>-1446793478</t>
  </si>
  <si>
    <t>332</t>
  </si>
  <si>
    <t>734411104</t>
  </si>
  <si>
    <t>Teploměry technické s pevným stonkem a jímkou zadní připojení (axiální) průměr 63 mm délka stonku 150 mm</t>
  </si>
  <si>
    <t>2079610552</t>
  </si>
  <si>
    <t>333</t>
  </si>
  <si>
    <t>998734101</t>
  </si>
  <si>
    <t>Přesun hmot pro armatury stanovený z hmotnosti přesunovaného materiálu vodorovná dopravní vzdálenost do 50 m v objektech výšky do 6 m</t>
  </si>
  <si>
    <t>146917243</t>
  </si>
  <si>
    <t>334</t>
  </si>
  <si>
    <t>998734102</t>
  </si>
  <si>
    <t>Přesun hmot pro armatury stanovený z hmotnosti přesunovaného materiálu vodorovná dopravní vzdálenost do 50 m v objektech výšky přes 6 do 12 m</t>
  </si>
  <si>
    <t>7519105</t>
  </si>
  <si>
    <t>735</t>
  </si>
  <si>
    <t>Ústřední vytápění - otopná tělesa</t>
  </si>
  <si>
    <t>335</t>
  </si>
  <si>
    <t>735151558</t>
  </si>
  <si>
    <t>Otopná tělesa panelová dvoudesková PN 1,0 MPa, T do 110°C se dvěma přídavnými přestupními plochami výšky tělesa 500 mm stavební délky / výkonu 1100 mm / 1597 W</t>
  </si>
  <si>
    <t>-1908768490</t>
  </si>
  <si>
    <t>336</t>
  </si>
  <si>
    <t>735151811</t>
  </si>
  <si>
    <t>Demontáž otopných těles panelových jednořadých stavební délky do 1500 mm</t>
  </si>
  <si>
    <t>-705181112</t>
  </si>
  <si>
    <t>337</t>
  </si>
  <si>
    <t>998735101</t>
  </si>
  <si>
    <t>Přesun hmot pro otopná tělesa stanovený z hmotnosti přesunovaného materiálu vodorovná dopravní vzdálenost do 50 m v objektech výšky do 6 m</t>
  </si>
  <si>
    <t>-1480382306</t>
  </si>
  <si>
    <t>338</t>
  </si>
  <si>
    <t>998735102</t>
  </si>
  <si>
    <t>Přesun hmot pro otopná tělesa stanovený z hmotnosti přesunovaného materiálu vodorovná dopravní vzdálenost do 50 m v objektech výšky přes 6 do 12 m</t>
  </si>
  <si>
    <t>842055858</t>
  </si>
  <si>
    <t>741</t>
  </si>
  <si>
    <t>Elektroinstalace - silnoproud</t>
  </si>
  <si>
    <t>339</t>
  </si>
  <si>
    <t>741110061</t>
  </si>
  <si>
    <t>Montáž trubek elektroinstalačních s nasunutím nebo našroubováním do krabic plastových ohebných, uložených pod omítku, vnější Ø přes 11 do 23 mm</t>
  </si>
  <si>
    <t>-446440258</t>
  </si>
  <si>
    <t>340</t>
  </si>
  <si>
    <t>34571072</t>
  </si>
  <si>
    <t>trubka elektroinstalační ohebná z PVC (EN) 2320</t>
  </si>
  <si>
    <t>-1051379564</t>
  </si>
  <si>
    <t>341</t>
  </si>
  <si>
    <t>741110511</t>
  </si>
  <si>
    <t>Montáž lišt a kanálků elektroinstalačních se spojkami, ohyby a rohy a s nasunutím do krabic vkládacích s víčkem, šířky do 60 mm</t>
  </si>
  <si>
    <t>1779491849</t>
  </si>
  <si>
    <t>342</t>
  </si>
  <si>
    <t>34571011</t>
  </si>
  <si>
    <t>lišta elektroinstalační vkládací 24x22</t>
  </si>
  <si>
    <t>-438712559</t>
  </si>
  <si>
    <t>343</t>
  </si>
  <si>
    <t>741112001</t>
  </si>
  <si>
    <t>Montáž krabic elektroinstalačních bez napojení na trubky a lišty, demontáže a montáže víčka a přístroje protahovacích nebo odbočných zapuštěných plastových kruhových</t>
  </si>
  <si>
    <t>-390027603</t>
  </si>
  <si>
    <t>344</t>
  </si>
  <si>
    <t>34571521</t>
  </si>
  <si>
    <t>krabice univerzální rozvodná z PH s víčkem a svorkovnicí krabicovou šroubovací s vodiči 12x4mm2 D 73,5mmx43mm</t>
  </si>
  <si>
    <t>812434536</t>
  </si>
  <si>
    <t>345</t>
  </si>
  <si>
    <t>741112061</t>
  </si>
  <si>
    <t>Montáž krabic elektroinstalačních bez napojení na trubky a lišty, demontáže a montáže víčka a přístroje přístrojových zapuštěných plastových kruhových</t>
  </si>
  <si>
    <t>207913825</t>
  </si>
  <si>
    <t>346</t>
  </si>
  <si>
    <t>34571523</t>
  </si>
  <si>
    <t>krabice přístrojová odbočná s víčkem z PH, D 103mmx50mm</t>
  </si>
  <si>
    <t>-1644472129</t>
  </si>
  <si>
    <t>347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</si>
  <si>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</si>
  <si>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</si>
  <si>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CS ÚRS 2019 01</t>
  </si>
  <si>
    <t>1725132430</t>
  </si>
  <si>
    <t>348</t>
  </si>
  <si>
    <t>1216900</t>
  </si>
  <si>
    <t>KRABICE KR 97/5</t>
  </si>
  <si>
    <t>2111928630</t>
  </si>
  <si>
    <t>349</t>
  </si>
  <si>
    <t>1188898</t>
  </si>
  <si>
    <t>KRABICE KU 68-1903</t>
  </si>
  <si>
    <t>-595101205</t>
  </si>
  <si>
    <t>350</t>
  </si>
  <si>
    <t>741120201</t>
  </si>
  <si>
    <t>Montáž vodičů izolovaných měděných bez ukončení uložených volně plných a laněných s PVC pláštěm, bezhalogenových, ohniodolných (CY, CHAH-R(V)) průřezu žíly 1,5 až 16 mm2</t>
  </si>
  <si>
    <t>-1391121527</t>
  </si>
  <si>
    <t>351</t>
  </si>
  <si>
    <t>34140844</t>
  </si>
  <si>
    <t>vodič izolovaný s Cu jádrem 6mm2</t>
  </si>
  <si>
    <t>-736566335</t>
  </si>
  <si>
    <t>352</t>
  </si>
  <si>
    <t>34140846</t>
  </si>
  <si>
    <t>vodič izolovaný s Cu jádrem 10mm2</t>
  </si>
  <si>
    <t>505311125</t>
  </si>
  <si>
    <t>353</t>
  </si>
  <si>
    <t>741122011</t>
  </si>
  <si>
    <t>Montáž kabelů měděných bez ukončení uložených pod omítku plných kulatých (CYKY), počtu a průřezu žil 2x1,5 až 2,5 mm2</t>
  </si>
  <si>
    <t>716408750</t>
  </si>
  <si>
    <t>354</t>
  </si>
  <si>
    <t>34111005</t>
  </si>
  <si>
    <t>kabel silový s Cu jádrem 1kV 2x1,5mm2</t>
  </si>
  <si>
    <t>1371965446</t>
  </si>
  <si>
    <t>355</t>
  </si>
  <si>
    <t>741122015</t>
  </si>
  <si>
    <t>Montáž kabelů měděných bez ukončení uložených pod omítku plných kulatých (CYKY), počtu a průřezu žil 3x1,5 mm2</t>
  </si>
  <si>
    <t>-734858437</t>
  </si>
  <si>
    <t>356</t>
  </si>
  <si>
    <t>34111030</t>
  </si>
  <si>
    <t>kabel silový s Cu jádrem 1kV 3x1,5mm2</t>
  </si>
  <si>
    <t>721818512</t>
  </si>
  <si>
    <t>357</t>
  </si>
  <si>
    <t>741122016</t>
  </si>
  <si>
    <t>Montáž kabelů měděných bez ukončení uložených pod omítku plných kulatých (CYKY), počtu a průřezu žil 3x2,5 až 6 mm2</t>
  </si>
  <si>
    <t>-1709262116</t>
  </si>
  <si>
    <t>358</t>
  </si>
  <si>
    <t>34111036</t>
  </si>
  <si>
    <t>kabel silový s Cu jádrem 1kV 3x2,5mm2</t>
  </si>
  <si>
    <t>788015</t>
  </si>
  <si>
    <t>359</t>
  </si>
  <si>
    <t>741122024</t>
  </si>
  <si>
    <t>Montáž kabelů měděných bez ukončení uložených pod omítku plných kulatých (CYKY), počtu a průřezu žil 4x10 mm2</t>
  </si>
  <si>
    <t>951795656</t>
  </si>
  <si>
    <t>360</t>
  </si>
  <si>
    <t>34111076</t>
  </si>
  <si>
    <t>kabel silový s Cu jádrem 1kV 4x10mm2</t>
  </si>
  <si>
    <t>1589141705</t>
  </si>
  <si>
    <t>361</t>
  </si>
  <si>
    <t>741122031</t>
  </si>
  <si>
    <t>Montáž kabelů měděných bez ukončení uložených pod omítku plných kulatých (CYKY), počtu a průřezu žil 5x1,5 až 2,5 mm2</t>
  </si>
  <si>
    <t>1601860198</t>
  </si>
  <si>
    <t>362</t>
  </si>
  <si>
    <t>34111094</t>
  </si>
  <si>
    <t>kabel silový s Cu jádrem 1kV 5x2,5mm2</t>
  </si>
  <si>
    <t>750182096</t>
  </si>
  <si>
    <t>363</t>
  </si>
  <si>
    <t>741122032</t>
  </si>
  <si>
    <t>Montáž kabelů měděných bez ukončení uložených pod omítku plných kulatých (CYKY), počtu a průřezu žil 5x4 až 6 mm2</t>
  </si>
  <si>
    <t>574051074</t>
  </si>
  <si>
    <t>364</t>
  </si>
  <si>
    <t>34111100</t>
  </si>
  <si>
    <t>kabel silový s Cu jádrem 1kV 5x6mm2</t>
  </si>
  <si>
    <t>-1908619006</t>
  </si>
  <si>
    <t>365</t>
  </si>
  <si>
    <t>741122137</t>
  </si>
  <si>
    <t>Montáž kabelů měděných bez ukončení uložených v trubkách zatažených plných kulatých nebo bezhalogenových (CYKY) počtu a průřezu žil 3x50+35 až 95+50 mm2</t>
  </si>
  <si>
    <t>1394795710</t>
  </si>
  <si>
    <t>366</t>
  </si>
  <si>
    <t>34111649</t>
  </si>
  <si>
    <t>kabel silový s Cu jádrem 1kV 3x95+50mm2</t>
  </si>
  <si>
    <t>-1506767194</t>
  </si>
  <si>
    <t>367</t>
  </si>
  <si>
    <t>741130021</t>
  </si>
  <si>
    <t>Ukončení vodičů izolovaných s označením a zapojením na svorkovnici s otevřením a uzavřením krytu, průřezu žíly do 2,5 mm2</t>
  </si>
  <si>
    <t>1079834953</t>
  </si>
  <si>
    <t>368</t>
  </si>
  <si>
    <t>1212741</t>
  </si>
  <si>
    <t>SVORKA WAGO 224-101 2X2,5 LUSTR</t>
  </si>
  <si>
    <t>1274262734</t>
  </si>
  <si>
    <t>369</t>
  </si>
  <si>
    <t>1186164</t>
  </si>
  <si>
    <t>SVORKA WAGO 224-112 3X2,5 LUSTR</t>
  </si>
  <si>
    <t>-18346833</t>
  </si>
  <si>
    <t>370</t>
  </si>
  <si>
    <t>741210001</t>
  </si>
  <si>
    <t>Montáž rozvodnic oceloplechových nebo plastových bez zapojení vodičů běžných, hmotnosti do 20 kg</t>
  </si>
  <si>
    <t>-2005006770</t>
  </si>
  <si>
    <t>371</t>
  </si>
  <si>
    <t>35713109</t>
  </si>
  <si>
    <t>rozvodnice nástěnná, průhledné dveře, 1 řada, šířka 14 modulárních jednotek</t>
  </si>
  <si>
    <t>1122991066</t>
  </si>
  <si>
    <t>372</t>
  </si>
  <si>
    <t>35713121</t>
  </si>
  <si>
    <t>rozvodnice nástěnná, průhledné dveře, 1 řada, šířka 18 modulárních jednotek</t>
  </si>
  <si>
    <t>1744081324</t>
  </si>
  <si>
    <t>373</t>
  </si>
  <si>
    <t>741310001</t>
  </si>
  <si>
    <t>Montáž spínačů jedno nebo dvoupólových nástěnných se zapojením vodičů, pro prostředí normální vypínačů, řazení 1-jednopólových</t>
  </si>
  <si>
    <t>1663325034</t>
  </si>
  <si>
    <t>374</t>
  </si>
  <si>
    <t>34535512</t>
  </si>
  <si>
    <t>spínač jednopólový 10A bílý</t>
  </si>
  <si>
    <t>-203607784</t>
  </si>
  <si>
    <t>375</t>
  </si>
  <si>
    <t>741310021</t>
  </si>
  <si>
    <t>Montáž spínačů jedno nebo dvoupólových nástěnných se zapojením vodičů, pro prostředí normální přepínačů, řazení 5-sériových</t>
  </si>
  <si>
    <t>1642036279</t>
  </si>
  <si>
    <t>376</t>
  </si>
  <si>
    <t>34535573</t>
  </si>
  <si>
    <t>spínač řazení 5 10A bílý</t>
  </si>
  <si>
    <t>-107673591</t>
  </si>
  <si>
    <t>377</t>
  </si>
  <si>
    <t>741310022</t>
  </si>
  <si>
    <t>Montáž spínačů jedno nebo dvoupólových nástěnných se zapojením vodičů, pro prostředí normální přepínačů, řazení 6-střídavých</t>
  </si>
  <si>
    <t>207672059</t>
  </si>
  <si>
    <t>378</t>
  </si>
  <si>
    <t>34535552</t>
  </si>
  <si>
    <t>přepínač střídavý řazení 6 10A 3553-01289 bílý</t>
  </si>
  <si>
    <t>2146660299</t>
  </si>
  <si>
    <t>379</t>
  </si>
  <si>
    <t>741310401</t>
  </si>
  <si>
    <t>Montáž spínačů tří nebo čtyřpólových nástěnných se zapojením vodičů, pro prostředí normální do 16 A</t>
  </si>
  <si>
    <t>1316990492</t>
  </si>
  <si>
    <t>380</t>
  </si>
  <si>
    <t>34536392</t>
  </si>
  <si>
    <t>spínač páčkový trojpólový 25A nástěnný se signální doutnavkou 39563-13C</t>
  </si>
  <si>
    <t>347491678</t>
  </si>
  <si>
    <t>381</t>
  </si>
  <si>
    <t>741310501</t>
  </si>
  <si>
    <t>Montáž spínačů tří nebo čtyřpólových v krytu se zapojením vodičů vačkových 25 A, počet svorek 1 až 2</t>
  </si>
  <si>
    <t>-1471037414</t>
  </si>
  <si>
    <t>382</t>
  </si>
  <si>
    <t>34536462</t>
  </si>
  <si>
    <t>spínač stiskací 25A nástěnný 35363-10P plombovací</t>
  </si>
  <si>
    <t>-1346725714</t>
  </si>
  <si>
    <t>383</t>
  </si>
  <si>
    <t>741313001</t>
  </si>
  <si>
    <t>Montáž zásuvek domovních se zapojením vodičů bezšroubové připojení polozapuštěných nebo zapuštěných 10/16 A, provedení 2P + PE</t>
  </si>
  <si>
    <t>-2067378706</t>
  </si>
  <si>
    <t>384</t>
  </si>
  <si>
    <t>34555101</t>
  </si>
  <si>
    <t>zásuvka 1násobná 16A bílý</t>
  </si>
  <si>
    <t>590383068</t>
  </si>
  <si>
    <t>385</t>
  </si>
  <si>
    <t>37451221</t>
  </si>
  <si>
    <t>zásuvka tv+r+sat bílá</t>
  </si>
  <si>
    <t>-1146635532</t>
  </si>
  <si>
    <t>386</t>
  </si>
  <si>
    <t>741313003</t>
  </si>
  <si>
    <t>Montáž zásuvek domovních se zapojením vodičů bezšroubové připojení polozapuštěných nebo zapuštěných 10/16 A, provedení 2x (2P + PE) dvojnásobná</t>
  </si>
  <si>
    <t>544935456</t>
  </si>
  <si>
    <t>387</t>
  </si>
  <si>
    <t>35811077</t>
  </si>
  <si>
    <t>zásuvka nepropustná nástěnná 16A 220V 3pólová</t>
  </si>
  <si>
    <t>-1176670139</t>
  </si>
  <si>
    <t>388</t>
  </si>
  <si>
    <t>741320105</t>
  </si>
  <si>
    <t>Montáž jističů se zapojením vodičů jednopólových nn do 25 A ve skříni</t>
  </si>
  <si>
    <t>2021827717</t>
  </si>
  <si>
    <t>389</t>
  </si>
  <si>
    <t>35822109</t>
  </si>
  <si>
    <t>jistič 1pólový-charakteristika B 10A</t>
  </si>
  <si>
    <t>-1327117527</t>
  </si>
  <si>
    <t>390</t>
  </si>
  <si>
    <t>35822111</t>
  </si>
  <si>
    <t>jistič 1pólový-charakteristika B 16A</t>
  </si>
  <si>
    <t>1558224496</t>
  </si>
  <si>
    <t>391</t>
  </si>
  <si>
    <t>741320165</t>
  </si>
  <si>
    <t>Montáž jističů se zapojením vodičů třípólových nn do 25 A ve skříni</t>
  </si>
  <si>
    <t>1654024214</t>
  </si>
  <si>
    <t>392</t>
  </si>
  <si>
    <t>35822401</t>
  </si>
  <si>
    <t>jistič 3pólový-charakteristika B 16A</t>
  </si>
  <si>
    <t>-529180813</t>
  </si>
  <si>
    <t>393</t>
  </si>
  <si>
    <t>35822403</t>
  </si>
  <si>
    <t>jistič 3pólový-charakteristika B 25A</t>
  </si>
  <si>
    <t>-264863053</t>
  </si>
  <si>
    <t>394</t>
  </si>
  <si>
    <t>741321003</t>
  </si>
  <si>
    <t>Montáž proudových chráničů se zapojením vodičů dvoupólových nn do 25 A ve skříni</t>
  </si>
  <si>
    <t>-776157709</t>
  </si>
  <si>
    <t>395</t>
  </si>
  <si>
    <t>1187851</t>
  </si>
  <si>
    <t>KOMBICHRANIC PFL7-10/1N/B/003</t>
  </si>
  <si>
    <t>590355355</t>
  </si>
  <si>
    <t>396</t>
  </si>
  <si>
    <t>741321033</t>
  </si>
  <si>
    <t>Montáž proudových chráničů se zapojením vodičů čtyřpólových nn do 25 A ve skříni</t>
  </si>
  <si>
    <t>-1366685066</t>
  </si>
  <si>
    <t>397</t>
  </si>
  <si>
    <t>1180821</t>
  </si>
  <si>
    <t>PROUDOVY CHRANIC PF6-25/4/003</t>
  </si>
  <si>
    <t>-397953547</t>
  </si>
  <si>
    <t>398</t>
  </si>
  <si>
    <t>741322142</t>
  </si>
  <si>
    <t>Montáž přepěťových ochran nn se zapojením vodičů svodiče přepětí – typ 3 na DIN lištu třípólových</t>
  </si>
  <si>
    <t>-2132350664</t>
  </si>
  <si>
    <t>399</t>
  </si>
  <si>
    <t>1159540</t>
  </si>
  <si>
    <t>SVODIC PREPETI B+C SPBT12-280/3</t>
  </si>
  <si>
    <t>1865414476</t>
  </si>
  <si>
    <t>400</t>
  </si>
  <si>
    <t>741372012</t>
  </si>
  <si>
    <t>Montáž svítidel LED se zapojením vodičů bytových nebo společenských místností přisazených nástěnných reflektorových bez pohybového čidla</t>
  </si>
  <si>
    <t>-1932968176</t>
  </si>
  <si>
    <t>401</t>
  </si>
  <si>
    <t>741372061</t>
  </si>
  <si>
    <t>Montáž svítidel LED se zapojením vodičů bytových nebo společenských místností přisazených stropních panelových, obsahu do 0,09 m2</t>
  </si>
  <si>
    <t>1729414423</t>
  </si>
  <si>
    <t>402</t>
  </si>
  <si>
    <t>1213900</t>
  </si>
  <si>
    <t>SVITIDLO PODHLEDOVE SABBA DL-POWER LED</t>
  </si>
  <si>
    <t>-1877906440</t>
  </si>
  <si>
    <t>403</t>
  </si>
  <si>
    <t>741372101</t>
  </si>
  <si>
    <t>Montáž svítidel LED se zapojením vodičů bytových nebo společenských místností vestavných podhledových bodových</t>
  </si>
  <si>
    <t>-109551685</t>
  </si>
  <si>
    <t>404</t>
  </si>
  <si>
    <t>Mat/741-002</t>
  </si>
  <si>
    <t>svítidlo LED podhledové do SDK výklopné 3W/230V, Tc=4000K, odstín bílý</t>
  </si>
  <si>
    <t>-1788352015</t>
  </si>
  <si>
    <t>405</t>
  </si>
  <si>
    <t>741410003</t>
  </si>
  <si>
    <t>Montáž uzemňovacího vedení s upevněním, propojením a připojením pomocí svorek na povrchu drátu nebo lana Ø do 10 mm</t>
  </si>
  <si>
    <t>272001542</t>
  </si>
  <si>
    <t>406</t>
  </si>
  <si>
    <t>35441073</t>
  </si>
  <si>
    <t>drát D 10mm FeZn</t>
  </si>
  <si>
    <t>-1015408544</t>
  </si>
  <si>
    <t>407</t>
  </si>
  <si>
    <t>741420011</t>
  </si>
  <si>
    <t>Montáž hromosvodného vedení svodových drátů nebo lan bez podpěr, Ø do 10 mm</t>
  </si>
  <si>
    <t>-1058022609</t>
  </si>
  <si>
    <t>408</t>
  </si>
  <si>
    <t>741420021</t>
  </si>
  <si>
    <t>Montáž hromosvodného vedení svorek se 2 šrouby</t>
  </si>
  <si>
    <t>-750074174</t>
  </si>
  <si>
    <t>409</t>
  </si>
  <si>
    <t>10.076.458</t>
  </si>
  <si>
    <t>Svorka ZSA 16 zemnící</t>
  </si>
  <si>
    <t>KS</t>
  </si>
  <si>
    <t>770799963</t>
  </si>
  <si>
    <t>410</t>
  </si>
  <si>
    <t>10.079.255</t>
  </si>
  <si>
    <t>Pásek Cu 15x0,4 pospoj. pro ZSA16 (50m)</t>
  </si>
  <si>
    <t>-183593161</t>
  </si>
  <si>
    <t>411</t>
  </si>
  <si>
    <t>741810001</t>
  </si>
  <si>
    <t>Zkoušky a prohlídky elektrických rozvodů a zařízení celková prohlídka a vyhotovení revizní zprávy pro objem montážních prací do 100 tis. Kč</t>
  </si>
  <si>
    <t>1922034181</t>
  </si>
  <si>
    <t>412</t>
  </si>
  <si>
    <t>741810002</t>
  </si>
  <si>
    <t>Zkoušky a prohlídky elektrických rozvodů a zařízení celková prohlídka a vyhotovení revizní zprávy pro objem montážních prací přes 100 do 500 tis. Kč</t>
  </si>
  <si>
    <t>1886585380</t>
  </si>
  <si>
    <t>413</t>
  </si>
  <si>
    <t>998741101</t>
  </si>
  <si>
    <t>Přesun hmot pro silnoproud stanovený z hmotnosti přesunovaného materiálu vodorovná dopravní vzdálenost do 50 m v objektech výšky do 6 m</t>
  </si>
  <si>
    <t>-925045107</t>
  </si>
  <si>
    <t>414</t>
  </si>
  <si>
    <t>998741102</t>
  </si>
  <si>
    <t>Přesun hmot pro silnoproud stanovený z hmotnosti přesunovaného materiálu vodorovná dopravní vzdálenost do 50 m v objektech výšky přes 6 do 12 m</t>
  </si>
  <si>
    <t>863990137</t>
  </si>
  <si>
    <t>742</t>
  </si>
  <si>
    <t>Elektroinstalace - slaboproud</t>
  </si>
  <si>
    <t>415</t>
  </si>
  <si>
    <t>742121001</t>
  </si>
  <si>
    <t>Montáž kabelů sdělovacích pro vnitřní rozvody počtu žil do 15</t>
  </si>
  <si>
    <t>-1893384668</t>
  </si>
  <si>
    <t>416</t>
  </si>
  <si>
    <t>34121046</t>
  </si>
  <si>
    <t>kabel sdělovací s Cu jádrem 3x2x0,5mm</t>
  </si>
  <si>
    <t>159810588</t>
  </si>
  <si>
    <t>417</t>
  </si>
  <si>
    <t>742220232</t>
  </si>
  <si>
    <t>Montáž příslušenství pro PZTS detektor na stěnu nebo na strop</t>
  </si>
  <si>
    <t>1180846456</t>
  </si>
  <si>
    <t>418</t>
  </si>
  <si>
    <t>3260012250</t>
  </si>
  <si>
    <t>fotoelektrický hlásič kouře bateriový, min.85dB, s ochrannou sítí, dle EN 14604</t>
  </si>
  <si>
    <t>1129925641</t>
  </si>
  <si>
    <t>419</t>
  </si>
  <si>
    <t>742310006</t>
  </si>
  <si>
    <t>Montáž domovního telefonu nástěnného audio/video telefonu</t>
  </si>
  <si>
    <t>-1064042538</t>
  </si>
  <si>
    <t>420</t>
  </si>
  <si>
    <t>38226805</t>
  </si>
  <si>
    <t>přístroj telefonní domácí s bzučákem</t>
  </si>
  <si>
    <t>-361690192</t>
  </si>
  <si>
    <t>421</t>
  </si>
  <si>
    <t>742320051</t>
  </si>
  <si>
    <t>Montáž elektricky ovládaných zámků komunikačního tabla dveřního</t>
  </si>
  <si>
    <t>971670951</t>
  </si>
  <si>
    <t>422</t>
  </si>
  <si>
    <t>998742101</t>
  </si>
  <si>
    <t>Přesun hmot pro slaboproud stanovený z hmotnosti přesunovaného materiálu vodorovná dopravní vzdálenost do 50 m v objektech výšky do 6 m</t>
  </si>
  <si>
    <t>-1199480196</t>
  </si>
  <si>
    <t>423</t>
  </si>
  <si>
    <t>998742102</t>
  </si>
  <si>
    <t>Přesun hmot pro slaboproud stanovený z hmotnosti přesunovaného materiálu vodorovná dopravní vzdálenost do 50 m v objektech výšky přes 6 do 12 m</t>
  </si>
  <si>
    <t>-1918768679</t>
  </si>
  <si>
    <t>751</t>
  </si>
  <si>
    <t>Vzduchotechnika</t>
  </si>
  <si>
    <t>424</t>
  </si>
  <si>
    <t>751111011</t>
  </si>
  <si>
    <t>Montáž ventilátoru axiálního nízkotlakého nástěnného základního, průměru do 100 mm</t>
  </si>
  <si>
    <t>1826479461</t>
  </si>
  <si>
    <t>425</t>
  </si>
  <si>
    <t>42914141</t>
  </si>
  <si>
    <t>ventilátor axiální stěnový skříň z plastu zpětná klapka s kuličkovým ložiskem a nastavitelný doběh s hygrostatem průtok 95m3/h D 100mm 13W IPX4</t>
  </si>
  <si>
    <t>-1838603266</t>
  </si>
  <si>
    <t>426</t>
  </si>
  <si>
    <t>751377011</t>
  </si>
  <si>
    <t>Montáž odsávacích stropů, zákrytů odsávacího zákrytu (digestoř) bytového vestavěného</t>
  </si>
  <si>
    <t>-1513074498</t>
  </si>
  <si>
    <t>427</t>
  </si>
  <si>
    <t>1241216</t>
  </si>
  <si>
    <t>odsavač par s filtrem, se 3 rychlostmi odsávání, 180m3/hod., 64dBA, osvětlení 1x28W, odstín bílý</t>
  </si>
  <si>
    <t>-358889027</t>
  </si>
  <si>
    <t>428</t>
  </si>
  <si>
    <t>751398031</t>
  </si>
  <si>
    <t>Montáž ostatních zařízení ventilační mřížky do dveří nebo desek, průřezu do 0,040 m2</t>
  </si>
  <si>
    <t>-669351899</t>
  </si>
  <si>
    <t>429</t>
  </si>
  <si>
    <t>1338728</t>
  </si>
  <si>
    <t>dveřní mřížka rozměr 480/82mm bílá</t>
  </si>
  <si>
    <t>1246005769</t>
  </si>
  <si>
    <t>430</t>
  </si>
  <si>
    <t>751537011</t>
  </si>
  <si>
    <t>Montáž kruhového potrubí ohebného neizolovaného z Al laminátové hadice, průměru do 100 mm</t>
  </si>
  <si>
    <t>1437693828</t>
  </si>
  <si>
    <t>431</t>
  </si>
  <si>
    <t>10.042.206</t>
  </si>
  <si>
    <t>ohebná Al laminátová hadice DN100 s kostrou z ocelového drátu, spirálovitě vinutou mezi dvěma vrstvami několikavrstvého Al laminátu</t>
  </si>
  <si>
    <t>1993107623</t>
  </si>
  <si>
    <t>432</t>
  </si>
  <si>
    <t>998751101</t>
  </si>
  <si>
    <t>Přesun hmot pro vzduchotechniku stanovený z hmotnosti přesunovaného materiálu vodorovná dopravní vzdálenost do 100 m v objektech výšky do 12 m</t>
  </si>
  <si>
    <t>1746937179</t>
  </si>
  <si>
    <t>762</t>
  </si>
  <si>
    <t>Konstrukce tesařské</t>
  </si>
  <si>
    <t>433</t>
  </si>
  <si>
    <t>762331922</t>
  </si>
  <si>
    <t>Vázané konstrukce krovů vyřezání části střešní vazby průřezové plochy řeziva přes 120 do 224 cm2, délky vyřezané části krovového prvku přes 3 do 5 m</t>
  </si>
  <si>
    <t>-1218113559</t>
  </si>
  <si>
    <t>434</t>
  </si>
  <si>
    <t>762332922</t>
  </si>
  <si>
    <t>Vázané konstrukce krovů doplnění části střešní vazby z hranolů, nebo hranolků (materiál v ceně), průřezové plochy přes 120 do 224 cm2</t>
  </si>
  <si>
    <t>1730165701</t>
  </si>
  <si>
    <t>435</t>
  </si>
  <si>
    <t>762341013</t>
  </si>
  <si>
    <t>Bednění a laťování bednění střech rovných sklonu do 60° s vyřezáním otvorů z dřevoštěpkových desek OSB šroubovaných na krokve na sraz, tloušťky desky 15 mm</t>
  </si>
  <si>
    <t>-1840685952</t>
  </si>
  <si>
    <t>436</t>
  </si>
  <si>
    <t>762341016</t>
  </si>
  <si>
    <t>Bednění a laťování bednění střech rovných sklonu do 60° s vyřezáním otvorů z dřevoštěpkových desek OSB šroubovaných na krokve na sraz, tloušťky desky 22 mm</t>
  </si>
  <si>
    <t>2054250125</t>
  </si>
  <si>
    <t>437</t>
  </si>
  <si>
    <t>762341932</t>
  </si>
  <si>
    <t>Bednění a laťování střech vyřezání jednotlivých otvorů bez rozebrání krytiny v bednění z prken tl. do 32 mm, otvoru plochy jednotlivě přes 1 do 4 m2</t>
  </si>
  <si>
    <t>1544121804</t>
  </si>
  <si>
    <t>438</t>
  </si>
  <si>
    <t>762341933</t>
  </si>
  <si>
    <t>Bednění a laťování střech vyřezání jednotlivých otvorů bez rozebrání krytiny v bednění z prken tl. do 32 mm, otvoru plochy jednotlivě přes 4 m2</t>
  </si>
  <si>
    <t>-1491631765</t>
  </si>
  <si>
    <t>439</t>
  </si>
  <si>
    <t>762342214</t>
  </si>
  <si>
    <t>Bednění a laťování montáž laťování střech jednoduchých sklonu do 60° při osové vzdálenosti latí přes 150 do 360 mm</t>
  </si>
  <si>
    <t>-515842655</t>
  </si>
  <si>
    <t>440</t>
  </si>
  <si>
    <t>762342441</t>
  </si>
  <si>
    <t>Bednění a laťování montáž lišt trojúhelníkových nebo kontralatí</t>
  </si>
  <si>
    <t>-194278232</t>
  </si>
  <si>
    <t>441</t>
  </si>
  <si>
    <t>60514114</t>
  </si>
  <si>
    <t>řezivo jehličnaté lať impregnovaná dl 4 m</t>
  </si>
  <si>
    <t>631899854</t>
  </si>
  <si>
    <t>442</t>
  </si>
  <si>
    <t>762354811</t>
  </si>
  <si>
    <t>Demontáž nadstřešních konstrukcí krovů střešních vikýřů trojúhelníkových</t>
  </si>
  <si>
    <t>-2101740036</t>
  </si>
  <si>
    <t>443</t>
  </si>
  <si>
    <t>762395000</t>
  </si>
  <si>
    <t>Spojovací prostředky krovů, bednění a laťování, nadstřešních konstrukcí svory, prkna, hřebíky, pásová ocel, vruty</t>
  </si>
  <si>
    <t>450222570</t>
  </si>
  <si>
    <t>444</t>
  </si>
  <si>
    <t>998762101</t>
  </si>
  <si>
    <t>Přesun hmot pro konstrukce tesařské stanovený z hmotnosti přesunovaného materiálu vodorovná dopravní vzdálenost do 50 m v objektech výšky do 6 m</t>
  </si>
  <si>
    <t>-197482364</t>
  </si>
  <si>
    <t>445</t>
  </si>
  <si>
    <t>998762102</t>
  </si>
  <si>
    <t>Přesun hmot pro konstrukce tesařské stanovený z hmotnosti přesunovaného materiálu vodorovná dopravní vzdálenost do 50 m v objektech výšky přes 6 do 12 m</t>
  </si>
  <si>
    <t>307661530</t>
  </si>
  <si>
    <t>763</t>
  </si>
  <si>
    <t>Konstrukce suché výstavby</t>
  </si>
  <si>
    <t>446</t>
  </si>
  <si>
    <t>763111311</t>
  </si>
  <si>
    <t>Příčka ze sádrokartonových desek s nosnou konstrukcí z jednoduchých ocelových profilů UW, CW jednoduše opláštěná deskou standardní A tl. 12,5 mm, příčka tl. 75 mm, profil 50, s izolací, EI 30, Rw do 45 dB</t>
  </si>
  <si>
    <t>-101269455</t>
  </si>
  <si>
    <t>447</t>
  </si>
  <si>
    <t>763111314</t>
  </si>
  <si>
    <t>Příčka ze sádrokartonových desek s nosnou konstrukcí z jednoduchých ocelových profilů UW, CW jednoduše opláštěná deskou standardní A tl. 12,5 mm, příčka tl. 100 mm, profil 75, s izolací, EI 30, Rw do 45 dB</t>
  </si>
  <si>
    <t>995969499</t>
  </si>
  <si>
    <t>448</t>
  </si>
  <si>
    <t>763111316</t>
  </si>
  <si>
    <t>Příčka ze sádrokartonových desek s nosnou konstrukcí z jednoduchých ocelových profilů UW, CW jednoduše opláštěná deskou standardní A tl. 12,5 mm, příčka tl. 125 mm, profil 100, s izolací, EI 30, Rw do 48 dB</t>
  </si>
  <si>
    <t>-1431002122</t>
  </si>
  <si>
    <t>449</t>
  </si>
  <si>
    <t>763111717</t>
  </si>
  <si>
    <t>Příčka ze sádrokartonových desek ostatní konstrukce a práce na příčkách ze sádrokartonových desek základní penetrační nátěr (oboustranný)</t>
  </si>
  <si>
    <t>1418127731</t>
  </si>
  <si>
    <t>450</t>
  </si>
  <si>
    <t>763111721</t>
  </si>
  <si>
    <t>Příčka ze sádrokartonových desek ostatní konstrukce a práce na příčkách ze sádrokartonových desek ochrana rohů úhelníky plastové</t>
  </si>
  <si>
    <t>-5513325</t>
  </si>
  <si>
    <t>451</t>
  </si>
  <si>
    <t>763131451</t>
  </si>
  <si>
    <t>Podhled ze sádrokartonových desek dvouvrstvá zavěšená spodní konstrukce z ocelových profilů CD, UD jednoduše opláštěná deskou impregnovanou H2, tl. 12,5 mm, bez izolace</t>
  </si>
  <si>
    <t>1667295928</t>
  </si>
  <si>
    <t>452</t>
  </si>
  <si>
    <t>763131714</t>
  </si>
  <si>
    <t>Podhled ze sádrokartonových desek ostatní práce a konstrukce na podhledech ze sádrokartonových desek základní penetrační nátěr</t>
  </si>
  <si>
    <t>1137283401</t>
  </si>
  <si>
    <t>453</t>
  </si>
  <si>
    <t>763135102</t>
  </si>
  <si>
    <t>Montáž sádrokartonového podhledu kazetového demontovatelného, velikosti kazet 600x600 mm včetně zavěšené nosné konstrukce polozapuštěné</t>
  </si>
  <si>
    <t>1827785882</t>
  </si>
  <si>
    <t>454</t>
  </si>
  <si>
    <t>59030570</t>
  </si>
  <si>
    <t>podhled kazetový bez děrování viditelný rastr tl 10mm 600x600mm</t>
  </si>
  <si>
    <t>-1206661978</t>
  </si>
  <si>
    <t>455</t>
  </si>
  <si>
    <t>763183111</t>
  </si>
  <si>
    <t>Výplně otvorů konstrukcí ze sádrokartonových desek montáž stavebního pouzdra posuvných dveří do sádrokartonové příčky s jednou kapsou pro jedno dveřní křídlo, průchozí šířky do 800 mm</t>
  </si>
  <si>
    <t>-771250312</t>
  </si>
  <si>
    <t>456</t>
  </si>
  <si>
    <t>55331620</t>
  </si>
  <si>
    <t>pouzdro stavební posuvných dveří jednopouzdrové 700mm atypický rozměr</t>
  </si>
  <si>
    <t>-64450968</t>
  </si>
  <si>
    <t>457</t>
  </si>
  <si>
    <t>763411811</t>
  </si>
  <si>
    <t>Demontáž sanitárních příček vhodných do mokrého nebo suchého prostředí z desek</t>
  </si>
  <si>
    <t>1274612263</t>
  </si>
  <si>
    <t>458</t>
  </si>
  <si>
    <t>763411821</t>
  </si>
  <si>
    <t>Demontáž sanitárních příček vhodných do mokrého nebo suchého prostředí dveří</t>
  </si>
  <si>
    <t>1769996101</t>
  </si>
  <si>
    <t>459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</si>
  <si>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</si>
  <si>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</si>
  <si>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79521123</t>
  </si>
  <si>
    <t>460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</si>
  <si>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</si>
  <si>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</si>
  <si>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-934530591</t>
  </si>
  <si>
    <t>764</t>
  </si>
  <si>
    <t>Konstrukce klempířské</t>
  </si>
  <si>
    <t>461</t>
  </si>
  <si>
    <t>764001821</t>
  </si>
  <si>
    <t>Demontáž klempířských konstrukcí krytiny ze svitků nebo tabulí do suti</t>
  </si>
  <si>
    <t>1192552871</t>
  </si>
  <si>
    <t>462</t>
  </si>
  <si>
    <t>764001841</t>
  </si>
  <si>
    <t>Demontáž klempířských konstrukcí krytiny ze šablon do suti</t>
  </si>
  <si>
    <t>-809688601</t>
  </si>
  <si>
    <t>463</t>
  </si>
  <si>
    <t>764001851</t>
  </si>
  <si>
    <t>Demontáž klempířských konstrukcí oplechování hřebene s větrací mřížkou nebo podkladním plechem do suti</t>
  </si>
  <si>
    <t>-1052324609</t>
  </si>
  <si>
    <t>464</t>
  </si>
  <si>
    <t>764001871</t>
  </si>
  <si>
    <t>Demontáž klempířských konstrukcí oplechování nároží s větrací mřížkou nebo podkladním plechem do suti</t>
  </si>
  <si>
    <t>879497150</t>
  </si>
  <si>
    <t>465</t>
  </si>
  <si>
    <t>764001891</t>
  </si>
  <si>
    <t>Demontáž klempířských konstrukcí oplechování úžlabí do suti</t>
  </si>
  <si>
    <t>915608742</t>
  </si>
  <si>
    <t>466</t>
  </si>
  <si>
    <t>764002801</t>
  </si>
  <si>
    <t>Demontáž klempířských konstrukcí závětrné lišty do suti</t>
  </si>
  <si>
    <t>-578846772</t>
  </si>
  <si>
    <t>467</t>
  </si>
  <si>
    <t>764002812</t>
  </si>
  <si>
    <t>Demontáž klempířských konstrukcí okapového plechu do suti, v krytině skládané</t>
  </si>
  <si>
    <t>-1178227742</t>
  </si>
  <si>
    <t>468</t>
  </si>
  <si>
    <t>764002841</t>
  </si>
  <si>
    <t>Demontáž klempířských konstrukcí oplechování horních ploch zdí a nadezdívek do suti</t>
  </si>
  <si>
    <t>755855124</t>
  </si>
  <si>
    <t>469</t>
  </si>
  <si>
    <t>764002871</t>
  </si>
  <si>
    <t>Demontáž klempířských konstrukcí lemování zdí do suti</t>
  </si>
  <si>
    <t>919592550</t>
  </si>
  <si>
    <t>470</t>
  </si>
  <si>
    <t>764004801</t>
  </si>
  <si>
    <t>Demontáž klempířských konstrukcí žlabu podokapního do suti</t>
  </si>
  <si>
    <t>581468183</t>
  </si>
  <si>
    <t>471</t>
  </si>
  <si>
    <t>764004821</t>
  </si>
  <si>
    <t>Demontáž klempířských konstrukcí žlabu nástřešního do suti</t>
  </si>
  <si>
    <t>292252013</t>
  </si>
  <si>
    <t>472</t>
  </si>
  <si>
    <t>764004822</t>
  </si>
  <si>
    <t>Demontáž klempířských konstrukcí žlabu nástřešního k dalšímu použití</t>
  </si>
  <si>
    <t>175840786</t>
  </si>
  <si>
    <t>473</t>
  </si>
  <si>
    <t>764004861</t>
  </si>
  <si>
    <t>Demontáž klempířských konstrukcí svodu do suti</t>
  </si>
  <si>
    <t>-693878636</t>
  </si>
  <si>
    <t>474</t>
  </si>
  <si>
    <t>764011403</t>
  </si>
  <si>
    <t>Podkladní plech z pozinkovaného plechu tloušťky 0,55 mm rš 250 mm</t>
  </si>
  <si>
    <t>-786901452</t>
  </si>
  <si>
    <t>475</t>
  </si>
  <si>
    <t>764111413</t>
  </si>
  <si>
    <t>Krytina ze svitků nebo tabulí z pozinkovaného plechu s úpravou u okapů, prostupů a výčnělků střechy rovné drážkováním ze svitků rš 670 mm, sklon střechy přes 30 do 60°</t>
  </si>
  <si>
    <t>1505314121</t>
  </si>
  <si>
    <t>476</t>
  </si>
  <si>
    <t>764111643</t>
  </si>
  <si>
    <t>Krytina ze svitků nebo z taškových tabulí z pozinkovaného plechu s povrchovou úpravou s úpravou u okapů, prostupů a výčnělků střechy rovné drážkováním ze svitků do rš 670 mm, sklon střechy přes 30 do 60°</t>
  </si>
  <si>
    <t>-2007591809</t>
  </si>
  <si>
    <t>477</t>
  </si>
  <si>
    <t>764211466</t>
  </si>
  <si>
    <t>Oplechování střešních prvků z pozinkovaného plechu úžlabí rš 500 mm</t>
  </si>
  <si>
    <t>1350721575</t>
  </si>
  <si>
    <t>478</t>
  </si>
  <si>
    <t>764212433</t>
  </si>
  <si>
    <t>Oplechování střešních prvků z pozinkovaného plechu okapu okapovým plechem střechy rovné rš 250 mm</t>
  </si>
  <si>
    <t>-1793908013</t>
  </si>
  <si>
    <t>479</t>
  </si>
  <si>
    <t>764212633</t>
  </si>
  <si>
    <t>Oplechování střešních prvků z pozinkovaného plechu s povrchovou úpravou štítu závětrnou lištou rš 250 mm</t>
  </si>
  <si>
    <t>-1975722177</t>
  </si>
  <si>
    <t>480</t>
  </si>
  <si>
    <t>764212635</t>
  </si>
  <si>
    <t>Oplechování střešních prvků z pozinkovaného plechu s povrchovou úpravou štítu závětrnou lištou rš 400 mm</t>
  </si>
  <si>
    <t>214031708</t>
  </si>
  <si>
    <t>481</t>
  </si>
  <si>
    <t>764212664</t>
  </si>
  <si>
    <t>Oplechování střešních prvků z pozinkovaného plechu s povrchovou úpravou okapu okapovým plechem střechy rovné rš 330 mm</t>
  </si>
  <si>
    <t>86978607</t>
  </si>
  <si>
    <t>482</t>
  </si>
  <si>
    <t>764214605</t>
  </si>
  <si>
    <t>Oplechování horních ploch zdí a nadezdívek (atik) z pozinkovaného plechu s povrchovou úpravou mechanicky kotvené rš 400 mm</t>
  </si>
  <si>
    <t>1209839802</t>
  </si>
  <si>
    <t>483</t>
  </si>
  <si>
    <t>764214607</t>
  </si>
  <si>
    <t>Oplechování horních ploch zdí a nadezdívek (atik) z pozinkovaného plechu s povrchovou úpravou mechanicky kotvené rš 670 mm</t>
  </si>
  <si>
    <t>-446406388</t>
  </si>
  <si>
    <t>484</t>
  </si>
  <si>
    <t>764216404</t>
  </si>
  <si>
    <t>Oplechování parapetů z pozinkovaného plechu rovných mechanicky kotvené, bez rohů rš 330 mm</t>
  </si>
  <si>
    <t>-298641262</t>
  </si>
  <si>
    <t>485</t>
  </si>
  <si>
    <t>764216605</t>
  </si>
  <si>
    <t>Oplechování parapetů z pozinkovaného plechu s povrchovou úpravou rovných mechanicky kotvené, bez rohů rš 400 mm</t>
  </si>
  <si>
    <t>-521628260</t>
  </si>
  <si>
    <t>486</t>
  </si>
  <si>
    <t>764218605</t>
  </si>
  <si>
    <t>Oplechování říms a ozdobných prvků z pozinkovaného plechu s povrchovou úpravou rovných, bez rohů mechanicky kotvené rš 400 mm</t>
  </si>
  <si>
    <t>-1987212709</t>
  </si>
  <si>
    <t>487</t>
  </si>
  <si>
    <t>764222404</t>
  </si>
  <si>
    <t>Oplechování střešních prvků z hliníkového plechu štítu závětrnou lištou rš 330 mm</t>
  </si>
  <si>
    <t>-564568010</t>
  </si>
  <si>
    <t>488</t>
  </si>
  <si>
    <t>764224403</t>
  </si>
  <si>
    <t>Oplechování horních ploch zdí a nadezdívek (atik) z hliníkového plechu mechanicky kotvené rš 250 mm</t>
  </si>
  <si>
    <t>-1702966287</t>
  </si>
  <si>
    <t>489</t>
  </si>
  <si>
    <t>764226403</t>
  </si>
  <si>
    <t>Oplechování parapetů z hliníkového plechu rovných mechanicky kotvené, bez rohů rš 250 mm</t>
  </si>
  <si>
    <t>469625085</t>
  </si>
  <si>
    <t>490</t>
  </si>
  <si>
    <t>764242337</t>
  </si>
  <si>
    <t>Oplechování střešních prvků z titanzinkového lesklého válcovaného plechu okapu okapovým plechem střechy rovné rš 670 mm</t>
  </si>
  <si>
    <t>-851772436</t>
  </si>
  <si>
    <t>491</t>
  </si>
  <si>
    <t>764244304</t>
  </si>
  <si>
    <t>Oplechování horních ploch zdí a nadezdívek (atik) z titanzinkového lesklého válcovaného plechu mechanicky kotvené rš 330 mm</t>
  </si>
  <si>
    <t>706279176</t>
  </si>
  <si>
    <t>492</t>
  </si>
  <si>
    <t>764246300</t>
  </si>
  <si>
    <t>Oplechování parapetů z titanzinkového lesklého válcovaného plechu rovných mechanicky kotvené, bez rohů rš 100 mm</t>
  </si>
  <si>
    <t>-1340382769</t>
  </si>
  <si>
    <t>493</t>
  </si>
  <si>
    <t>764311605</t>
  </si>
  <si>
    <t>Lemování zdí z pozinkovaného plechu s povrchovou úpravou boční nebo horní rovné, střech s krytinou prejzovou nebo vlnitou rš 400 mm</t>
  </si>
  <si>
    <t>1727052937</t>
  </si>
  <si>
    <t>494</t>
  </si>
  <si>
    <t>764316612</t>
  </si>
  <si>
    <t>Lemování sloupků zábradlí z pozinkovaného plechu s povrchovou úpravou obvodu přes 100 do 200 mm</t>
  </si>
  <si>
    <t>-1073758675</t>
  </si>
  <si>
    <t>495</t>
  </si>
  <si>
    <t>764341313</t>
  </si>
  <si>
    <t>Lemování zdí z titanzinkového lesklého válcovaného plechu boční nebo horní rovných, střech s krytinou skládanou mimo prejzovou rš 250 mm</t>
  </si>
  <si>
    <t>-901858091</t>
  </si>
  <si>
    <t>496</t>
  </si>
  <si>
    <t>764503104</t>
  </si>
  <si>
    <t>Montáž žlabu nadokapního (nástřešního) oblého tvaru žlabu</t>
  </si>
  <si>
    <t>149672079</t>
  </si>
  <si>
    <t>497</t>
  </si>
  <si>
    <t>764541303</t>
  </si>
  <si>
    <t>Žlab podokapní z titanzinkového lesklého válcovaného plechu včetně háků a čel půlkruhový rš 250 mm</t>
  </si>
  <si>
    <t>1287573546</t>
  </si>
  <si>
    <t>498</t>
  </si>
  <si>
    <t>764541305</t>
  </si>
  <si>
    <t>Žlab podokapní z titanzinkového lesklého válcovaného plechu včetně háků a čel půlkruhový rš 330 mm</t>
  </si>
  <si>
    <t>-1465565334</t>
  </si>
  <si>
    <t>499</t>
  </si>
  <si>
    <t>764541346</t>
  </si>
  <si>
    <t>Žlab podokapní z titanzinkového lesklého válcovaného plechu včetně háků a čel kotlík oválný (trychtýřový), rš žlabu/průměr svodu 330/100 mm</t>
  </si>
  <si>
    <t>-557427103</t>
  </si>
  <si>
    <t>500</t>
  </si>
  <si>
    <t>764543307</t>
  </si>
  <si>
    <t>Žlab nadokapní (nástřešní) z titanzinkového lesklého válcovaného plechu oblého tvaru, včetně háků, čel a hrdel rš 670 mm</t>
  </si>
  <si>
    <t>-444050434</t>
  </si>
  <si>
    <t>501</t>
  </si>
  <si>
    <t>764548323</t>
  </si>
  <si>
    <t>Svod z titanzinkového lesklého válcovaného plechu včetně objímek, kolen a odskoků kruhový, průměru 100 mm</t>
  </si>
  <si>
    <t>-1751734061</t>
  </si>
  <si>
    <t>502</t>
  </si>
  <si>
    <t>998764101</t>
  </si>
  <si>
    <t>Přesun hmot pro konstrukce klempířské stanovený z hmotnosti přesunovaného materiálu vodorovná dopravní vzdálenost do 50 m v objektech výšky do 6 m</t>
  </si>
  <si>
    <t>-432241588</t>
  </si>
  <si>
    <t>503</t>
  </si>
  <si>
    <t>998764102</t>
  </si>
  <si>
    <t>Přesun hmot pro konstrukce klempířské stanovený z hmotnosti přesunovaného materiálu vodorovná dopravní vzdálenost do 50 m v objektech výšky přes 6 do 12 m</t>
  </si>
  <si>
    <t>-1021344299</t>
  </si>
  <si>
    <t>765</t>
  </si>
  <si>
    <t>Krytina skládaná</t>
  </si>
  <si>
    <t>504</t>
  </si>
  <si>
    <t>765121801</t>
  </si>
  <si>
    <t>Demontáž krytiny betonové na sucho, sklonu do 30° do suti</t>
  </si>
  <si>
    <t>-2142256435</t>
  </si>
  <si>
    <t>505</t>
  </si>
  <si>
    <t>765123012</t>
  </si>
  <si>
    <t>Krytina betonová drážková skládaná na sucho sklonu střechy do 30° z tašek s povrchovou úpravou</t>
  </si>
  <si>
    <t>1170988984</t>
  </si>
  <si>
    <t>506</t>
  </si>
  <si>
    <t>765123212</t>
  </si>
  <si>
    <t>Krytina betonová drážková skládaná na sucho sklonu střechy do 30° nárožní hrana provětrávaná z hřebenáčů s povrchovou úpravou</t>
  </si>
  <si>
    <t>-1970607117</t>
  </si>
  <si>
    <t>507</t>
  </si>
  <si>
    <t>765123512</t>
  </si>
  <si>
    <t>Krytina betonová drážková skládaná na sucho sklonu střechy do 30° štítová hrana z okrajových tašek s povrchovou úpravou</t>
  </si>
  <si>
    <t>632957367</t>
  </si>
  <si>
    <t>508</t>
  </si>
  <si>
    <t>765131801</t>
  </si>
  <si>
    <t>Demontáž vláknocementové krytiny skládané sklonu do 30° do suti</t>
  </si>
  <si>
    <t>166782400</t>
  </si>
  <si>
    <t>509</t>
  </si>
  <si>
    <t>765133001</t>
  </si>
  <si>
    <t>Krytina vláknocementová skládaná ze šablon jednoduché krytí sklonu do 30° s povrchem hladkým</t>
  </si>
  <si>
    <t>-1768671969</t>
  </si>
  <si>
    <t>510</t>
  </si>
  <si>
    <t>765133017</t>
  </si>
  <si>
    <t>Krytina vláknocementová skládaná ze šablon okapová hrana, krytí dvojité lemovací řadou, s povrchem hladkým</t>
  </si>
  <si>
    <t>1223198172</t>
  </si>
  <si>
    <t>511</t>
  </si>
  <si>
    <t>765133025</t>
  </si>
  <si>
    <t>Krytina vláknocementová skládaná ze šablon nároží dvojité ze šablon, s povrchem hladkým</t>
  </si>
  <si>
    <t>802078141</t>
  </si>
  <si>
    <t>512</t>
  </si>
  <si>
    <t>765133035</t>
  </si>
  <si>
    <t>Krytina vláknocementová skládaná ze šablon hřeben z  hřebenáčů s vloženým větracím pásem</t>
  </si>
  <si>
    <t>-764082386</t>
  </si>
  <si>
    <t>513</t>
  </si>
  <si>
    <t>765133041</t>
  </si>
  <si>
    <t>Krytina vláknocementová skládaná ze šablon úžlabí zasekáním desek podél oplechování</t>
  </si>
  <si>
    <t>-1168318635</t>
  </si>
  <si>
    <t>514</t>
  </si>
  <si>
    <t>765133091</t>
  </si>
  <si>
    <t>Krytina vláknocementová skládaná ze šablon Příplatek k cenám za sklon přes 30°, na laťování</t>
  </si>
  <si>
    <t>-284340138</t>
  </si>
  <si>
    <t>515</t>
  </si>
  <si>
    <t>765135213</t>
  </si>
  <si>
    <t>Montáž střešních doplňků vláknocementové krytiny vlnité střešních výlezů, plochy jednotlivě přes 0,25 do 1,0 m2</t>
  </si>
  <si>
    <t>1632292275</t>
  </si>
  <si>
    <t>516</t>
  </si>
  <si>
    <t>59164622</t>
  </si>
  <si>
    <t>výlez na střechu pro vláknocementovou krytinu vlnitou plast 920x1250mm</t>
  </si>
  <si>
    <t>397663776</t>
  </si>
  <si>
    <t>517</t>
  </si>
  <si>
    <t>59161150</t>
  </si>
  <si>
    <t>prostup ventilační k větrání sanity 400x400mm D 110mm pro šablony vláknocementové krytiny</t>
  </si>
  <si>
    <t>826655827</t>
  </si>
  <si>
    <t>518</t>
  </si>
  <si>
    <t>765151801</t>
  </si>
  <si>
    <t>Demontáž krytiny bitumenové ze šindelů sklonu do 30° do suti</t>
  </si>
  <si>
    <t>960431572</t>
  </si>
  <si>
    <t>519</t>
  </si>
  <si>
    <t>765191023</t>
  </si>
  <si>
    <t>Montáž pojistné hydroizolační nebo parotěsné fólie kladené ve sklonu přes 20° s lepenými přesahy na bednění nebo tepelnou izolaci</t>
  </si>
  <si>
    <t>1818385310</t>
  </si>
  <si>
    <t>520</t>
  </si>
  <si>
    <t>765191091</t>
  </si>
  <si>
    <t>Montáž pojistné hydroizolační nebo parotěsné fólie Příplatek k cenám montáže na bednění nebo tepelnou izolaci za sklon přes 30°</t>
  </si>
  <si>
    <t>-1595892338</t>
  </si>
  <si>
    <t>521</t>
  </si>
  <si>
    <t>28329036</t>
  </si>
  <si>
    <t>fólie kontaktní difuzně propustná pro doplňkovou hydroizolační vrstvu, třívrstvá mikroporézní PP 150g/m2 s integrovanou samolepící páskou</t>
  </si>
  <si>
    <t>-559033519</t>
  </si>
  <si>
    <t>522</t>
  </si>
  <si>
    <t>998765101</t>
  </si>
  <si>
    <t>Přesun hmot pro krytiny skládané stanovený z hmotnosti přesunovaného materiálu vodorovná dopravní vzdálenost do 50 m na objektech výšky do 6 m</t>
  </si>
  <si>
    <t>-1715207830</t>
  </si>
  <si>
    <t>523</t>
  </si>
  <si>
    <t>998765102</t>
  </si>
  <si>
    <t>Přesun hmot pro krytiny skládané stanovený z hmotnosti přesunovaného materiálu vodorovná dopravní vzdálenost do 50 m na objektech výšky přes 6 do 12 m</t>
  </si>
  <si>
    <t>-1688072519</t>
  </si>
  <si>
    <t>766</t>
  </si>
  <si>
    <t>Konstrukce truhlářské</t>
  </si>
  <si>
    <t>524</t>
  </si>
  <si>
    <t>766622125</t>
  </si>
  <si>
    <t>Montáž oken plastových včetně montáže rámu plochy přes 1 m2 otevíravých do dřevěné konstrukce, výšky do 1,5 m</t>
  </si>
  <si>
    <t>-942762440</t>
  </si>
  <si>
    <t>525</t>
  </si>
  <si>
    <t>766660001</t>
  </si>
  <si>
    <t>Montáž dveřních křídel dřevěných nebo plastových otevíravých do ocelové zárubně povrchově upravených jednokřídlových, šířky do 800 mm</t>
  </si>
  <si>
    <t>416640148</t>
  </si>
  <si>
    <t>526</t>
  </si>
  <si>
    <t>61162026</t>
  </si>
  <si>
    <t>dveře jednokřídlé dřevotřískové povrch fóliový plné 800x1970/2100mm</t>
  </si>
  <si>
    <t>-1161051596</t>
  </si>
  <si>
    <t>527</t>
  </si>
  <si>
    <t>61162032</t>
  </si>
  <si>
    <t>dveře jednokřídlé dřevotřískové povrch fóliový částečně prosklené 800x1970/2100mm</t>
  </si>
  <si>
    <t>-1075452143</t>
  </si>
  <si>
    <t>528</t>
  </si>
  <si>
    <t>766660021</t>
  </si>
  <si>
    <t>Montáž dveřních křídel dřevěných nebo plastových otevíravých do ocelové zárubně protipožárních jednokřídlových, šířky do 800 mm</t>
  </si>
  <si>
    <t>-354532866</t>
  </si>
  <si>
    <t>529</t>
  </si>
  <si>
    <t>55341220</t>
  </si>
  <si>
    <t>dveře bytové bezpečnostní protipožární EI 30 D2 800x1970mm s kukátkem</t>
  </si>
  <si>
    <t>-1538772282</t>
  </si>
  <si>
    <t>530</t>
  </si>
  <si>
    <t>766660022</t>
  </si>
  <si>
    <t>Montáž dveřních křídel dřevěných nebo plastových otevíravých do ocelové zárubně protipožárních jednokřídlových, šířky přes 800 mm</t>
  </si>
  <si>
    <t>-315726895</t>
  </si>
  <si>
    <t>531</t>
  </si>
  <si>
    <t>766660717</t>
  </si>
  <si>
    <t>Montáž dveřních doplňků samozavírače na zárubeň ocelovou</t>
  </si>
  <si>
    <t>-761434438</t>
  </si>
  <si>
    <t>532</t>
  </si>
  <si>
    <t>54917250</t>
  </si>
  <si>
    <t>samozavírač dveří hydraulický K214 č.11 zlatá bronz</t>
  </si>
  <si>
    <t>-1911979225</t>
  </si>
  <si>
    <t>533</t>
  </si>
  <si>
    <t>766660720.1</t>
  </si>
  <si>
    <t>Montáž dveřních doplňků větrací mřížky s vyříznutím otvoru</t>
  </si>
  <si>
    <t>1758662365</t>
  </si>
  <si>
    <t>534</t>
  </si>
  <si>
    <t>4502056680</t>
  </si>
  <si>
    <t>mřížka větrací dveřní VM 500×90 mm, hnedá (2 ks/bal)</t>
  </si>
  <si>
    <t>1409388599</t>
  </si>
  <si>
    <t>535</t>
  </si>
  <si>
    <t>766660728</t>
  </si>
  <si>
    <t>Montáž dveřních doplňků dveřního kování interiérového zámku</t>
  </si>
  <si>
    <t>-1256527494</t>
  </si>
  <si>
    <t>536</t>
  </si>
  <si>
    <t>54924000</t>
  </si>
  <si>
    <t>zámek stavební zadlabací obyčejný 536a převod levý</t>
  </si>
  <si>
    <t>-1986110210</t>
  </si>
  <si>
    <t>537</t>
  </si>
  <si>
    <t>766660729</t>
  </si>
  <si>
    <t>Montáž dveřních doplňků dveřního kování interiérového štítku s klikou</t>
  </si>
  <si>
    <t>-2033833981</t>
  </si>
  <si>
    <t>538</t>
  </si>
  <si>
    <t>54914622</t>
  </si>
  <si>
    <t>kování dveřní vrchní klika včetně štítu a montážního materiálu BB 72 matný nikl</t>
  </si>
  <si>
    <t>-996222172</t>
  </si>
  <si>
    <t>539</t>
  </si>
  <si>
    <t>766660731</t>
  </si>
  <si>
    <t>Montáž dveřních doplňků dveřního kování bezpečnostního zámku</t>
  </si>
  <si>
    <t>1761884325</t>
  </si>
  <si>
    <t>540</t>
  </si>
  <si>
    <t>54914110</t>
  </si>
  <si>
    <t>kování bezpečnostní R1, klika-koule, R1 Cr</t>
  </si>
  <si>
    <t>716469389</t>
  </si>
  <si>
    <t>541</t>
  </si>
  <si>
    <t>54964150</t>
  </si>
  <si>
    <t>vložka zámková cylindrická oboustranná+4 klíče</t>
  </si>
  <si>
    <t>1664002206</t>
  </si>
  <si>
    <t>542</t>
  </si>
  <si>
    <t>766660739</t>
  </si>
  <si>
    <t>Montáž dveřních doplňků dveřního kování bezpečnostního dveřního kukátka</t>
  </si>
  <si>
    <t>-1822196984</t>
  </si>
  <si>
    <t>543</t>
  </si>
  <si>
    <t>54915550</t>
  </si>
  <si>
    <t>kukátko-průhledítko panoramatické chrom</t>
  </si>
  <si>
    <t>598332870</t>
  </si>
  <si>
    <t>544</t>
  </si>
  <si>
    <t>766671025</t>
  </si>
  <si>
    <t>Montáž střešních oken dřevěných nebo plastových kyvných, výklopných/kyvných s okenním rámem a lemováním, s plisovaným límcem, s napojením na krytinu do krytiny tvarované, rozměru 78 x 140 cm</t>
  </si>
  <si>
    <t>915671120</t>
  </si>
  <si>
    <t>545</t>
  </si>
  <si>
    <t>61124116</t>
  </si>
  <si>
    <t>okno střešní dřevěné výklopně-kyvné, izolační dvojsklo 78x140cm, Uw=1,3W/m2K Al oplechování</t>
  </si>
  <si>
    <t>122728457</t>
  </si>
  <si>
    <t>546</t>
  </si>
  <si>
    <t>61124164</t>
  </si>
  <si>
    <t>lemování střešních oken 78x140cm</t>
  </si>
  <si>
    <t>-1868152911</t>
  </si>
  <si>
    <t>547</t>
  </si>
  <si>
    <t>61140906</t>
  </si>
  <si>
    <t>lemování střešních oken na profilované krytiny do v 45mm 78x140cm</t>
  </si>
  <si>
    <t>1149281131</t>
  </si>
  <si>
    <t>548</t>
  </si>
  <si>
    <t>61124366</t>
  </si>
  <si>
    <t>roleta celostínící vnitřní 78x140cm</t>
  </si>
  <si>
    <t>1620687414</t>
  </si>
  <si>
    <t>549</t>
  </si>
  <si>
    <t>61140603</t>
  </si>
  <si>
    <t>tyč teleskopická střešních oken</t>
  </si>
  <si>
    <t>-1268689088</t>
  </si>
  <si>
    <t>550</t>
  </si>
  <si>
    <t>766682111</t>
  </si>
  <si>
    <t>Montáž zárubní dřevěných, plastových nebo z lamina obložkových, pro dveře jednokřídlové, tloušťky stěny do 170 mm</t>
  </si>
  <si>
    <t>1547643556</t>
  </si>
  <si>
    <t>551</t>
  </si>
  <si>
    <t>61182258</t>
  </si>
  <si>
    <t>zárubeň obložková pro dveře 1křídlé 600,700,800,900x1970mm tl 60-170mm dub,buk</t>
  </si>
  <si>
    <t>1748042500</t>
  </si>
  <si>
    <t>552</t>
  </si>
  <si>
    <t>766695233</t>
  </si>
  <si>
    <t>Montáž ostatních truhlářských konstrukcí prahů dveří dvoukřídlových, šířky přes 100 mm</t>
  </si>
  <si>
    <t>1529656811</t>
  </si>
  <si>
    <t>553</t>
  </si>
  <si>
    <t>61187156</t>
  </si>
  <si>
    <t>práh dveřní dřevěný dubový tl 20mm dl 820mm š 100mm</t>
  </si>
  <si>
    <t>1474314102</t>
  </si>
  <si>
    <t>554</t>
  </si>
  <si>
    <t>61187161</t>
  </si>
  <si>
    <t>práh dveřní dřevěný dubový tl 20mm dl 820mm š 150mm</t>
  </si>
  <si>
    <t>-580754695</t>
  </si>
  <si>
    <t>555</t>
  </si>
  <si>
    <t>766812830</t>
  </si>
  <si>
    <t>Demontáž kuchyňských linek dřevěných nebo kovových včetně skříněk uchycených na stěně, délky přes 1500 do 1800 mm</t>
  </si>
  <si>
    <t>-1828774913</t>
  </si>
  <si>
    <t>556</t>
  </si>
  <si>
    <t>998766101</t>
  </si>
  <si>
    <t>Přesun hmot pro konstrukce truhlářské stanovený z hmotnosti přesunovaného materiálu vodorovná dopravní vzdálenost do 50 m v objektech výšky do 6 m</t>
  </si>
  <si>
    <t>-670141486</t>
  </si>
  <si>
    <t>557</t>
  </si>
  <si>
    <t>998766102</t>
  </si>
  <si>
    <t>Přesun hmot pro konstrukce truhlářské stanovený z hmotnosti přesunovaného materiálu vodorovná dopravní vzdálenost do 50 m v objektech výšky přes 6 do 12 m</t>
  </si>
  <si>
    <t>475157419</t>
  </si>
  <si>
    <t>767</t>
  </si>
  <si>
    <t>Konstrukce zámečnické</t>
  </si>
  <si>
    <t>558</t>
  </si>
  <si>
    <t>767112811</t>
  </si>
  <si>
    <t>Demontáž stěn a příček pro zasklení šroubovaných</t>
  </si>
  <si>
    <t>2070712535</t>
  </si>
  <si>
    <t>559</t>
  </si>
  <si>
    <t>767113150</t>
  </si>
  <si>
    <t>Montáž stěn a příček pro zasklení z hliníkových profilů, plochy jednotlivých stěn přes 16 m2</t>
  </si>
  <si>
    <t>-583100657</t>
  </si>
  <si>
    <t>560</t>
  </si>
  <si>
    <t>Maa/767-001</t>
  </si>
  <si>
    <t>Dodávka prosklené stěny z Al profilů s integrovanými vchodovými dveřmi</t>
  </si>
  <si>
    <t>-1364258577</t>
  </si>
  <si>
    <t>561</t>
  </si>
  <si>
    <t>767821112</t>
  </si>
  <si>
    <t>Montáž poštovních schránek samostatných zavěšených</t>
  </si>
  <si>
    <t>421600218</t>
  </si>
  <si>
    <t>562</t>
  </si>
  <si>
    <t>55348225</t>
  </si>
  <si>
    <t>schránka listovní ležatá se sklapkou 300x110x385mm</t>
  </si>
  <si>
    <t>1196730507</t>
  </si>
  <si>
    <t>563</t>
  </si>
  <si>
    <t>767821812</t>
  </si>
  <si>
    <t>Demontáž poštovních schránek samostatných zavěšených</t>
  </si>
  <si>
    <t>1621261889</t>
  </si>
  <si>
    <t>564</t>
  </si>
  <si>
    <t>767893113</t>
  </si>
  <si>
    <t>Montáž stříšek nad venkovními vstupy z kovových profilů kotvených k nosné konstrukci pomocí závěsů, výplň z umělých hmot obloukových šířky do 1,50 m</t>
  </si>
  <si>
    <t>-1385296944</t>
  </si>
  <si>
    <t>565</t>
  </si>
  <si>
    <t>28319010</t>
  </si>
  <si>
    <t>vchodová stříška oblouková, kotvená pomocí konzol, hliníkový rám, výplň dutinkový polykarbonát 1200x820mm</t>
  </si>
  <si>
    <t>-1800517236</t>
  </si>
  <si>
    <t>566</t>
  </si>
  <si>
    <t>767995112</t>
  </si>
  <si>
    <t>Montáž ostatních atypických zámečnických konstrukcí hmotnosti přes 5 do 10 kg</t>
  </si>
  <si>
    <t>986235359</t>
  </si>
  <si>
    <t>567</t>
  </si>
  <si>
    <t>767995113</t>
  </si>
  <si>
    <t>Montáž ostatních atypických zámečnických konstrukcí hmotnosti přes 10 do 20 kg</t>
  </si>
  <si>
    <t>1682967057</t>
  </si>
  <si>
    <t>568</t>
  </si>
  <si>
    <t>767995114</t>
  </si>
  <si>
    <t>Montáž ostatních atypických zámečnických konstrukcí hmotnosti přes 20 do 50 kg</t>
  </si>
  <si>
    <t>-1082154192</t>
  </si>
  <si>
    <t>569</t>
  </si>
  <si>
    <t>Mat767-002</t>
  </si>
  <si>
    <t>Výroba atypických zámečnických konstrukcí (kilogramová cena)</t>
  </si>
  <si>
    <t>ks</t>
  </si>
  <si>
    <t>1786845088</t>
  </si>
  <si>
    <t>570</t>
  </si>
  <si>
    <t>998767101</t>
  </si>
  <si>
    <t>Přesun hmot pro zámečnické konstrukce stanovený z hmotnosti přesunovaného materiálu vodorovná dopravní vzdálenost do 50 m v objektech výšky do 6 m</t>
  </si>
  <si>
    <t>-657746516</t>
  </si>
  <si>
    <t>571</t>
  </si>
  <si>
    <t>998767102</t>
  </si>
  <si>
    <t>Přesun hmot pro zámečnické konstrukce stanovený z hmotnosti přesunovaného materiálu vodorovná dopravní vzdálenost do 50 m v objektech výšky přes 6 do 12 m</t>
  </si>
  <si>
    <t>1592122057</t>
  </si>
  <si>
    <t>771</t>
  </si>
  <si>
    <t>Podlahy z dlaždic</t>
  </si>
  <si>
    <t>572</t>
  </si>
  <si>
    <t>771121011</t>
  </si>
  <si>
    <t>Příprava podkladu před provedením dlažby nátěr penetrační na podlahu</t>
  </si>
  <si>
    <t>920800132</t>
  </si>
  <si>
    <t>573</t>
  </si>
  <si>
    <t>771151012</t>
  </si>
  <si>
    <t>Příprava podkladu před provedením dlažby samonivelační stěrka min.pevnosti 20 MPa, tloušťky přes 3 do 5 mm</t>
  </si>
  <si>
    <t>431012249</t>
  </si>
  <si>
    <t>574</t>
  </si>
  <si>
    <t>771474112</t>
  </si>
  <si>
    <t>Montáž soklů z dlaždic keramických lepených flexibilním lepidlem rovných, výšky přes 65 do 90 mm</t>
  </si>
  <si>
    <t>1862745397</t>
  </si>
  <si>
    <t>575</t>
  </si>
  <si>
    <t>771574311</t>
  </si>
  <si>
    <t>Montáž podlah z dlaždic keramických lepených flexibilním rychletuhnoucím lepidlem maloformátových hladkých přes 6 do 9 ks/m2</t>
  </si>
  <si>
    <t>-528537721</t>
  </si>
  <si>
    <t>576</t>
  </si>
  <si>
    <t>771574312</t>
  </si>
  <si>
    <t>Montáž podlah z dlaždic keramických lepených flexibilním rychletuhnoucím lepidlem maloformátových hladkých přes 9 do 12 ks/m2</t>
  </si>
  <si>
    <t>-548711491</t>
  </si>
  <si>
    <t>577</t>
  </si>
  <si>
    <t>771574315</t>
  </si>
  <si>
    <t>Montáž podlah z dlaždic keramických lepených flexibilním rychletuhnoucím lepidlem maloformátových hladkých přes 22 do 25 ks/m2</t>
  </si>
  <si>
    <t>-1159172701</t>
  </si>
  <si>
    <t>578</t>
  </si>
  <si>
    <t>771591112</t>
  </si>
  <si>
    <t>Izolace podlahy pod dlažbu nátěrem nebo stěrkou ve dvou vrstvách</t>
  </si>
  <si>
    <t>1219103818</t>
  </si>
  <si>
    <t>579</t>
  </si>
  <si>
    <t>771591115</t>
  </si>
  <si>
    <t>Podlahy - dokončovací práce spárování silikonem</t>
  </si>
  <si>
    <t>-2124170592</t>
  </si>
  <si>
    <t>580</t>
  </si>
  <si>
    <t>771591264</t>
  </si>
  <si>
    <t>Izolace podlahy pod dlažbu těsnícími izolačními pásy mezi podlahou a stěnu</t>
  </si>
  <si>
    <t>-349349337</t>
  </si>
  <si>
    <t>581</t>
  </si>
  <si>
    <t>771592011</t>
  </si>
  <si>
    <t>Čištění vnitřních ploch po položení dlažby podlah nebo schodišť chemickými prostředky</t>
  </si>
  <si>
    <t>-1578924478</t>
  </si>
  <si>
    <t>582</t>
  </si>
  <si>
    <t>998771101</t>
  </si>
  <si>
    <t>Přesun hmot pro podlahy z dlaždic stanovený z hmotnosti přesunovaného materiálu vodorovná dopravní vzdálenost do 50 m v objektech výšky do 6 m</t>
  </si>
  <si>
    <t>-919402978</t>
  </si>
  <si>
    <t>583</t>
  </si>
  <si>
    <t>998771102</t>
  </si>
  <si>
    <t>Přesun hmot pro podlahy z dlaždic stanovený z hmotnosti přesunovaného materiálu vodorovná dopravní vzdálenost do 50 m v objektech výšky přes 6 do 12 m</t>
  </si>
  <si>
    <t>104144916</t>
  </si>
  <si>
    <t>775</t>
  </si>
  <si>
    <t>Podlahy skládané</t>
  </si>
  <si>
    <t>584</t>
  </si>
  <si>
    <t>775591905</t>
  </si>
  <si>
    <t>Ostatní práce při opravách dřevěných podlah tmelení celoplošné, podlah vlysových, parketových</t>
  </si>
  <si>
    <t>-329077681</t>
  </si>
  <si>
    <t>585</t>
  </si>
  <si>
    <t>998775101</t>
  </si>
  <si>
    <t>Přesun hmot pro podlahy skládané stanovený z hmotnosti přesunovaného materiálu vodorovná dopravní vzdálenost do 50 m v objektech výšky do 6 m</t>
  </si>
  <si>
    <t>-1788619820</t>
  </si>
  <si>
    <t>586</t>
  </si>
  <si>
    <t>998775102</t>
  </si>
  <si>
    <t>Přesun hmot pro podlahy skládané stanovený z hmotnosti přesunovaného materiálu vodorovná dopravní vzdálenost do 50 m v objektech výšky přes 6 do 12 m</t>
  </si>
  <si>
    <t>124348228</t>
  </si>
  <si>
    <t>776</t>
  </si>
  <si>
    <t>Podlahy povlakové</t>
  </si>
  <si>
    <t>587</t>
  </si>
  <si>
    <t>776141111</t>
  </si>
  <si>
    <t>Příprava podkladu vyrovnání samonivelační stěrkou podlah min.pevnosti 20 MPa, tloušťky do 3 mm</t>
  </si>
  <si>
    <t>756069121</t>
  </si>
  <si>
    <t>588</t>
  </si>
  <si>
    <t>776221111</t>
  </si>
  <si>
    <t>Montáž podlahovin z PVC lepením standardním lepidlem z pásů standardních</t>
  </si>
  <si>
    <t>103198032</t>
  </si>
  <si>
    <t>589</t>
  </si>
  <si>
    <t>776251411</t>
  </si>
  <si>
    <t>Montáž podlahovin z přírodního linolea (marmolea) spoj podlah svařováním za tepla</t>
  </si>
  <si>
    <t>1990460833</t>
  </si>
  <si>
    <t>590</t>
  </si>
  <si>
    <t>776301812</t>
  </si>
  <si>
    <t>Demontáž povlakových podlahovin ze schodišťových stupňů s podložkou</t>
  </si>
  <si>
    <t>730937016</t>
  </si>
  <si>
    <t>591</t>
  </si>
  <si>
    <t>776321111</t>
  </si>
  <si>
    <t>Montáž podlahovin z PVC na schodišťové stupně stupnic, šířky do 300 mm</t>
  </si>
  <si>
    <t>-484518662</t>
  </si>
  <si>
    <t>592</t>
  </si>
  <si>
    <t>776421111</t>
  </si>
  <si>
    <t>Montáž lišt obvodových lepených</t>
  </si>
  <si>
    <t>-819358192</t>
  </si>
  <si>
    <t>593</t>
  </si>
  <si>
    <t>776430811</t>
  </si>
  <si>
    <t>Demontáž soklíků nebo lišt hran schodišťových</t>
  </si>
  <si>
    <t>-312941468</t>
  </si>
  <si>
    <t>594</t>
  </si>
  <si>
    <t>998776101</t>
  </si>
  <si>
    <t>Přesun hmot pro podlahy povlakové stanovený z hmotnosti přesunovaného materiálu vodorovná dopravní vzdálenost do 50 m v objektech výšky do 6 m</t>
  </si>
  <si>
    <t>-1755938510</t>
  </si>
  <si>
    <t>595</t>
  </si>
  <si>
    <t>998776102</t>
  </si>
  <si>
    <t>Přesun hmot pro podlahy povlakové stanovený z hmotnosti přesunovaného materiálu vodorovná dopravní vzdálenost do 50 m v objektech výšky přes 6 do 12 m</t>
  </si>
  <si>
    <t>-1022661810</t>
  </si>
  <si>
    <t>777</t>
  </si>
  <si>
    <t>Podlahy lité</t>
  </si>
  <si>
    <t>596</t>
  </si>
  <si>
    <t>777111111</t>
  </si>
  <si>
    <t>Příprava podkladu před provedením litých podlah vysátí</t>
  </si>
  <si>
    <t>-2035116596</t>
  </si>
  <si>
    <t>597</t>
  </si>
  <si>
    <t>777521105</t>
  </si>
  <si>
    <t>Krycí stěrka dekorativní polyuretanová, tloušťky přes 2 do 3 mm</t>
  </si>
  <si>
    <t>1137438996</t>
  </si>
  <si>
    <t>598</t>
  </si>
  <si>
    <t>998777101</t>
  </si>
  <si>
    <t>Přesun hmot pro podlahy lité stanovený z hmotnosti přesunovaného materiálu vodorovná dopravní vzdálenost do 50 m v objektech výšky do 6 m</t>
  </si>
  <si>
    <t>-1836444854</t>
  </si>
  <si>
    <t>599</t>
  </si>
  <si>
    <t>998777102</t>
  </si>
  <si>
    <t>Přesun hmot pro podlahy lité stanovený z hmotnosti přesunovaného materiálu vodorovná dopravní vzdálenost do 50 m v objektech výšky přes 6 do 12 m</t>
  </si>
  <si>
    <t>211116341</t>
  </si>
  <si>
    <t>781</t>
  </si>
  <si>
    <t>Dokončovací práce - obklady</t>
  </si>
  <si>
    <t>600</t>
  </si>
  <si>
    <t>781111011</t>
  </si>
  <si>
    <t>Příprava podkladu před provedením obkladu oprášení (ometení) stěny</t>
  </si>
  <si>
    <t>-1854546338</t>
  </si>
  <si>
    <t>601</t>
  </si>
  <si>
    <t>781121011</t>
  </si>
  <si>
    <t>Příprava podkladu před provedením obkladu nátěr penetrační na stěnu</t>
  </si>
  <si>
    <t>76015128</t>
  </si>
  <si>
    <t>602</t>
  </si>
  <si>
    <t>781131112</t>
  </si>
  <si>
    <t>Izolace stěny pod obklad izolace nátěrem nebo stěrkou ve dvou vrstvách</t>
  </si>
  <si>
    <t>767989914</t>
  </si>
  <si>
    <t>603</t>
  </si>
  <si>
    <t>781151031</t>
  </si>
  <si>
    <t>Příprava podkladu před provedením obkladu celoplošné vyrovnání podkladu stěrkou, tloušťky 3mm</t>
  </si>
  <si>
    <t>107445458</t>
  </si>
  <si>
    <t>604</t>
  </si>
  <si>
    <t>781474115</t>
  </si>
  <si>
    <t>Montáž obkladů vnitřních stěn z dlaždic keramických lepených flexibilním lepidlem maloformátových hladkých přes 22 do 25 ks/m2</t>
  </si>
  <si>
    <t>625804414</t>
  </si>
  <si>
    <t>605</t>
  </si>
  <si>
    <t>781477111</t>
  </si>
  <si>
    <t>Montáž obkladů vnitřních stěn z dlaždic keramických Příplatek k cenám za plochu do 10 m2 jednotlivě</t>
  </si>
  <si>
    <t>1104592073</t>
  </si>
  <si>
    <t>606</t>
  </si>
  <si>
    <t>781477114</t>
  </si>
  <si>
    <t>Montáž obkladů vnitřních stěn z dlaždic keramických Příplatek k cenám za dvousložkový spárovací tmel</t>
  </si>
  <si>
    <t>-1436067514</t>
  </si>
  <si>
    <t>607</t>
  </si>
  <si>
    <t>781491011</t>
  </si>
  <si>
    <t>Montáž zrcadel lepených silikonovým tmelem na podkladní omítku, plochy do 1 m2</t>
  </si>
  <si>
    <t>-1545131298</t>
  </si>
  <si>
    <t>608</t>
  </si>
  <si>
    <t>63465122</t>
  </si>
  <si>
    <t>zrcadlo nemontované čiré tl 3mm max rozměr 3210x2250mm</t>
  </si>
  <si>
    <t>1179620924</t>
  </si>
  <si>
    <t>609</t>
  </si>
  <si>
    <t>781494111</t>
  </si>
  <si>
    <t>Obklad - dokončující práce profily ukončovací lepené flexibilním lepidlem rohové</t>
  </si>
  <si>
    <t>1605931462</t>
  </si>
  <si>
    <t>610</t>
  </si>
  <si>
    <t>781494311</t>
  </si>
  <si>
    <t>Obklad - dokončující práce profily ukončovací lepené flexibilním lepidlem dilatační</t>
  </si>
  <si>
    <t>-1633392527</t>
  </si>
  <si>
    <t>611</t>
  </si>
  <si>
    <t>781494511</t>
  </si>
  <si>
    <t>Obklad - dokončující práce profily ukončovací lepené flexibilním lepidlem ukončovací</t>
  </si>
  <si>
    <t>1602778936</t>
  </si>
  <si>
    <t>612</t>
  </si>
  <si>
    <t>781495115</t>
  </si>
  <si>
    <t>Obklad - dokončující práce ostatní práce spárování silikonem</t>
  </si>
  <si>
    <t>456716556</t>
  </si>
  <si>
    <t>613</t>
  </si>
  <si>
    <t>781495185</t>
  </si>
  <si>
    <t>Obklad - dokončující práce pracnější řezání obkladaček rovné</t>
  </si>
  <si>
    <t>949389193</t>
  </si>
  <si>
    <t>614</t>
  </si>
  <si>
    <t>781495211</t>
  </si>
  <si>
    <t>Čištění vnitřních ploch po provedení obkladu stěn chemickými prostředky</t>
  </si>
  <si>
    <t>357878229</t>
  </si>
  <si>
    <t>615</t>
  </si>
  <si>
    <t>998781101</t>
  </si>
  <si>
    <t>Přesun hmot pro obklady keramické stanovený z hmotnosti přesunovaného materiálu vodorovná dopravní vzdálenost do 50 m v objektech výšky do 6 m</t>
  </si>
  <si>
    <t>699082075</t>
  </si>
  <si>
    <t>616</t>
  </si>
  <si>
    <t>998781102</t>
  </si>
  <si>
    <t>Přesun hmot pro obklady keramické stanovený z hmotnosti přesunovaného materiálu vodorovná dopravní vzdálenost do 50 m v objektech výšky přes 6 do 12 m</t>
  </si>
  <si>
    <t>-502514241</t>
  </si>
  <si>
    <t>783</t>
  </si>
  <si>
    <t>Dokončovací práce - nátěry</t>
  </si>
  <si>
    <t>617</t>
  </si>
  <si>
    <t>783201403</t>
  </si>
  <si>
    <t>Příprava podkladu tesařských konstrukcí před provedením nátěru oprášení</t>
  </si>
  <si>
    <t>2019119372</t>
  </si>
  <si>
    <t>618</t>
  </si>
  <si>
    <t>783213021</t>
  </si>
  <si>
    <t>Napouštěcí nátěr tesařských prvků proti dřevokazným houbám, hmyzu a plísním nezabudovaných do konstrukce dvojnásobný syntetický</t>
  </si>
  <si>
    <t>255267816</t>
  </si>
  <si>
    <t>619</t>
  </si>
  <si>
    <t>783306811</t>
  </si>
  <si>
    <t>Odstranění nátěrů ze zámečnických konstrukcí oškrábáním</t>
  </si>
  <si>
    <t>728859250</t>
  </si>
  <si>
    <t>620</t>
  </si>
  <si>
    <t>783314201</t>
  </si>
  <si>
    <t>Základní antikorozní nátěr zámečnických konstrukcí jednonásobný syntetický standardní</t>
  </si>
  <si>
    <t>-715715116</t>
  </si>
  <si>
    <t>621</t>
  </si>
  <si>
    <t>783315101</t>
  </si>
  <si>
    <t>Mezinátěr zámečnických konstrukcí jednonásobný syntetický standardní</t>
  </si>
  <si>
    <t>-2020376600</t>
  </si>
  <si>
    <t>622</t>
  </si>
  <si>
    <t>783317101</t>
  </si>
  <si>
    <t>Krycí nátěr (email) zámečnických konstrukcí jednonásobný syntetický standardní</t>
  </si>
  <si>
    <t>218844768</t>
  </si>
  <si>
    <t>623</t>
  </si>
  <si>
    <t>783801401</t>
  </si>
  <si>
    <t>Příprava podkladu omítek před provedením nátěru ometení</t>
  </si>
  <si>
    <t>1977050818</t>
  </si>
  <si>
    <t>624</t>
  </si>
  <si>
    <t>783823163</t>
  </si>
  <si>
    <t>Penetrační nátěr omítek hladkých omítek hladkých, zrnitých tenkovrstvých nebo štukových stupně členitosti 3 silikátový</t>
  </si>
  <si>
    <t>7094547</t>
  </si>
  <si>
    <t>625</t>
  </si>
  <si>
    <t>783827143</t>
  </si>
  <si>
    <t>Krycí (ochranný ) nátěr omítek jednonásobný hladkých omítek hladkých, zrnitých tenkovrstvých nebo štukových stupně členitosti 3 silikátový</t>
  </si>
  <si>
    <t>-156233568</t>
  </si>
  <si>
    <t>784</t>
  </si>
  <si>
    <t>Dokončovací práce - malby a tapety</t>
  </si>
  <si>
    <t>626</t>
  </si>
  <si>
    <t>784121001</t>
  </si>
  <si>
    <t>Oškrabání malby v místnostech výšky do 3,80 m</t>
  </si>
  <si>
    <t>-1397628882</t>
  </si>
  <si>
    <t>627</t>
  </si>
  <si>
    <t>784161501</t>
  </si>
  <si>
    <t>Celoplošné vyrovnání podkladu disperzní stěrkou, tloušťky do 3 mm vyhlazením v místnostech výšky do 3,80 m</t>
  </si>
  <si>
    <t>1682999680</t>
  </si>
  <si>
    <t>628</t>
  </si>
  <si>
    <t>784171101</t>
  </si>
  <si>
    <t>Zakrytí nemalovaných ploch včetně pozdějšího odkrytí podlah</t>
  </si>
  <si>
    <t>-176829402</t>
  </si>
  <si>
    <t>629</t>
  </si>
  <si>
    <t>784181001</t>
  </si>
  <si>
    <t>Pačokování jednonásobné v místnostech výšky do 3,80 m</t>
  </si>
  <si>
    <t>1293553069</t>
  </si>
  <si>
    <t>630</t>
  </si>
  <si>
    <t>784181101</t>
  </si>
  <si>
    <t>Penetrace podkladu jednonásobná základní akrylátová v místnostech výšky do 3,80 m</t>
  </si>
  <si>
    <t>1934370878</t>
  </si>
  <si>
    <t>631</t>
  </si>
  <si>
    <t>784211101</t>
  </si>
  <si>
    <t>Malby z malířských směsí otěruvzdorných za mokra dvojnásobné, bílé za mokra otěruvzdorné výborně v místnostech výšky do 3,80 m</t>
  </si>
  <si>
    <t>927754958</t>
  </si>
  <si>
    <t>632</t>
  </si>
  <si>
    <t>784211151</t>
  </si>
  <si>
    <t>Malby z malířských směsí otěruvzdorných za mokra Příplatek k cenám dvojnásobných maleb za provádění barevné malby tónované tónovacími přípravky</t>
  </si>
  <si>
    <t>-1776082537</t>
  </si>
  <si>
    <t>786</t>
  </si>
  <si>
    <t>Dokončovací práce - čalounické úpravy</t>
  </si>
  <si>
    <t>633</t>
  </si>
  <si>
    <t>786624111</t>
  </si>
  <si>
    <t>Montáž zastiňujících žaluzií lamelových do oken zdvojených otevíravých, sklápěcích nebo vyklápěcích dřevěných</t>
  </si>
  <si>
    <t>-1449716741</t>
  </si>
  <si>
    <t>634</t>
  </si>
  <si>
    <t>61140994</t>
  </si>
  <si>
    <t>žaluzie vnitřní lamelová manuálně ovládaná střešních oken rozměru do 114x118cm</t>
  </si>
  <si>
    <t>-354558420</t>
  </si>
  <si>
    <t>635</t>
  </si>
  <si>
    <t>998786101</t>
  </si>
  <si>
    <t>Přesun hmot pro čalounické úpravy stanovený z hmotnosti přesunovaného materiálu vodorovná dopravní vzdálenost do 50 m v objektech výšky (hloubky) do 6 m</t>
  </si>
  <si>
    <t>-1816993978</t>
  </si>
  <si>
    <t>636</t>
  </si>
  <si>
    <t>998786102</t>
  </si>
  <si>
    <t>Přesun hmot pro čalounické úpravy stanovený z hmotnosti přesunovaného materiálu vodorovná dopravní vzdálenost do 50 m v objektech výšky (hloubky) přes 6 do 12 m</t>
  </si>
  <si>
    <t>211646038</t>
  </si>
  <si>
    <t>787</t>
  </si>
  <si>
    <t>Dokončovací práce - zasklívání</t>
  </si>
  <si>
    <t>637</t>
  </si>
  <si>
    <t>787616341</t>
  </si>
  <si>
    <t>Zasklívání oken a dveří deskami plochými plnými sklem plochým izolačním dvojsklem s podtmelením na lišty, s oboustranným uzavřením drážky trvale pružným tmelem, plochy přes 1 do 2 m2, tl. 2 x 4 mm</t>
  </si>
  <si>
    <t>-1618406350</t>
  </si>
  <si>
    <t>638</t>
  </si>
  <si>
    <t>998787101</t>
  </si>
  <si>
    <t>Přesun hmot pro zasklívání stanovený z hmotnosti přesunovaného materiálu vodorovná dopravní vzdálenost do 50 m v objektech výšky do 6 m</t>
  </si>
  <si>
    <t>399452417</t>
  </si>
  <si>
    <t>639</t>
  </si>
  <si>
    <t>998787102</t>
  </si>
  <si>
    <t>Přesun hmot pro zasklívání stanovený z hmotnosti přesunovaného materiálu vodorovná dopravní vzdálenost do 50 m v objektech výšky přes 6 do 12 m</t>
  </si>
  <si>
    <t>1724808566</t>
  </si>
  <si>
    <t>789</t>
  </si>
  <si>
    <t>Povrchové úpravy ocelových konstrukcí a technologických zařízení</t>
  </si>
  <si>
    <t>640</t>
  </si>
  <si>
    <t>789421532</t>
  </si>
  <si>
    <t>Žárové stříkání ocelových konstrukcí slitinou zinacor ZnAl, tloušťky 100 μm, třídy II</t>
  </si>
  <si>
    <t>-1876159831</t>
  </si>
  <si>
    <t>641</t>
  </si>
  <si>
    <t>789421533</t>
  </si>
  <si>
    <t>Žárové stříkání ocelových konstrukcí slitinou zinacor ZnAl, tloušťky 100 μm, třídy III</t>
  </si>
  <si>
    <t>-1776678204</t>
  </si>
  <si>
    <t>Práce a dodávky M</t>
  </si>
  <si>
    <t>58-M</t>
  </si>
  <si>
    <t>Revize vyhrazených technických zařízení</t>
  </si>
  <si>
    <t>642</t>
  </si>
  <si>
    <t>580101001</t>
  </si>
  <si>
    <t>Rozvodná zařízení kontrola stavu přípojkové skříně do 63 A</t>
  </si>
  <si>
    <t>-375133404</t>
  </si>
  <si>
    <t>643</t>
  </si>
  <si>
    <t>580101002</t>
  </si>
  <si>
    <t>Rozvodná zařízení kontrola stavu rozvaděče rámového, panelového, skříňového nebo pultového do 10 přístrojů</t>
  </si>
  <si>
    <t>pole</t>
  </si>
  <si>
    <t>1502350397</t>
  </si>
  <si>
    <t>644</t>
  </si>
  <si>
    <t>580101003</t>
  </si>
  <si>
    <t>Rozvodná zařízení kontrola stavu rozvaděče rámového, panelového, skříňového nebo pultového přes 10 do 30 přístrojů</t>
  </si>
  <si>
    <t>-1059652936</t>
  </si>
  <si>
    <t>645</t>
  </si>
  <si>
    <t>580101005</t>
  </si>
  <si>
    <t>Rozvodná zařízení kontrola stavu rozvodu přípojnicového systému nebo rozvaděče zapouzdřeného</t>
  </si>
  <si>
    <t>674059569</t>
  </si>
  <si>
    <t>646</t>
  </si>
  <si>
    <t>580103001</t>
  </si>
  <si>
    <t>Elektrická instalace kontrola stavu elektrického okruhu včetně instalačních, ovládacích a jistících prvků bez připojených spotřebičů v prostoru bezpečném do 5 vývodů</t>
  </si>
  <si>
    <t>okruh</t>
  </si>
  <si>
    <t>-638141661</t>
  </si>
  <si>
    <t>647</t>
  </si>
  <si>
    <t>580104001</t>
  </si>
  <si>
    <t>Elektrické spotřebiče dle ČSN 33 1500 kontrola stavu světelného spotřebiče pevně připojeného žárovkového, zářivkového nebo výbojkového v prostoru bezpečném</t>
  </si>
  <si>
    <t>1289021829</t>
  </si>
  <si>
    <t>648</t>
  </si>
  <si>
    <t>580104010</t>
  </si>
  <si>
    <t>Elektrické spotřebiče dle ČSN 33 1500 kontrola stavu tepelného spotřebiče přímotopného pevně připojeného o výkonu do 10 kW v prostoru bezpečném</t>
  </si>
  <si>
    <t>-276177096</t>
  </si>
  <si>
    <t>649</t>
  </si>
  <si>
    <t>580104030</t>
  </si>
  <si>
    <t>Elektrické spotřebiče dle ČSN 33 1500 kontrola stavu indukčního motoru pevně připojeného o výkonu do 5 kW v prostoru bezpečném</t>
  </si>
  <si>
    <t>1514395449</t>
  </si>
  <si>
    <t>650</t>
  </si>
  <si>
    <t>580105001</t>
  </si>
  <si>
    <t>Hromosvody kontrola stavu ochrany před úderem blesku tyčového hromosvodu běžného objektu</t>
  </si>
  <si>
    <t>svod</t>
  </si>
  <si>
    <t>1736500115</t>
  </si>
  <si>
    <t>651</t>
  </si>
  <si>
    <t>580106001</t>
  </si>
  <si>
    <t>Měření při revizích izolačních odporů na přívodu do přípojkové skříně, rozvaděče nebo rozvodnice</t>
  </si>
  <si>
    <t>měření</t>
  </si>
  <si>
    <t>1967516906</t>
  </si>
  <si>
    <t>652</t>
  </si>
  <si>
    <t>580106002</t>
  </si>
  <si>
    <t>Měření při revizích izolačních odporů okruhu celého rozvaděče nebo rozvodnice</t>
  </si>
  <si>
    <t>-181040468</t>
  </si>
  <si>
    <t>653</t>
  </si>
  <si>
    <t>580106004</t>
  </si>
  <si>
    <t>Měření při revizích izolačních odporů jednofázového nebo třífázového okruhu rozvaděče nebo rozvodnice do 5 vývodů</t>
  </si>
  <si>
    <t>-1531870785</t>
  </si>
  <si>
    <t>654</t>
  </si>
  <si>
    <t>580106009</t>
  </si>
  <si>
    <t>Měření při revizích impedance ochranné smyčky na rozvodném zařízení, spotřebičích nebo přístrojích</t>
  </si>
  <si>
    <t>-844842820</t>
  </si>
  <si>
    <t>655</t>
  </si>
  <si>
    <t>580106011</t>
  </si>
  <si>
    <t>Měření při revizích zemního přechodového odporu celkového nebo ochranného vodiče</t>
  </si>
  <si>
    <t>56995572</t>
  </si>
  <si>
    <t>656</t>
  </si>
  <si>
    <t>580106012</t>
  </si>
  <si>
    <t>Měření při revizích přechodového odporu ochranného spojení nebo pospojování</t>
  </si>
  <si>
    <t>1245783642</t>
  </si>
  <si>
    <t>657</t>
  </si>
  <si>
    <t>580106013</t>
  </si>
  <si>
    <t>Měření při revizích měření, zkoušení a prověření ochrany chráničem napěťovým nebo proudovým</t>
  </si>
  <si>
    <t>-1765996178</t>
  </si>
  <si>
    <t>658</t>
  </si>
  <si>
    <t>580106016</t>
  </si>
  <si>
    <t>Měření při revizích měření základních elektrických veličin (U, I, P, A, cos)</t>
  </si>
  <si>
    <t>-1418506019</t>
  </si>
  <si>
    <t>659</t>
  </si>
  <si>
    <t>580106022</t>
  </si>
  <si>
    <t>Měření při revizích měření unikajícího proudu</t>
  </si>
  <si>
    <t>-555376242</t>
  </si>
  <si>
    <t>660</t>
  </si>
  <si>
    <t>580107001</t>
  </si>
  <si>
    <t>Pomocné práce při revizích vypnutí vedení, přezkoušení vypnutého stavu, označení tabulkou a opětné zapnutí</t>
  </si>
  <si>
    <t>1569099735</t>
  </si>
  <si>
    <t>661</t>
  </si>
  <si>
    <t>580107004</t>
  </si>
  <si>
    <t>Pomocné práce při revizích demontáž a opětná montáž krytu rozvaděče nebo rozvodnice</t>
  </si>
  <si>
    <t>-1366191061</t>
  </si>
  <si>
    <t>662</t>
  </si>
  <si>
    <t>580107008</t>
  </si>
  <si>
    <t>Pomocné práce při revizích demontáž a opětná montáž krytu krytu elektrického přístroje, spotřebiče nebo instalační krabice</t>
  </si>
  <si>
    <t>-1789333684</t>
  </si>
  <si>
    <t>663</t>
  </si>
  <si>
    <t>580506004</t>
  </si>
  <si>
    <t>Domovní plynovody vyhledání rozvodu plynu bez dokumentace plynovodu délky do 20 m</t>
  </si>
  <si>
    <t>úsek</t>
  </si>
  <si>
    <t>-1728498531</t>
  </si>
  <si>
    <t>664</t>
  </si>
  <si>
    <t>580506005</t>
  </si>
  <si>
    <t>Domovní plynovody vyhledání rozvodu plynu bez dokumentace plynovodu délky přes 20 do 50 m</t>
  </si>
  <si>
    <t>1160624785</t>
  </si>
  <si>
    <t>665</t>
  </si>
  <si>
    <t>580506006</t>
  </si>
  <si>
    <t>Domovní plynovody vyhledání rozvodu plynu bez dokumentace plynovodu délky za každých dalších i započatých 20 m přes 50 m</t>
  </si>
  <si>
    <t>1394654632</t>
  </si>
  <si>
    <t>666</t>
  </si>
  <si>
    <t>580506007</t>
  </si>
  <si>
    <t>Domovní plynovody kontrola stavu domácího plynovodu, délky do 20 m</t>
  </si>
  <si>
    <t>1180276179</t>
  </si>
  <si>
    <t>667</t>
  </si>
  <si>
    <t>580506008</t>
  </si>
  <si>
    <t>Domovní plynovody kontrola stavu domácího plynovodu, délky přes 20 do 50 m</t>
  </si>
  <si>
    <t>1174551082</t>
  </si>
  <si>
    <t>668</t>
  </si>
  <si>
    <t>580506009</t>
  </si>
  <si>
    <t>Domovní plynovody kontrola stavu domácího plynovodu, délky za každých dalších i započatých 20 m přes 50 m</t>
  </si>
  <si>
    <t>576378534</t>
  </si>
  <si>
    <t>669</t>
  </si>
  <si>
    <t>580506010</t>
  </si>
  <si>
    <t>Domovní plynovody kontrola umístění a funkce hlavního uzávěru kuželového nebo kulového</t>
  </si>
  <si>
    <t>878909201</t>
  </si>
  <si>
    <t>670</t>
  </si>
  <si>
    <t>580506015</t>
  </si>
  <si>
    <t>Domovní plynovody kontrola umístění, funkce a těsnosti plynoměru do 10 m3/h</t>
  </si>
  <si>
    <t>-1651012666</t>
  </si>
  <si>
    <t>671</t>
  </si>
  <si>
    <t>580506020</t>
  </si>
  <si>
    <t>Domovní plynovody kontrola těsnosti spoje detekčním přístrojem</t>
  </si>
  <si>
    <t>-146913380</t>
  </si>
  <si>
    <t>672</t>
  </si>
  <si>
    <t>580507002</t>
  </si>
  <si>
    <t>Lokální spotřebiče plynové vařiče a sporáky - kategorie A kontrola správného hoření hořáku a stability plamene vařidlového hořáku</t>
  </si>
  <si>
    <t>2057575101</t>
  </si>
  <si>
    <t>673</t>
  </si>
  <si>
    <t>580507003</t>
  </si>
  <si>
    <t>Lokální spotřebiče plynové vařiče a sporáky - kategorie A kontrola správného hoření hořáku a stability plamene plynové trouby</t>
  </si>
  <si>
    <t>-304497328</t>
  </si>
  <si>
    <t>674</t>
  </si>
  <si>
    <t>580507005</t>
  </si>
  <si>
    <t>Lokální spotřebiče plynové vařiče a sporáky - kategorie A kontrola funkce regulačního prvku</t>
  </si>
  <si>
    <t>-84638109</t>
  </si>
  <si>
    <t>675</t>
  </si>
  <si>
    <t>580507008</t>
  </si>
  <si>
    <t>Lokální spotřebiče plynové vařiče a sporáky - kategorie A kontrola technického stavu spotřebiče</t>
  </si>
  <si>
    <t>645103443</t>
  </si>
  <si>
    <t>676</t>
  </si>
  <si>
    <t>580507015</t>
  </si>
  <si>
    <t>Lokální spotřebiče průtokové a zásobníkové ohřívače vody bez omezení objemu zásobníku - kategorie A kontrola provozního termostatu</t>
  </si>
  <si>
    <t>941915004</t>
  </si>
  <si>
    <t>677</t>
  </si>
  <si>
    <t>580507016</t>
  </si>
  <si>
    <t>Lokální spotřebiče průtokové a zásobníkové ohřívače vody bez omezení objemu zásobníku - kategorie A kontrola havarijního termostatu</t>
  </si>
  <si>
    <t>-183308634</t>
  </si>
  <si>
    <t>678</t>
  </si>
  <si>
    <t>580507017</t>
  </si>
  <si>
    <t>Lokální spotřebiče průtokové a zásobníkové ohřívače vody bez omezení objemu zásobníku - kategorie A kontrola napojení přívodu studené vody na ohřívač</t>
  </si>
  <si>
    <t>1432996673</t>
  </si>
  <si>
    <t>679</t>
  </si>
  <si>
    <t>580507018</t>
  </si>
  <si>
    <t>Lokální spotřebiče průtokové a zásobníkové ohřívače vody bez omezení objemu zásobníku - kategorie A kontrola technického stavu spotřebiče</t>
  </si>
  <si>
    <t>563656375</t>
  </si>
  <si>
    <t>680</t>
  </si>
  <si>
    <t>580507024</t>
  </si>
  <si>
    <t>Lokální spotřebiče plynová topidla napojená na komínové těleso a uzavřené spotřebiče kontrola odtahu uzavřeného topidla</t>
  </si>
  <si>
    <t>641286472</t>
  </si>
  <si>
    <t>HZS</t>
  </si>
  <si>
    <t>Hodinové zúčtovací sazby</t>
  </si>
  <si>
    <t>681</t>
  </si>
  <si>
    <t>HZS1212</t>
  </si>
  <si>
    <t>Hodinové zúčtovací sazby profesí HSV zemní a pomocné práce kopáč</t>
  </si>
  <si>
    <t>-1201761229</t>
  </si>
  <si>
    <t>682</t>
  </si>
  <si>
    <t>HZS1291</t>
  </si>
  <si>
    <t>Hodinové zúčtovací sazby profesí HSV zemní a pomocné práce pomocný stavební dělník</t>
  </si>
  <si>
    <t>933364628</t>
  </si>
  <si>
    <t>683</t>
  </si>
  <si>
    <t>HZS1301</t>
  </si>
  <si>
    <t>Hodinové zúčtovací sazby profesí HSV provádění konstrukcí zedník</t>
  </si>
  <si>
    <t>1777406844</t>
  </si>
  <si>
    <t>684</t>
  </si>
  <si>
    <t>HZS2111</t>
  </si>
  <si>
    <t>Hodinové zúčtovací sazby profesí PSV provádění stavebních konstrukcí tesař</t>
  </si>
  <si>
    <t>-1011265198</t>
  </si>
  <si>
    <t>685</t>
  </si>
  <si>
    <t>HZS2121</t>
  </si>
  <si>
    <t>Hodinové zúčtovací sazby profesí PSV provádění stavebních konstrukcí truhlář</t>
  </si>
  <si>
    <t>21759002</t>
  </si>
  <si>
    <t>686</t>
  </si>
  <si>
    <t>HZS2131</t>
  </si>
  <si>
    <t>Hodinové zúčtovací sazby profesí PSV provádění stavebních konstrukcí zámečník</t>
  </si>
  <si>
    <t>1950869069</t>
  </si>
  <si>
    <t>687</t>
  </si>
  <si>
    <t>HZS2151</t>
  </si>
  <si>
    <t>Hodinové zúčtovací sazby profesí PSV provádění stavebních konstrukcí klempíř</t>
  </si>
  <si>
    <t>2000417703</t>
  </si>
  <si>
    <t>688</t>
  </si>
  <si>
    <t>HZS2161</t>
  </si>
  <si>
    <t>Hodinové zúčtovací sazby profesí PSV provádění stavebních konstrukcí izolatér</t>
  </si>
  <si>
    <t>468395037</t>
  </si>
  <si>
    <t>689</t>
  </si>
  <si>
    <t>HZS2171</t>
  </si>
  <si>
    <t>Hodinové zúčtovací sazby profesí PSV provádění stavebních konstrukcí sádrokartonář</t>
  </si>
  <si>
    <t>-1468402391</t>
  </si>
  <si>
    <t>690</t>
  </si>
  <si>
    <t>HZS2211</t>
  </si>
  <si>
    <t>Hodinové zúčtovací sazby profesí PSV provádění stavebních instalací instalatér/topenář</t>
  </si>
  <si>
    <t>-367437696</t>
  </si>
  <si>
    <t>691</t>
  </si>
  <si>
    <t>HZS2311</t>
  </si>
  <si>
    <t>Hodinové zúčtovací sazby profesí PSV úpravy povrchů a podlahy malíř, natěrač, lakýrník</t>
  </si>
  <si>
    <t>1872442408</t>
  </si>
  <si>
    <t>692</t>
  </si>
  <si>
    <t>HZS2331</t>
  </si>
  <si>
    <t>Hodinové zúčtovací sazby profesí PSV úpravy povrchů a podlahy podlahář</t>
  </si>
  <si>
    <t>-1442469158</t>
  </si>
  <si>
    <t>693</t>
  </si>
  <si>
    <t>HZS3241</t>
  </si>
  <si>
    <t>Hodinové zúčtovací sazby montáží technologických zařízení na stavebních objektech montér výtahář</t>
  </si>
  <si>
    <t>1771473920</t>
  </si>
  <si>
    <t>694</t>
  </si>
  <si>
    <t>HZS2221</t>
  </si>
  <si>
    <t>Hodinové zúčtovací sazby profesí PSV provádění stavebních instalací elektrikář</t>
  </si>
  <si>
    <t>-376691470</t>
  </si>
  <si>
    <t>695</t>
  </si>
  <si>
    <t>HZS4211</t>
  </si>
  <si>
    <t>Hodinové zúčtovací sazby ostatních profesí revizní a kontrolní činnost revizní technik</t>
  </si>
  <si>
    <t>-198897767</t>
  </si>
  <si>
    <t>696</t>
  </si>
  <si>
    <t>HZS4221</t>
  </si>
  <si>
    <t>Hodinové zúčtovací sazby ostatních profesí revizní a kontrolní činnost geodet</t>
  </si>
  <si>
    <t>-831029813</t>
  </si>
  <si>
    <t>697</t>
  </si>
  <si>
    <t>HZS4231</t>
  </si>
  <si>
    <t>Hodinové zúčtovací sazby ostatních profesí revizní a kontrolní činnost technik</t>
  </si>
  <si>
    <t>-1068357793</t>
  </si>
  <si>
    <t>698</t>
  </si>
  <si>
    <t>HZS4232</t>
  </si>
  <si>
    <t>Hodinové zúčtovací sazby ostatních profesí revizní a kontrolní činnost technik odborný</t>
  </si>
  <si>
    <t>-482476782</t>
  </si>
  <si>
    <t>OST</t>
  </si>
  <si>
    <t>Ostatní</t>
  </si>
  <si>
    <t>699</t>
  </si>
  <si>
    <t>Kalkulace OST-001</t>
  </si>
  <si>
    <t>Výměna elektrického sporáku (demontáž vč.likvidace+montáž a dodávka nového sporáku ve standardním provedení)</t>
  </si>
  <si>
    <t>-1274858908</t>
  </si>
  <si>
    <t>700</t>
  </si>
  <si>
    <t>Kalkulace OST-002</t>
  </si>
  <si>
    <t>Provedení desinsekce/desinfekce/deratizace bytové jednotky velikosti do 100m2</t>
  </si>
  <si>
    <t>1624693472</t>
  </si>
  <si>
    <t>701</t>
  </si>
  <si>
    <t>Kalkulace OST-003</t>
  </si>
  <si>
    <t>Likvidace odpadní vody a kalů sacím vozem vč.likvidace na ČOV</t>
  </si>
  <si>
    <t>-672379303</t>
  </si>
  <si>
    <t>702</t>
  </si>
  <si>
    <t>Kalkulace OST-004</t>
  </si>
  <si>
    <t>Dodávka a montáž plynového topidla typu GAMAT o výkonu 4,6kW s odtahem spalin přes zeď vč.systémového příslušenství a demontáž starého topidla</t>
  </si>
  <si>
    <t>-1559339638</t>
  </si>
  <si>
    <t>703</t>
  </si>
  <si>
    <t>-1951124644</t>
  </si>
  <si>
    <t>704</t>
  </si>
  <si>
    <t>1252481</t>
  </si>
  <si>
    <t>sporáková kombinace 16A 3P 400V /503U/ J</t>
  </si>
  <si>
    <t>-1381965131</t>
  </si>
  <si>
    <t>705</t>
  </si>
  <si>
    <t>34821275</t>
  </si>
  <si>
    <t>svítidlo bytové žárovkové IP42, max. 60W E27</t>
  </si>
  <si>
    <t>420919934</t>
  </si>
  <si>
    <t>706</t>
  </si>
  <si>
    <t>1161947</t>
  </si>
  <si>
    <t>nouzové svítidlo 9W/3H 2G7</t>
  </si>
  <si>
    <t>-2128654333</t>
  </si>
  <si>
    <t>707</t>
  </si>
  <si>
    <t>1212459</t>
  </si>
  <si>
    <t>vařič elektrický 2-plotýnkový bez víka</t>
  </si>
  <si>
    <t>-913599382</t>
  </si>
  <si>
    <t>708</t>
  </si>
  <si>
    <t>1237672</t>
  </si>
  <si>
    <t>audiotelefon SPRINT L2 BEZ 344242</t>
  </si>
  <si>
    <t>-1447272180</t>
  </si>
  <si>
    <t>709</t>
  </si>
  <si>
    <t>55190001</t>
  </si>
  <si>
    <t>flexi hadice ohebná sanitární D 9x13mm FF 3/8" 500mm</t>
  </si>
  <si>
    <t>1409664204</t>
  </si>
  <si>
    <t>710</t>
  </si>
  <si>
    <t>55167394</t>
  </si>
  <si>
    <t>sedátko klozetové duroplastové bílé antibakteriální</t>
  </si>
  <si>
    <t>-318568689</t>
  </si>
  <si>
    <t>Mat/OST-001</t>
  </si>
  <si>
    <t>nerezové okénko kolumbária uzamykatelné rozměru 370/370mm vč.kotevních prvků</t>
  </si>
  <si>
    <t>-2066837408</t>
  </si>
  <si>
    <t>VRN</t>
  </si>
  <si>
    <t>Vedlejší rozpočtové náklady</t>
  </si>
  <si>
    <t>030001000</t>
  </si>
  <si>
    <t>Základní rozdělení průvodních činností a nákladů zařízení staveniště</t>
  </si>
  <si>
    <t>%</t>
  </si>
  <si>
    <t>1024</t>
  </si>
  <si>
    <t>-138011381</t>
  </si>
  <si>
    <t>061002000</t>
  </si>
  <si>
    <t>Hlavní tituly průvodních činností a nákladů územní vlivy vliv klimatických podmínek</t>
  </si>
  <si>
    <t>-1495667384</t>
  </si>
  <si>
    <t>714</t>
  </si>
  <si>
    <t>062002000</t>
  </si>
  <si>
    <t>Hlavní tituly průvodních činností a nákladů územní vlivy ztížené dopravní podmínky</t>
  </si>
  <si>
    <t>2108664943</t>
  </si>
  <si>
    <t>715</t>
  </si>
  <si>
    <t>063103000</t>
  </si>
  <si>
    <t>Územní vlivy práce na těžce přístupných místech práce v podzemí</t>
  </si>
  <si>
    <t>1511115934</t>
  </si>
  <si>
    <t>716</t>
  </si>
  <si>
    <t>063303000</t>
  </si>
  <si>
    <t>Územní vlivy práce na těžce přístupných místech potápěčské práce práce ve výškách, v hloubkách</t>
  </si>
  <si>
    <t>228920651</t>
  </si>
  <si>
    <t>717</t>
  </si>
  <si>
    <t>063403000</t>
  </si>
  <si>
    <t>Územní vlivy práce na těžce přístupných místech potápěčské práce práce bez pevné pracovní podlahy</t>
  </si>
  <si>
    <t>-263928918</t>
  </si>
  <si>
    <t>718</t>
  </si>
  <si>
    <t>063503000</t>
  </si>
  <si>
    <t>Územní vlivy práce na těžce přístupných místech potápěčské práce práce ve stísněném prostoru</t>
  </si>
  <si>
    <t>-1145142779</t>
  </si>
  <si>
    <t>719</t>
  </si>
  <si>
    <t>064103000</t>
  </si>
  <si>
    <t>Územní vlivy práce na těžce přístupných místech práce ve zdraví škodlivém prostředí práce ve škodlivém prostředí</t>
  </si>
  <si>
    <t>-1473307540</t>
  </si>
  <si>
    <t>720</t>
  </si>
  <si>
    <t>064203000</t>
  </si>
  <si>
    <t>Územní vlivy práce na těžce přístupných místech práce ve zdraví škodlivém prostředí práce se škodlivými materiály</t>
  </si>
  <si>
    <t>-1894362710</t>
  </si>
  <si>
    <t>065002000</t>
  </si>
  <si>
    <t>Hlavní tituly průvodních činností a nákladů územní vlivy mimostaveništní doprava materiálů a výrobků</t>
  </si>
  <si>
    <t>475481102</t>
  </si>
  <si>
    <t>071103000</t>
  </si>
  <si>
    <t>Provozní vlivy provoz investora, třetích osob provoz investora</t>
  </si>
  <si>
    <t>-1796455291</t>
  </si>
  <si>
    <t>723</t>
  </si>
  <si>
    <t>071203000</t>
  </si>
  <si>
    <t>Provozní vlivy provoz investora, třetích osob provoz dalšího subjektu</t>
  </si>
  <si>
    <t>-253256364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</si>
  <si>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</si>
  <si>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</si>
  <si>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</si>
  <si>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</si>
  <si>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</si>
  <si>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</si>
  <si>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</si>
  <si>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</si>
  <si>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</si>
  <si>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</si>
  <si>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</si>
  <si>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</si>
  <si>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</si>
  <si>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</si>
  <si>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</si>
  <si>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</si>
  <si>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</si>
  <si>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</si>
  <si>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</si>
  <si>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</si>
  <si>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</si>
  <si>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</si>
  <si>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</si>
  <si>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</si>
  <si>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</si>
  <si>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</si>
  <si>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</si>
  <si>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</si>
  <si>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</si>
  <si>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</si>
  <si>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</si>
  <si>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</si>
  <si>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</si>
  <si>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</si>
  <si>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</si>
  <si>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</si>
  <si>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</si>
  <si>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</si>
  <si>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</si>
  <si>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</si>
  <si>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</si>
  <si>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</si>
  <si>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</si>
  <si>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</si>
  <si>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</si>
  <si>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</si>
  <si>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</si>
  <si>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</si>
  <si>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</si>
  <si>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</si>
  <si>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</si>
  <si>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</si>
  <si>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</si>
  <si>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</si>
  <si>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</si>
  <si>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</si>
  <si>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</si>
  <si>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</si>
  <si>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</si>
  <si>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</si>
  <si>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</si>
  <si>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</si>
  <si>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</si>
  <si>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</si>
  <si>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</si>
  <si>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</si>
  <si>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</si>
  <si>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</si>
  <si>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</si>
  <si>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</si>
  <si>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</si>
  <si>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</si>
  <si>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</si>
  <si>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</si>
  <si>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</si>
  <si>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</si>
  <si>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</si>
  <si>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</si>
  <si>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</si>
  <si>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</si>
  <si>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</si>
  <si>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</si>
  <si>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</si>
  <si>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</si>
  <si>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</si>
  <si>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</si>
  <si>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</si>
  <si>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</si>
  <si>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</si>
  <si>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</si>
  <si>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</si>
  <si>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</si>
  <si>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</si>
  <si>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</si>
  <si>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</si>
  <si>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</si>
  <si>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</si>
  <si>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</si>
  <si>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</si>
  <si>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</si>
  <si>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</si>
  <si>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</si>
  <si>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</si>
  <si>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</si>
  <si>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</si>
  <si>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</si>
  <si>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</si>
  <si>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</si>
  <si>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</si>
  <si>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</si>
  <si>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</si>
  <si>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</si>
  <si>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</si>
  <si>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</si>
  <si>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</si>
  <si>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</si>
  <si>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</si>
  <si>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</si>
  <si>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</si>
  <si>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</si>
  <si>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</si>
  <si>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</si>
  <si>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</si>
  <si>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</si>
  <si>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</si>
  <si>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</si>
  <si>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</si>
  <si>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</si>
  <si>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</si>
  <si>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</si>
  <si>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</si>
  <si>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</si>
  <si>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</si>
  <si>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</si>
  <si>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</si>
  <si>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</si>
  <si>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</si>
  <si>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</si>
  <si>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</si>
  <si>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</si>
  <si>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</si>
  <si>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</si>
  <si>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</si>
  <si>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</si>
  <si>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</si>
  <si>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</si>
  <si>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</si>
  <si>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</si>
  <si>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</si>
  <si>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</si>
  <si>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</si>
  <si>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</si>
  <si>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</si>
  <si>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</si>
  <si>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</si>
  <si>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</si>
  <si>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</si>
  <si>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</si>
  <si>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</si>
  <si>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</si>
  <si>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</si>
  <si>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</si>
  <si>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</si>
  <si>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</si>
  <si>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</si>
  <si>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</si>
  <si>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</si>
  <si>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</si>
  <si>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</si>
  <si>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</si>
  <si>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</si>
  <si>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</si>
  <si>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</si>
  <si>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</si>
  <si>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</si>
  <si>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</si>
  <si>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</si>
  <si>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</si>
  <si>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</si>
  <si>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</si>
  <si>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</si>
  <si>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</si>
  <si>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</si>
  <si>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</si>
  <si>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HAVI s.r.o., Novosedlická2888, 415 01 Teplice</t>
  </si>
  <si>
    <t>40232981</t>
  </si>
  <si>
    <t>CZ40232981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</si>
</sst>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8" fillId="4" borderId="8" xfId="0" applyFont="1" applyFill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4" fillId="0" borderId="19" xfId="0" applyNumberFormat="1" applyFont="1" applyBorder="1" applyAlignment="1" applyProtection="1">
      <alignment vertical="center"/>
    </xf>
    <xf numFmtId="4" fontId="24" fillId="0" borderId="20" xfId="0" applyNumberFormat="1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8" fillId="4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7" fillId="0" borderId="12" xfId="0" applyNumberFormat="1" applyFont="1" applyBorder="1" applyAlignment="1" applyProtection="1"/>
    <xf numFmtId="166" fontId="27" fillId="0" borderId="13" xfId="0" applyNumberFormat="1" applyFont="1" applyBorder="1" applyAlignment="1" applyProtection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8" fillId="0" borderId="22" xfId="0" applyFont="1" applyBorder="1" applyAlignment="1" applyProtection="1">
      <alignment horizontal="center" vertical="center"/>
    </xf>
    <xf numFmtId="49" fontId="18" fillId="0" borderId="22" xfId="0" applyNumberFormat="1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167" fontId="18" fillId="0" borderId="22" xfId="0" applyNumberFormat="1" applyFont="1" applyBorder="1" applyAlignment="1" applyProtection="1">
      <alignment vertical="center"/>
    </xf>
    <xf numFmtId="4" fontId="18" fillId="2" borderId="22" xfId="0" applyNumberFormat="1" applyFont="1" applyFill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</xf>
    <xf numFmtId="0" fontId="19" fillId="2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vertical="center"/>
    </xf>
    <xf numFmtId="166" fontId="19" fillId="0" borderId="15" xfId="0" applyNumberFormat="1" applyFont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</xf>
    <xf numFmtId="49" fontId="29" fillId="0" borderId="22" xfId="0" applyNumberFormat="1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center" vertical="center" wrapText="1"/>
    </xf>
    <xf numFmtId="167" fontId="29" fillId="0" borderId="22" xfId="0" applyNumberFormat="1" applyFont="1" applyBorder="1" applyAlignment="1" applyProtection="1">
      <alignment vertical="center"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</xf>
    <xf numFmtId="0" fontId="30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</xf>
    <xf numFmtId="167" fontId="18" fillId="2" borderId="22" xfId="0" applyNumberFormat="1" applyFont="1" applyFill="1" applyBorder="1" applyAlignment="1" applyProtection="1">
      <alignment vertical="center"/>
      <protection locked="0"/>
    </xf>
    <xf numFmtId="0" fontId="19" fillId="2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9" fillId="0" borderId="20" xfId="0" applyNumberFormat="1" applyFont="1" applyBorder="1" applyAlignment="1" applyProtection="1">
      <alignment vertical="center"/>
    </xf>
    <xf numFmtId="166" fontId="19" fillId="0" borderId="21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1" fillId="0" borderId="23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49" fontId="34" fillId="0" borderId="0" xfId="0" applyNumberFormat="1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3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3" fillId="0" borderId="28" xfId="0" applyFont="1" applyBorder="1" applyAlignment="1">
      <alignment horizontal="left"/>
    </xf>
    <xf numFmtId="0" fontId="37" fillId="0" borderId="28" xfId="0" applyFont="1" applyBorder="1" applyAlignment="1"/>
    <xf numFmtId="0" fontId="31" fillId="0" borderId="26" xfId="0" applyFont="1" applyBorder="1" applyAlignment="1">
      <alignment vertical="top"/>
    </xf>
    <xf numFmtId="0" fontId="31" fillId="0" borderId="27" xfId="0" applyFont="1" applyBorder="1" applyAlignment="1">
      <alignment vertical="top"/>
    </xf>
    <xf numFmtId="0" fontId="31" fillId="0" borderId="29" xfId="0" applyFont="1" applyBorder="1" applyAlignment="1">
      <alignment vertical="top"/>
    </xf>
    <xf numFmtId="0" fontId="31" fillId="0" borderId="28" xfId="0" applyFont="1" applyBorder="1" applyAlignment="1">
      <alignment vertical="top"/>
    </xf>
    <xf numFmtId="0" fontId="31" fillId="0" borderId="30" xfId="0" applyFont="1" applyBorder="1" applyAlignment="1">
      <alignment vertical="top"/>
    </xf>
    <xf numFmtId="0" fontId="22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0" fillId="0" borderId="0" xfId="0"/>
    <xf numFmtId="0" fontId="18" fillId="4" borderId="6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left"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wrapText="1"/>
    </xf>
    <xf numFmtId="0" fontId="32" fillId="0" borderId="0" xfId="0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28" xfId="0" applyFont="1" applyBorder="1" applyAlignment="1">
      <alignment horizontal="left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top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>
      <selection activeCell="AN14" sqref="AN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ht="36.950000000000003" customHeight="1"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4" t="s">
        <v>6</v>
      </c>
      <c r="BT2" s="14" t="s">
        <v>7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306" t="s">
        <v>14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19"/>
      <c r="AQ5" s="19"/>
      <c r="AR5" s="17"/>
      <c r="BE5" s="303" t="s">
        <v>15</v>
      </c>
      <c r="BS5" s="14" t="s">
        <v>6</v>
      </c>
    </row>
    <row r="6" spans="1:74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308" t="s">
        <v>17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19"/>
      <c r="AQ6" s="19"/>
      <c r="AR6" s="17"/>
      <c r="BE6" s="304"/>
      <c r="BS6" s="14" t="s">
        <v>6</v>
      </c>
    </row>
    <row r="7" spans="1:74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19</v>
      </c>
      <c r="AO7" s="19"/>
      <c r="AP7" s="19"/>
      <c r="AQ7" s="19"/>
      <c r="AR7" s="17"/>
      <c r="BE7" s="304"/>
      <c r="BS7" s="14" t="s">
        <v>6</v>
      </c>
    </row>
    <row r="8" spans="1:74" ht="12" customHeight="1">
      <c r="B8" s="18"/>
      <c r="C8" s="19"/>
      <c r="D8" s="26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23</v>
      </c>
      <c r="AL8" s="19"/>
      <c r="AM8" s="19"/>
      <c r="AN8" s="27" t="s">
        <v>24</v>
      </c>
      <c r="AO8" s="19"/>
      <c r="AP8" s="19"/>
      <c r="AQ8" s="19"/>
      <c r="AR8" s="17"/>
      <c r="BE8" s="304"/>
      <c r="BS8" s="14" t="s">
        <v>6</v>
      </c>
    </row>
    <row r="9" spans="1:74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304"/>
      <c r="BS9" s="14" t="s">
        <v>6</v>
      </c>
    </row>
    <row r="10" spans="1:74" ht="12" customHeight="1">
      <c r="B10" s="18"/>
      <c r="C10" s="19"/>
      <c r="D10" s="26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26</v>
      </c>
      <c r="AL10" s="19"/>
      <c r="AM10" s="19"/>
      <c r="AN10" s="24" t="s">
        <v>27</v>
      </c>
      <c r="AO10" s="19"/>
      <c r="AP10" s="19"/>
      <c r="AQ10" s="19"/>
      <c r="AR10" s="17"/>
      <c r="BE10" s="304"/>
      <c r="BS10" s="14" t="s">
        <v>6</v>
      </c>
    </row>
    <row r="11" spans="1:74" ht="18.399999999999999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29</v>
      </c>
      <c r="AL11" s="19"/>
      <c r="AM11" s="19"/>
      <c r="AN11" s="24" t="s">
        <v>30</v>
      </c>
      <c r="AO11" s="19"/>
      <c r="AP11" s="19"/>
      <c r="AQ11" s="19"/>
      <c r="AR11" s="17"/>
      <c r="BE11" s="304"/>
      <c r="BS11" s="14" t="s">
        <v>6</v>
      </c>
    </row>
    <row r="12" spans="1:74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304"/>
      <c r="BS12" s="14" t="s">
        <v>6</v>
      </c>
    </row>
    <row r="13" spans="1:74" ht="12" customHeight="1">
      <c r="B13" s="18"/>
      <c r="C13" s="19"/>
      <c r="D13" s="26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26</v>
      </c>
      <c r="AL13" s="19"/>
      <c r="AM13" s="19"/>
      <c r="AN13" s="28" t="s">
        <v>3320</v>
      </c>
      <c r="AO13" s="19"/>
      <c r="AP13" s="19"/>
      <c r="AQ13" s="19"/>
      <c r="AR13" s="17"/>
      <c r="BE13" s="304"/>
      <c r="BS13" s="14" t="s">
        <v>6</v>
      </c>
    </row>
    <row r="14" spans="1:74" ht="12.75">
      <c r="B14" s="18"/>
      <c r="C14" s="19"/>
      <c r="D14" s="19"/>
      <c r="E14" s="309" t="s">
        <v>3319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26" t="s">
        <v>29</v>
      </c>
      <c r="AL14" s="19"/>
      <c r="AM14" s="19"/>
      <c r="AN14" s="28" t="s">
        <v>3321</v>
      </c>
      <c r="AO14" s="19"/>
      <c r="AP14" s="19"/>
      <c r="AQ14" s="19"/>
      <c r="AR14" s="17"/>
      <c r="BE14" s="304"/>
      <c r="BS14" s="14" t="s">
        <v>6</v>
      </c>
    </row>
    <row r="15" spans="1:74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304"/>
      <c r="BS15" s="14" t="s">
        <v>4</v>
      </c>
    </row>
    <row r="16" spans="1:74" ht="12" customHeight="1">
      <c r="B16" s="18"/>
      <c r="C16" s="19"/>
      <c r="D16" s="26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26</v>
      </c>
      <c r="AL16" s="19"/>
      <c r="AM16" s="19"/>
      <c r="AN16" s="24" t="s">
        <v>19</v>
      </c>
      <c r="AO16" s="19"/>
      <c r="AP16" s="19"/>
      <c r="AQ16" s="19"/>
      <c r="AR16" s="17"/>
      <c r="BE16" s="304"/>
      <c r="BS16" s="14" t="s">
        <v>4</v>
      </c>
    </row>
    <row r="17" spans="1:71" ht="18.399999999999999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29</v>
      </c>
      <c r="AL17" s="19"/>
      <c r="AM17" s="19"/>
      <c r="AN17" s="24" t="s">
        <v>19</v>
      </c>
      <c r="AO17" s="19"/>
      <c r="AP17" s="19"/>
      <c r="AQ17" s="19"/>
      <c r="AR17" s="17"/>
      <c r="BE17" s="304"/>
      <c r="BS17" s="14" t="s">
        <v>34</v>
      </c>
    </row>
    <row r="18" spans="1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304"/>
      <c r="BS18" s="14" t="s">
        <v>6</v>
      </c>
    </row>
    <row r="19" spans="1:71" ht="12" customHeight="1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26</v>
      </c>
      <c r="AL19" s="19"/>
      <c r="AM19" s="19"/>
      <c r="AN19" s="24" t="s">
        <v>36</v>
      </c>
      <c r="AO19" s="19"/>
      <c r="AP19" s="19"/>
      <c r="AQ19" s="19"/>
      <c r="AR19" s="17"/>
      <c r="BE19" s="304"/>
      <c r="BS19" s="14" t="s">
        <v>6</v>
      </c>
    </row>
    <row r="20" spans="1:71" ht="18.399999999999999" customHeight="1">
      <c r="B20" s="18"/>
      <c r="C20" s="19"/>
      <c r="D20" s="19"/>
      <c r="E20" s="24" t="s">
        <v>37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29</v>
      </c>
      <c r="AL20" s="19"/>
      <c r="AM20" s="19"/>
      <c r="AN20" s="24" t="s">
        <v>19</v>
      </c>
      <c r="AO20" s="19"/>
      <c r="AP20" s="19"/>
      <c r="AQ20" s="19"/>
      <c r="AR20" s="17"/>
      <c r="BE20" s="304"/>
      <c r="BS20" s="14" t="s">
        <v>4</v>
      </c>
    </row>
    <row r="21" spans="1:7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304"/>
    </row>
    <row r="22" spans="1:71" ht="12" customHeight="1">
      <c r="B22" s="18"/>
      <c r="C22" s="19"/>
      <c r="D22" s="26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304"/>
    </row>
    <row r="23" spans="1:71" ht="47.25" customHeight="1">
      <c r="B23" s="18"/>
      <c r="C23" s="19"/>
      <c r="D23" s="19"/>
      <c r="E23" s="311" t="s">
        <v>39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19"/>
      <c r="AP23" s="19"/>
      <c r="AQ23" s="19"/>
      <c r="AR23" s="17"/>
      <c r="BE23" s="304"/>
    </row>
    <row r="24" spans="1:7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304"/>
    </row>
    <row r="25" spans="1:7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304"/>
    </row>
    <row r="26" spans="1:71" s="1" customFormat="1" ht="25.9" customHeight="1">
      <c r="A26" s="31"/>
      <c r="B26" s="32"/>
      <c r="C26" s="33"/>
      <c r="D26" s="34" t="s">
        <v>40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12">
        <f>ROUND(AG54,2)</f>
        <v>4899515.51</v>
      </c>
      <c r="AL26" s="313"/>
      <c r="AM26" s="313"/>
      <c r="AN26" s="313"/>
      <c r="AO26" s="313"/>
      <c r="AP26" s="33"/>
      <c r="AQ26" s="33"/>
      <c r="AR26" s="36"/>
      <c r="BE26" s="304"/>
    </row>
    <row r="27" spans="1:71" s="1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304"/>
    </row>
    <row r="28" spans="1:71" s="1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14" t="s">
        <v>41</v>
      </c>
      <c r="M28" s="314"/>
      <c r="N28" s="314"/>
      <c r="O28" s="314"/>
      <c r="P28" s="314"/>
      <c r="Q28" s="33"/>
      <c r="R28" s="33"/>
      <c r="S28" s="33"/>
      <c r="T28" s="33"/>
      <c r="U28" s="33"/>
      <c r="V28" s="33"/>
      <c r="W28" s="314" t="s">
        <v>42</v>
      </c>
      <c r="X28" s="314"/>
      <c r="Y28" s="314"/>
      <c r="Z28" s="314"/>
      <c r="AA28" s="314"/>
      <c r="AB28" s="314"/>
      <c r="AC28" s="314"/>
      <c r="AD28" s="314"/>
      <c r="AE28" s="314"/>
      <c r="AF28" s="33"/>
      <c r="AG28" s="33"/>
      <c r="AH28" s="33"/>
      <c r="AI28" s="33"/>
      <c r="AJ28" s="33"/>
      <c r="AK28" s="314" t="s">
        <v>43</v>
      </c>
      <c r="AL28" s="314"/>
      <c r="AM28" s="314"/>
      <c r="AN28" s="314"/>
      <c r="AO28" s="314"/>
      <c r="AP28" s="33"/>
      <c r="AQ28" s="33"/>
      <c r="AR28" s="36"/>
      <c r="BE28" s="304"/>
    </row>
    <row r="29" spans="1:71" s="2" customFormat="1" ht="14.45" customHeight="1">
      <c r="B29" s="37"/>
      <c r="C29" s="38"/>
      <c r="D29" s="26" t="s">
        <v>44</v>
      </c>
      <c r="E29" s="38"/>
      <c r="F29" s="26" t="s">
        <v>45</v>
      </c>
      <c r="G29" s="38"/>
      <c r="H29" s="38"/>
      <c r="I29" s="38"/>
      <c r="J29" s="38"/>
      <c r="K29" s="38"/>
      <c r="L29" s="296">
        <v>0.21</v>
      </c>
      <c r="M29" s="295"/>
      <c r="N29" s="295"/>
      <c r="O29" s="295"/>
      <c r="P29" s="295"/>
      <c r="Q29" s="38"/>
      <c r="R29" s="38"/>
      <c r="S29" s="38"/>
      <c r="T29" s="38"/>
      <c r="U29" s="38"/>
      <c r="V29" s="38"/>
      <c r="W29" s="294">
        <f>ROUND(AZ54, 2)</f>
        <v>4899515.51</v>
      </c>
      <c r="X29" s="295"/>
      <c r="Y29" s="295"/>
      <c r="Z29" s="295"/>
      <c r="AA29" s="295"/>
      <c r="AB29" s="295"/>
      <c r="AC29" s="295"/>
      <c r="AD29" s="295"/>
      <c r="AE29" s="295"/>
      <c r="AF29" s="38"/>
      <c r="AG29" s="38"/>
      <c r="AH29" s="38"/>
      <c r="AI29" s="38"/>
      <c r="AJ29" s="38"/>
      <c r="AK29" s="294">
        <f>ROUND(AV54, 2)</f>
        <v>1028898.26</v>
      </c>
      <c r="AL29" s="295"/>
      <c r="AM29" s="295"/>
      <c r="AN29" s="295"/>
      <c r="AO29" s="295"/>
      <c r="AP29" s="38"/>
      <c r="AQ29" s="38"/>
      <c r="AR29" s="39"/>
      <c r="BE29" s="305"/>
    </row>
    <row r="30" spans="1:71" s="2" customFormat="1" ht="14.45" customHeight="1">
      <c r="B30" s="37"/>
      <c r="C30" s="38"/>
      <c r="D30" s="38"/>
      <c r="E30" s="38"/>
      <c r="F30" s="26" t="s">
        <v>46</v>
      </c>
      <c r="G30" s="38"/>
      <c r="H30" s="38"/>
      <c r="I30" s="38"/>
      <c r="J30" s="38"/>
      <c r="K30" s="38"/>
      <c r="L30" s="296">
        <v>0.15</v>
      </c>
      <c r="M30" s="295"/>
      <c r="N30" s="295"/>
      <c r="O30" s="295"/>
      <c r="P30" s="295"/>
      <c r="Q30" s="38"/>
      <c r="R30" s="38"/>
      <c r="S30" s="38"/>
      <c r="T30" s="38"/>
      <c r="U30" s="38"/>
      <c r="V30" s="38"/>
      <c r="W30" s="294">
        <f>ROUND(BA54, 2)</f>
        <v>0</v>
      </c>
      <c r="X30" s="295"/>
      <c r="Y30" s="295"/>
      <c r="Z30" s="295"/>
      <c r="AA30" s="295"/>
      <c r="AB30" s="295"/>
      <c r="AC30" s="295"/>
      <c r="AD30" s="295"/>
      <c r="AE30" s="295"/>
      <c r="AF30" s="38"/>
      <c r="AG30" s="38"/>
      <c r="AH30" s="38"/>
      <c r="AI30" s="38"/>
      <c r="AJ30" s="38"/>
      <c r="AK30" s="294">
        <f>ROUND(AW54, 2)</f>
        <v>0</v>
      </c>
      <c r="AL30" s="295"/>
      <c r="AM30" s="295"/>
      <c r="AN30" s="295"/>
      <c r="AO30" s="295"/>
      <c r="AP30" s="38"/>
      <c r="AQ30" s="38"/>
      <c r="AR30" s="39"/>
      <c r="BE30" s="305"/>
    </row>
    <row r="31" spans="1:71" s="2" customFormat="1" ht="14.45" hidden="1" customHeight="1">
      <c r="B31" s="37"/>
      <c r="C31" s="38"/>
      <c r="D31" s="38"/>
      <c r="E31" s="38"/>
      <c r="F31" s="26" t="s">
        <v>47</v>
      </c>
      <c r="G31" s="38"/>
      <c r="H31" s="38"/>
      <c r="I31" s="38"/>
      <c r="J31" s="38"/>
      <c r="K31" s="38"/>
      <c r="L31" s="296">
        <v>0.21</v>
      </c>
      <c r="M31" s="295"/>
      <c r="N31" s="295"/>
      <c r="O31" s="295"/>
      <c r="P31" s="295"/>
      <c r="Q31" s="38"/>
      <c r="R31" s="38"/>
      <c r="S31" s="38"/>
      <c r="T31" s="38"/>
      <c r="U31" s="38"/>
      <c r="V31" s="38"/>
      <c r="W31" s="294">
        <f>ROUND(BB54, 2)</f>
        <v>0</v>
      </c>
      <c r="X31" s="295"/>
      <c r="Y31" s="295"/>
      <c r="Z31" s="295"/>
      <c r="AA31" s="295"/>
      <c r="AB31" s="295"/>
      <c r="AC31" s="295"/>
      <c r="AD31" s="295"/>
      <c r="AE31" s="295"/>
      <c r="AF31" s="38"/>
      <c r="AG31" s="38"/>
      <c r="AH31" s="38"/>
      <c r="AI31" s="38"/>
      <c r="AJ31" s="38"/>
      <c r="AK31" s="294">
        <v>0</v>
      </c>
      <c r="AL31" s="295"/>
      <c r="AM31" s="295"/>
      <c r="AN31" s="295"/>
      <c r="AO31" s="295"/>
      <c r="AP31" s="38"/>
      <c r="AQ31" s="38"/>
      <c r="AR31" s="39"/>
      <c r="BE31" s="305"/>
    </row>
    <row r="32" spans="1:71" s="2" customFormat="1" ht="14.45" hidden="1" customHeight="1">
      <c r="B32" s="37"/>
      <c r="C32" s="38"/>
      <c r="D32" s="38"/>
      <c r="E32" s="38"/>
      <c r="F32" s="26" t="s">
        <v>48</v>
      </c>
      <c r="G32" s="38"/>
      <c r="H32" s="38"/>
      <c r="I32" s="38"/>
      <c r="J32" s="38"/>
      <c r="K32" s="38"/>
      <c r="L32" s="296">
        <v>0.15</v>
      </c>
      <c r="M32" s="295"/>
      <c r="N32" s="295"/>
      <c r="O32" s="295"/>
      <c r="P32" s="295"/>
      <c r="Q32" s="38"/>
      <c r="R32" s="38"/>
      <c r="S32" s="38"/>
      <c r="T32" s="38"/>
      <c r="U32" s="38"/>
      <c r="V32" s="38"/>
      <c r="W32" s="294">
        <f>ROUND(BC54, 2)</f>
        <v>0</v>
      </c>
      <c r="X32" s="295"/>
      <c r="Y32" s="295"/>
      <c r="Z32" s="295"/>
      <c r="AA32" s="295"/>
      <c r="AB32" s="295"/>
      <c r="AC32" s="295"/>
      <c r="AD32" s="295"/>
      <c r="AE32" s="295"/>
      <c r="AF32" s="38"/>
      <c r="AG32" s="38"/>
      <c r="AH32" s="38"/>
      <c r="AI32" s="38"/>
      <c r="AJ32" s="38"/>
      <c r="AK32" s="294">
        <v>0</v>
      </c>
      <c r="AL32" s="295"/>
      <c r="AM32" s="295"/>
      <c r="AN32" s="295"/>
      <c r="AO32" s="295"/>
      <c r="AP32" s="38"/>
      <c r="AQ32" s="38"/>
      <c r="AR32" s="39"/>
      <c r="BE32" s="305"/>
    </row>
    <row r="33" spans="1:57" s="2" customFormat="1" ht="14.45" hidden="1" customHeight="1">
      <c r="B33" s="37"/>
      <c r="C33" s="38"/>
      <c r="D33" s="38"/>
      <c r="E33" s="38"/>
      <c r="F33" s="26" t="s">
        <v>49</v>
      </c>
      <c r="G33" s="38"/>
      <c r="H33" s="38"/>
      <c r="I33" s="38"/>
      <c r="J33" s="38"/>
      <c r="K33" s="38"/>
      <c r="L33" s="296">
        <v>0</v>
      </c>
      <c r="M33" s="295"/>
      <c r="N33" s="295"/>
      <c r="O33" s="295"/>
      <c r="P33" s="295"/>
      <c r="Q33" s="38"/>
      <c r="R33" s="38"/>
      <c r="S33" s="38"/>
      <c r="T33" s="38"/>
      <c r="U33" s="38"/>
      <c r="V33" s="38"/>
      <c r="W33" s="294">
        <f>ROUND(BD54, 2)</f>
        <v>0</v>
      </c>
      <c r="X33" s="295"/>
      <c r="Y33" s="295"/>
      <c r="Z33" s="295"/>
      <c r="AA33" s="295"/>
      <c r="AB33" s="295"/>
      <c r="AC33" s="295"/>
      <c r="AD33" s="295"/>
      <c r="AE33" s="295"/>
      <c r="AF33" s="38"/>
      <c r="AG33" s="38"/>
      <c r="AH33" s="38"/>
      <c r="AI33" s="38"/>
      <c r="AJ33" s="38"/>
      <c r="AK33" s="294">
        <v>0</v>
      </c>
      <c r="AL33" s="295"/>
      <c r="AM33" s="295"/>
      <c r="AN33" s="295"/>
      <c r="AO33" s="295"/>
      <c r="AP33" s="38"/>
      <c r="AQ33" s="38"/>
      <c r="AR33" s="39"/>
    </row>
    <row r="34" spans="1:57" s="1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1"/>
    </row>
    <row r="35" spans="1:57" s="1" customFormat="1" ht="25.9" customHeight="1">
      <c r="A35" s="31"/>
      <c r="B35" s="32"/>
      <c r="C35" s="40"/>
      <c r="D35" s="41" t="s">
        <v>50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51</v>
      </c>
      <c r="U35" s="42"/>
      <c r="V35" s="42"/>
      <c r="W35" s="42"/>
      <c r="X35" s="299" t="s">
        <v>52</v>
      </c>
      <c r="Y35" s="300"/>
      <c r="Z35" s="300"/>
      <c r="AA35" s="300"/>
      <c r="AB35" s="300"/>
      <c r="AC35" s="42"/>
      <c r="AD35" s="42"/>
      <c r="AE35" s="42"/>
      <c r="AF35" s="42"/>
      <c r="AG35" s="42"/>
      <c r="AH35" s="42"/>
      <c r="AI35" s="42"/>
      <c r="AJ35" s="42"/>
      <c r="AK35" s="301">
        <f>SUM(AK26:AK33)</f>
        <v>5928413.7699999996</v>
      </c>
      <c r="AL35" s="300"/>
      <c r="AM35" s="300"/>
      <c r="AN35" s="300"/>
      <c r="AO35" s="302"/>
      <c r="AP35" s="40"/>
      <c r="AQ35" s="40"/>
      <c r="AR35" s="36"/>
      <c r="BE35" s="31"/>
    </row>
    <row r="36" spans="1:57" s="1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1" customFormat="1" ht="6.95" customHeight="1">
      <c r="A37" s="31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  <c r="BE37" s="31"/>
    </row>
    <row r="41" spans="1:57" s="1" customFormat="1" ht="6.95" customHeight="1">
      <c r="A41" s="31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  <c r="BE41" s="31"/>
    </row>
    <row r="42" spans="1:57" s="1" customFormat="1" ht="24.95" customHeight="1">
      <c r="A42" s="31"/>
      <c r="B42" s="32"/>
      <c r="C42" s="20" t="s">
        <v>53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  <c r="BE42" s="31"/>
    </row>
    <row r="43" spans="1:57" s="1" customFormat="1" ht="6.95" customHeigh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  <c r="BE43" s="31"/>
    </row>
    <row r="44" spans="1:57" s="3" customFormat="1" ht="12" customHeight="1">
      <c r="B44" s="48"/>
      <c r="C44" s="26" t="s">
        <v>13</v>
      </c>
      <c r="D44" s="49"/>
      <c r="E44" s="49"/>
      <c r="F44" s="49"/>
      <c r="G44" s="49"/>
      <c r="H44" s="49"/>
      <c r="I44" s="49"/>
      <c r="J44" s="49"/>
      <c r="K44" s="49"/>
      <c r="L44" s="49" t="str">
        <f>K5</f>
        <v>EKS-028/2020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0"/>
    </row>
    <row r="45" spans="1:57" s="4" customFormat="1" ht="36.950000000000003" customHeight="1">
      <c r="B45" s="51"/>
      <c r="C45" s="52" t="s">
        <v>16</v>
      </c>
      <c r="D45" s="53"/>
      <c r="E45" s="53"/>
      <c r="F45" s="53"/>
      <c r="G45" s="53"/>
      <c r="H45" s="53"/>
      <c r="I45" s="53"/>
      <c r="J45" s="53"/>
      <c r="K45" s="53"/>
      <c r="L45" s="283" t="str">
        <f>K6</f>
        <v>Údržba a opravy budov v majetku Statutárního města Teplice 2021-2022</v>
      </c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53"/>
      <c r="AQ45" s="53"/>
      <c r="AR45" s="54"/>
    </row>
    <row r="46" spans="1:57" s="1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BE46" s="31"/>
    </row>
    <row r="47" spans="1:57" s="1" customFormat="1" ht="12" customHeight="1">
      <c r="A47" s="31"/>
      <c r="B47" s="32"/>
      <c r="C47" s="26" t="s">
        <v>21</v>
      </c>
      <c r="D47" s="33"/>
      <c r="E47" s="33"/>
      <c r="F47" s="33"/>
      <c r="G47" s="33"/>
      <c r="H47" s="33"/>
      <c r="I47" s="33"/>
      <c r="J47" s="33"/>
      <c r="K47" s="33"/>
      <c r="L47" s="55" t="str">
        <f>IF(K8="","",K8)</f>
        <v>Teplice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6" t="s">
        <v>23</v>
      </c>
      <c r="AJ47" s="33"/>
      <c r="AK47" s="33"/>
      <c r="AL47" s="33"/>
      <c r="AM47" s="285" t="str">
        <f>IF(AN8= "","",AN8)</f>
        <v>29. 4. 2020</v>
      </c>
      <c r="AN47" s="285"/>
      <c r="AO47" s="33"/>
      <c r="AP47" s="33"/>
      <c r="AQ47" s="33"/>
      <c r="AR47" s="36"/>
      <c r="BE47" s="31"/>
    </row>
    <row r="48" spans="1:57" s="1" customFormat="1" ht="6.95" customHeigh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  <c r="BE48" s="31"/>
    </row>
    <row r="49" spans="1:90" s="1" customFormat="1" ht="15.2" customHeight="1">
      <c r="A49" s="31"/>
      <c r="B49" s="32"/>
      <c r="C49" s="26" t="s">
        <v>25</v>
      </c>
      <c r="D49" s="33"/>
      <c r="E49" s="33"/>
      <c r="F49" s="33"/>
      <c r="G49" s="33"/>
      <c r="H49" s="33"/>
      <c r="I49" s="33"/>
      <c r="J49" s="33"/>
      <c r="K49" s="33"/>
      <c r="L49" s="49" t="str">
        <f>IF(E11= "","",E11)</f>
        <v>Statutární město Teplice, Nám. Svobody 2/2,Teplice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6" t="s">
        <v>32</v>
      </c>
      <c r="AJ49" s="33"/>
      <c r="AK49" s="33"/>
      <c r="AL49" s="33"/>
      <c r="AM49" s="286" t="str">
        <f>IF(E17="","",E17)</f>
        <v xml:space="preserve"> </v>
      </c>
      <c r="AN49" s="287"/>
      <c r="AO49" s="287"/>
      <c r="AP49" s="287"/>
      <c r="AQ49" s="33"/>
      <c r="AR49" s="36"/>
      <c r="AS49" s="288" t="s">
        <v>54</v>
      </c>
      <c r="AT49" s="289"/>
      <c r="AU49" s="57"/>
      <c r="AV49" s="57"/>
      <c r="AW49" s="57"/>
      <c r="AX49" s="57"/>
      <c r="AY49" s="57"/>
      <c r="AZ49" s="57"/>
      <c r="BA49" s="57"/>
      <c r="BB49" s="57"/>
      <c r="BC49" s="57"/>
      <c r="BD49" s="58"/>
      <c r="BE49" s="31"/>
    </row>
    <row r="50" spans="1:90" s="1" customFormat="1" ht="40.15" customHeight="1">
      <c r="A50" s="31"/>
      <c r="B50" s="32"/>
      <c r="C50" s="26" t="s">
        <v>31</v>
      </c>
      <c r="D50" s="33"/>
      <c r="E50" s="33"/>
      <c r="F50" s="33"/>
      <c r="G50" s="33"/>
      <c r="H50" s="33"/>
      <c r="I50" s="33"/>
      <c r="J50" s="33"/>
      <c r="K50" s="33"/>
      <c r="L50" s="49" t="str">
        <f>IF(E14= "Vyplň údaj","",E14)</f>
        <v>HAVI s.r.o., Novosedlická2888, 415 01 Teplice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6" t="s">
        <v>35</v>
      </c>
      <c r="AJ50" s="33"/>
      <c r="AK50" s="33"/>
      <c r="AL50" s="33"/>
      <c r="AM50" s="286" t="str">
        <f>IF(E20="","",E20)</f>
        <v>Zbyněk Jarolím-STAVINVEST, J.Hory 1639/17, Teplice</v>
      </c>
      <c r="AN50" s="287"/>
      <c r="AO50" s="287"/>
      <c r="AP50" s="287"/>
      <c r="AQ50" s="33"/>
      <c r="AR50" s="36"/>
      <c r="AS50" s="290"/>
      <c r="AT50" s="291"/>
      <c r="AU50" s="59"/>
      <c r="AV50" s="59"/>
      <c r="AW50" s="59"/>
      <c r="AX50" s="59"/>
      <c r="AY50" s="59"/>
      <c r="AZ50" s="59"/>
      <c r="BA50" s="59"/>
      <c r="BB50" s="59"/>
      <c r="BC50" s="59"/>
      <c r="BD50" s="60"/>
      <c r="BE50" s="31"/>
    </row>
    <row r="51" spans="1:90" s="1" customFormat="1" ht="10.9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92"/>
      <c r="AT51" s="293"/>
      <c r="AU51" s="61"/>
      <c r="AV51" s="61"/>
      <c r="AW51" s="61"/>
      <c r="AX51" s="61"/>
      <c r="AY51" s="61"/>
      <c r="AZ51" s="61"/>
      <c r="BA51" s="61"/>
      <c r="BB51" s="61"/>
      <c r="BC51" s="61"/>
      <c r="BD51" s="62"/>
      <c r="BE51" s="31"/>
    </row>
    <row r="52" spans="1:90" s="1" customFormat="1" ht="29.25" customHeight="1">
      <c r="A52" s="31"/>
      <c r="B52" s="32"/>
      <c r="C52" s="279" t="s">
        <v>55</v>
      </c>
      <c r="D52" s="280"/>
      <c r="E52" s="280"/>
      <c r="F52" s="280"/>
      <c r="G52" s="280"/>
      <c r="H52" s="63"/>
      <c r="I52" s="281" t="s">
        <v>56</v>
      </c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2" t="s">
        <v>57</v>
      </c>
      <c r="AH52" s="280"/>
      <c r="AI52" s="280"/>
      <c r="AJ52" s="280"/>
      <c r="AK52" s="280"/>
      <c r="AL52" s="280"/>
      <c r="AM52" s="280"/>
      <c r="AN52" s="281" t="s">
        <v>58</v>
      </c>
      <c r="AO52" s="280"/>
      <c r="AP52" s="280"/>
      <c r="AQ52" s="64" t="s">
        <v>59</v>
      </c>
      <c r="AR52" s="36"/>
      <c r="AS52" s="65" t="s">
        <v>60</v>
      </c>
      <c r="AT52" s="66" t="s">
        <v>61</v>
      </c>
      <c r="AU52" s="66" t="s">
        <v>62</v>
      </c>
      <c r="AV52" s="66" t="s">
        <v>63</v>
      </c>
      <c r="AW52" s="66" t="s">
        <v>64</v>
      </c>
      <c r="AX52" s="66" t="s">
        <v>65</v>
      </c>
      <c r="AY52" s="66" t="s">
        <v>66</v>
      </c>
      <c r="AZ52" s="66" t="s">
        <v>67</v>
      </c>
      <c r="BA52" s="66" t="s">
        <v>68</v>
      </c>
      <c r="BB52" s="66" t="s">
        <v>69</v>
      </c>
      <c r="BC52" s="66" t="s">
        <v>70</v>
      </c>
      <c r="BD52" s="67" t="s">
        <v>71</v>
      </c>
      <c r="BE52" s="31"/>
    </row>
    <row r="53" spans="1:90" s="1" customFormat="1" ht="10.9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8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70"/>
      <c r="BE53" s="31"/>
    </row>
    <row r="54" spans="1:90" s="5" customFormat="1" ht="32.450000000000003" customHeight="1">
      <c r="B54" s="71"/>
      <c r="C54" s="72" t="s">
        <v>72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276">
        <f>ROUND(AG55,2)</f>
        <v>4899515.51</v>
      </c>
      <c r="AH54" s="276"/>
      <c r="AI54" s="276"/>
      <c r="AJ54" s="276"/>
      <c r="AK54" s="276"/>
      <c r="AL54" s="276"/>
      <c r="AM54" s="276"/>
      <c r="AN54" s="277">
        <f>SUM(AG54,AT54)</f>
        <v>5928413.7699999996</v>
      </c>
      <c r="AO54" s="277"/>
      <c r="AP54" s="277"/>
      <c r="AQ54" s="75" t="s">
        <v>19</v>
      </c>
      <c r="AR54" s="76"/>
      <c r="AS54" s="77">
        <f>ROUND(AS55,2)</f>
        <v>0</v>
      </c>
      <c r="AT54" s="78">
        <f>ROUND(SUM(AV54:AW54),2)</f>
        <v>1028898.26</v>
      </c>
      <c r="AU54" s="79">
        <f>ROUND(AU55,5)</f>
        <v>0</v>
      </c>
      <c r="AV54" s="78">
        <f>ROUND(AZ54*L29,2)</f>
        <v>1028898.26</v>
      </c>
      <c r="AW54" s="78">
        <f>ROUND(BA54*L30,2)</f>
        <v>0</v>
      </c>
      <c r="AX54" s="78">
        <f>ROUND(BB54*L29,2)</f>
        <v>0</v>
      </c>
      <c r="AY54" s="78">
        <f>ROUND(BC54*L30,2)</f>
        <v>0</v>
      </c>
      <c r="AZ54" s="78">
        <f>ROUND(AZ55,2)</f>
        <v>4899515.51</v>
      </c>
      <c r="BA54" s="78">
        <f>ROUND(BA55,2)</f>
        <v>0</v>
      </c>
      <c r="BB54" s="78">
        <f>ROUND(BB55,2)</f>
        <v>0</v>
      </c>
      <c r="BC54" s="78">
        <f>ROUND(BC55,2)</f>
        <v>0</v>
      </c>
      <c r="BD54" s="80">
        <f>ROUND(BD55,2)</f>
        <v>0</v>
      </c>
      <c r="BS54" s="81" t="s">
        <v>73</v>
      </c>
      <c r="BT54" s="81" t="s">
        <v>74</v>
      </c>
      <c r="BV54" s="81" t="s">
        <v>75</v>
      </c>
      <c r="BW54" s="81" t="s">
        <v>5</v>
      </c>
      <c r="BX54" s="81" t="s">
        <v>76</v>
      </c>
      <c r="CL54" s="81" t="s">
        <v>19</v>
      </c>
    </row>
    <row r="55" spans="1:90" s="6" customFormat="1" ht="37.5" customHeight="1">
      <c r="A55" s="82" t="s">
        <v>77</v>
      </c>
      <c r="B55" s="83"/>
      <c r="C55" s="84"/>
      <c r="D55" s="275" t="s">
        <v>14</v>
      </c>
      <c r="E55" s="275"/>
      <c r="F55" s="275"/>
      <c r="G55" s="275"/>
      <c r="H55" s="275"/>
      <c r="I55" s="85"/>
      <c r="J55" s="275" t="s">
        <v>17</v>
      </c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97">
        <f>'EKS-028-2020 - Údržba a o...'!J28</f>
        <v>4899515.51</v>
      </c>
      <c r="AH55" s="298"/>
      <c r="AI55" s="298"/>
      <c r="AJ55" s="298"/>
      <c r="AK55" s="298"/>
      <c r="AL55" s="298"/>
      <c r="AM55" s="298"/>
      <c r="AN55" s="297">
        <f>SUM(AG55,AT55)</f>
        <v>5928413.7699999996</v>
      </c>
      <c r="AO55" s="298"/>
      <c r="AP55" s="298"/>
      <c r="AQ55" s="86" t="s">
        <v>78</v>
      </c>
      <c r="AR55" s="87"/>
      <c r="AS55" s="88">
        <v>0</v>
      </c>
      <c r="AT55" s="89">
        <f>ROUND(SUM(AV55:AW55),2)</f>
        <v>1028898.26</v>
      </c>
      <c r="AU55" s="90">
        <f>'EKS-028-2020 - Údržba a o...'!P121</f>
        <v>0</v>
      </c>
      <c r="AV55" s="89">
        <f>'EKS-028-2020 - Údržba a o...'!J31</f>
        <v>1028898.26</v>
      </c>
      <c r="AW55" s="89">
        <f>'EKS-028-2020 - Údržba a o...'!J32</f>
        <v>0</v>
      </c>
      <c r="AX55" s="89">
        <f>'EKS-028-2020 - Údržba a o...'!J33</f>
        <v>0</v>
      </c>
      <c r="AY55" s="89">
        <f>'EKS-028-2020 - Údržba a o...'!J34</f>
        <v>0</v>
      </c>
      <c r="AZ55" s="89">
        <f>'EKS-028-2020 - Údržba a o...'!F31</f>
        <v>4899515.51</v>
      </c>
      <c r="BA55" s="89">
        <f>'EKS-028-2020 - Údržba a o...'!F32</f>
        <v>0</v>
      </c>
      <c r="BB55" s="89">
        <f>'EKS-028-2020 - Údržba a o...'!F33</f>
        <v>0</v>
      </c>
      <c r="BC55" s="89">
        <f>'EKS-028-2020 - Údržba a o...'!F34</f>
        <v>0</v>
      </c>
      <c r="BD55" s="91">
        <f>'EKS-028-2020 - Údržba a o...'!F35</f>
        <v>0</v>
      </c>
      <c r="BT55" s="92" t="s">
        <v>79</v>
      </c>
      <c r="BU55" s="92" t="s">
        <v>80</v>
      </c>
      <c r="BV55" s="92" t="s">
        <v>75</v>
      </c>
      <c r="BW55" s="92" t="s">
        <v>5</v>
      </c>
      <c r="BX55" s="92" t="s">
        <v>76</v>
      </c>
      <c r="CL55" s="92" t="s">
        <v>19</v>
      </c>
    </row>
    <row r="56" spans="1:90" s="1" customFormat="1" ht="30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6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90" s="1" customFormat="1" ht="6.95" customHeight="1">
      <c r="A57" s="31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36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</sheetData>
  <sheetProtection algorithmName="SHA-512" hashValue="ZBAWdZQhHHZaVGuhckomT/H8D/zpiJcjOvbynAcqkkmuIHhzvHkSIG4ErSUKsfyA8e+NAPmporzm1/L63UwI8Q==" saltValue="HFJ8JHEVsbHF5ihUWJBwLn0r92Z56nHDC5Y+DYRZXn9SOTx4JRBBrkpDI5SZvtS3ww76m7ewTZ5Jo/1TUbzk5Q==" spinCount="100000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55:AP55"/>
    <mergeCell ref="AG55:AM5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</mergeCells>
  <hyperlinks>
    <hyperlink ref="A55" location="'EKS-028-2020 - Údržba a o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93"/>
  <sheetViews>
    <sheetView showGridLines="0" topLeftCell="A123" workbookViewId="0">
      <selection activeCell="I893" sqref="I89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3.33203125" customWidth="1"/>
    <col min="9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1:46" ht="36.950000000000003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4" t="s">
        <v>5</v>
      </c>
    </row>
    <row r="3" spans="1:46" ht="6.95" customHeight="1">
      <c r="B3" s="93"/>
      <c r="C3" s="94"/>
      <c r="D3" s="94"/>
      <c r="E3" s="94"/>
      <c r="F3" s="94"/>
      <c r="G3" s="94"/>
      <c r="H3" s="94"/>
      <c r="I3" s="94"/>
      <c r="J3" s="94"/>
      <c r="K3" s="94"/>
      <c r="L3" s="17"/>
      <c r="AT3" s="14" t="s">
        <v>74</v>
      </c>
    </row>
    <row r="4" spans="1:46" ht="24.95" customHeight="1">
      <c r="B4" s="17"/>
      <c r="D4" s="95" t="s">
        <v>81</v>
      </c>
      <c r="L4" s="17"/>
      <c r="M4" s="96" t="s">
        <v>10</v>
      </c>
      <c r="AT4" s="14" t="s">
        <v>4</v>
      </c>
    </row>
    <row r="5" spans="1:46" ht="6.95" customHeight="1">
      <c r="B5" s="17"/>
      <c r="L5" s="17"/>
    </row>
    <row r="6" spans="1:46" s="1" customFormat="1" ht="12" customHeight="1">
      <c r="A6" s="31"/>
      <c r="B6" s="36"/>
      <c r="C6" s="31"/>
      <c r="D6" s="97" t="s">
        <v>16</v>
      </c>
      <c r="E6" s="31"/>
      <c r="F6" s="31"/>
      <c r="G6" s="31"/>
      <c r="H6" s="31"/>
      <c r="I6" s="31"/>
      <c r="J6" s="31"/>
      <c r="K6" s="31"/>
      <c r="L6" s="9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1" customFormat="1" ht="16.5" customHeight="1">
      <c r="A7" s="31"/>
      <c r="B7" s="36"/>
      <c r="C7" s="31"/>
      <c r="D7" s="31"/>
      <c r="E7" s="316" t="s">
        <v>17</v>
      </c>
      <c r="F7" s="317"/>
      <c r="G7" s="317"/>
      <c r="H7" s="317"/>
      <c r="I7" s="31"/>
      <c r="J7" s="31"/>
      <c r="K7" s="31"/>
      <c r="L7" s="9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1" customFormat="1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9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1" customFormat="1" ht="12" customHeight="1">
      <c r="A9" s="31"/>
      <c r="B9" s="36"/>
      <c r="C9" s="31"/>
      <c r="D9" s="97" t="s">
        <v>18</v>
      </c>
      <c r="E9" s="31"/>
      <c r="F9" s="99" t="s">
        <v>19</v>
      </c>
      <c r="G9" s="31"/>
      <c r="H9" s="31"/>
      <c r="I9" s="97" t="s">
        <v>20</v>
      </c>
      <c r="J9" s="99" t="s">
        <v>19</v>
      </c>
      <c r="K9" s="31"/>
      <c r="L9" s="9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1" customFormat="1" ht="12" customHeight="1">
      <c r="A10" s="31"/>
      <c r="B10" s="36"/>
      <c r="C10" s="31"/>
      <c r="D10" s="97" t="s">
        <v>21</v>
      </c>
      <c r="E10" s="31"/>
      <c r="F10" s="99" t="s">
        <v>22</v>
      </c>
      <c r="G10" s="31"/>
      <c r="H10" s="31"/>
      <c r="I10" s="97" t="s">
        <v>23</v>
      </c>
      <c r="J10" s="100" t="str">
        <f>'Rekapitulace stavby'!AN8</f>
        <v>29. 4. 2020</v>
      </c>
      <c r="K10" s="31"/>
      <c r="L10" s="9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1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9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1" customFormat="1" ht="12" customHeight="1">
      <c r="A12" s="31"/>
      <c r="B12" s="36"/>
      <c r="C12" s="31"/>
      <c r="D12" s="97" t="s">
        <v>25</v>
      </c>
      <c r="E12" s="31"/>
      <c r="F12" s="31"/>
      <c r="G12" s="31"/>
      <c r="H12" s="31"/>
      <c r="I12" s="97" t="s">
        <v>26</v>
      </c>
      <c r="J12" s="99" t="s">
        <v>27</v>
      </c>
      <c r="K12" s="31"/>
      <c r="L12" s="9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1" customFormat="1" ht="18" customHeight="1">
      <c r="A13" s="31"/>
      <c r="B13" s="36"/>
      <c r="C13" s="31"/>
      <c r="D13" s="31"/>
      <c r="E13" s="99" t="s">
        <v>28</v>
      </c>
      <c r="F13" s="31"/>
      <c r="G13" s="31"/>
      <c r="H13" s="31"/>
      <c r="I13" s="97" t="s">
        <v>29</v>
      </c>
      <c r="J13" s="99" t="s">
        <v>30</v>
      </c>
      <c r="K13" s="31"/>
      <c r="L13" s="9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1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9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1" customFormat="1" ht="12" customHeight="1">
      <c r="A15" s="31"/>
      <c r="B15" s="36"/>
      <c r="C15" s="31"/>
      <c r="D15" s="97" t="s">
        <v>31</v>
      </c>
      <c r="E15" s="31"/>
      <c r="F15" s="31"/>
      <c r="G15" s="31"/>
      <c r="H15" s="31"/>
      <c r="I15" s="97" t="s">
        <v>26</v>
      </c>
      <c r="J15" s="27" t="str">
        <f>'Rekapitulace stavby'!AN13</f>
        <v>40232981</v>
      </c>
      <c r="K15" s="31"/>
      <c r="L15" s="9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1" customFormat="1" ht="18" customHeight="1">
      <c r="A16" s="31"/>
      <c r="B16" s="36"/>
      <c r="C16" s="31"/>
      <c r="D16" s="31"/>
      <c r="E16" s="318" t="str">
        <f>'Rekapitulace stavby'!E14</f>
        <v>HAVI s.r.o., Novosedlická2888, 415 01 Teplice</v>
      </c>
      <c r="F16" s="319"/>
      <c r="G16" s="319"/>
      <c r="H16" s="319"/>
      <c r="I16" s="97" t="s">
        <v>29</v>
      </c>
      <c r="J16" s="27" t="str">
        <f>'Rekapitulace stavby'!AN14</f>
        <v>CZ40232981</v>
      </c>
      <c r="K16" s="31"/>
      <c r="L16" s="9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9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2" customHeight="1">
      <c r="A18" s="31"/>
      <c r="B18" s="36"/>
      <c r="C18" s="31"/>
      <c r="D18" s="97" t="s">
        <v>32</v>
      </c>
      <c r="E18" s="31"/>
      <c r="F18" s="31"/>
      <c r="G18" s="31"/>
      <c r="H18" s="31"/>
      <c r="I18" s="97" t="s">
        <v>26</v>
      </c>
      <c r="J18" s="99" t="str">
        <f>IF('Rekapitulace stavby'!AN16="","",'Rekapitulace stavby'!AN16)</f>
        <v/>
      </c>
      <c r="K18" s="31"/>
      <c r="L18" s="9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18" customHeight="1">
      <c r="A19" s="31"/>
      <c r="B19" s="36"/>
      <c r="C19" s="31"/>
      <c r="D19" s="31"/>
      <c r="E19" s="99" t="str">
        <f>IF('Rekapitulace stavby'!E17="","",'Rekapitulace stavby'!E17)</f>
        <v xml:space="preserve"> </v>
      </c>
      <c r="F19" s="31"/>
      <c r="G19" s="31"/>
      <c r="H19" s="31"/>
      <c r="I19" s="97" t="s">
        <v>29</v>
      </c>
      <c r="J19" s="99" t="str">
        <f>IF('Rekapitulace stavby'!AN17="","",'Rekapitulace stavby'!AN17)</f>
        <v/>
      </c>
      <c r="K19" s="31"/>
      <c r="L19" s="9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9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2" customHeight="1">
      <c r="A21" s="31"/>
      <c r="B21" s="36"/>
      <c r="C21" s="31"/>
      <c r="D21" s="97" t="s">
        <v>35</v>
      </c>
      <c r="E21" s="31"/>
      <c r="F21" s="31"/>
      <c r="G21" s="31"/>
      <c r="H21" s="31"/>
      <c r="I21" s="97" t="s">
        <v>26</v>
      </c>
      <c r="J21" s="99" t="s">
        <v>36</v>
      </c>
      <c r="K21" s="31"/>
      <c r="L21" s="9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18" customHeight="1">
      <c r="A22" s="31"/>
      <c r="B22" s="36"/>
      <c r="C22" s="31"/>
      <c r="D22" s="31"/>
      <c r="E22" s="99" t="s">
        <v>37</v>
      </c>
      <c r="F22" s="31"/>
      <c r="G22" s="31"/>
      <c r="H22" s="31"/>
      <c r="I22" s="97" t="s">
        <v>29</v>
      </c>
      <c r="J22" s="99" t="s">
        <v>19</v>
      </c>
      <c r="K22" s="31"/>
      <c r="L22" s="9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9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2" customHeight="1">
      <c r="A24" s="31"/>
      <c r="B24" s="36"/>
      <c r="C24" s="31"/>
      <c r="D24" s="97" t="s">
        <v>38</v>
      </c>
      <c r="E24" s="31"/>
      <c r="F24" s="31"/>
      <c r="G24" s="31"/>
      <c r="H24" s="31"/>
      <c r="I24" s="31"/>
      <c r="J24" s="31"/>
      <c r="K24" s="31"/>
      <c r="L24" s="9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7" customFormat="1" ht="47.25" customHeight="1">
      <c r="A25" s="101"/>
      <c r="B25" s="102"/>
      <c r="C25" s="101"/>
      <c r="D25" s="101"/>
      <c r="E25" s="320" t="s">
        <v>39</v>
      </c>
      <c r="F25" s="320"/>
      <c r="G25" s="320"/>
      <c r="H25" s="320"/>
      <c r="I25" s="101"/>
      <c r="J25" s="101"/>
      <c r="K25" s="101"/>
      <c r="L25" s="103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</row>
    <row r="26" spans="1:31" s="1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9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1" customFormat="1" ht="6.95" customHeight="1">
      <c r="A27" s="31"/>
      <c r="B27" s="36"/>
      <c r="C27" s="31"/>
      <c r="D27" s="104"/>
      <c r="E27" s="104"/>
      <c r="F27" s="104"/>
      <c r="G27" s="104"/>
      <c r="H27" s="104"/>
      <c r="I27" s="104"/>
      <c r="J27" s="104"/>
      <c r="K27" s="104"/>
      <c r="L27" s="9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1" customFormat="1" ht="25.35" customHeight="1">
      <c r="A28" s="31"/>
      <c r="B28" s="36"/>
      <c r="C28" s="31"/>
      <c r="D28" s="105" t="s">
        <v>40</v>
      </c>
      <c r="E28" s="31"/>
      <c r="F28" s="31"/>
      <c r="G28" s="31"/>
      <c r="H28" s="31"/>
      <c r="I28" s="31"/>
      <c r="J28" s="106">
        <f>ROUND(J121, 2)</f>
        <v>4899515.51</v>
      </c>
      <c r="K28" s="31"/>
      <c r="L28" s="9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95" customHeight="1">
      <c r="A29" s="31"/>
      <c r="B29" s="36"/>
      <c r="C29" s="31"/>
      <c r="D29" s="104"/>
      <c r="E29" s="104"/>
      <c r="F29" s="104"/>
      <c r="G29" s="104"/>
      <c r="H29" s="104"/>
      <c r="I29" s="104"/>
      <c r="J29" s="104"/>
      <c r="K29" s="104"/>
      <c r="L29" s="9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14.45" customHeight="1">
      <c r="A30" s="31"/>
      <c r="B30" s="36"/>
      <c r="C30" s="31"/>
      <c r="D30" s="31"/>
      <c r="E30" s="31"/>
      <c r="F30" s="107" t="s">
        <v>42</v>
      </c>
      <c r="G30" s="31"/>
      <c r="H30" s="31"/>
      <c r="I30" s="107" t="s">
        <v>41</v>
      </c>
      <c r="J30" s="107" t="s">
        <v>43</v>
      </c>
      <c r="K30" s="31"/>
      <c r="L30" s="9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14.45" customHeight="1">
      <c r="A31" s="31"/>
      <c r="B31" s="36"/>
      <c r="C31" s="31"/>
      <c r="D31" s="108" t="s">
        <v>44</v>
      </c>
      <c r="E31" s="97" t="s">
        <v>45</v>
      </c>
      <c r="F31" s="109">
        <f>ROUND((SUM(BE121:BE892)),  2)</f>
        <v>4899515.51</v>
      </c>
      <c r="G31" s="31"/>
      <c r="H31" s="31"/>
      <c r="I31" s="110">
        <v>0.21</v>
      </c>
      <c r="J31" s="109">
        <f>ROUND(((SUM(BE121:BE892))*I31),  2)</f>
        <v>1028898.26</v>
      </c>
      <c r="K31" s="31"/>
      <c r="L31" s="9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45" customHeight="1">
      <c r="A32" s="31"/>
      <c r="B32" s="36"/>
      <c r="C32" s="31"/>
      <c r="D32" s="31"/>
      <c r="E32" s="97" t="s">
        <v>46</v>
      </c>
      <c r="F32" s="109">
        <f>ROUND((SUM(BF121:BF892)),  2)</f>
        <v>0</v>
      </c>
      <c r="G32" s="31"/>
      <c r="H32" s="31"/>
      <c r="I32" s="110">
        <v>0.15</v>
      </c>
      <c r="J32" s="109">
        <f>ROUND(((SUM(BF121:BF892))*I32),  2)</f>
        <v>0</v>
      </c>
      <c r="K32" s="31"/>
      <c r="L32" s="9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45" hidden="1" customHeight="1">
      <c r="A33" s="31"/>
      <c r="B33" s="36"/>
      <c r="C33" s="31"/>
      <c r="D33" s="31"/>
      <c r="E33" s="97" t="s">
        <v>47</v>
      </c>
      <c r="F33" s="109">
        <f>ROUND((SUM(BG121:BG892)),  2)</f>
        <v>0</v>
      </c>
      <c r="G33" s="31"/>
      <c r="H33" s="31"/>
      <c r="I33" s="110">
        <v>0.21</v>
      </c>
      <c r="J33" s="109">
        <f>0</f>
        <v>0</v>
      </c>
      <c r="K33" s="31"/>
      <c r="L33" s="9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45" hidden="1" customHeight="1">
      <c r="A34" s="31"/>
      <c r="B34" s="36"/>
      <c r="C34" s="31"/>
      <c r="D34" s="31"/>
      <c r="E34" s="97" t="s">
        <v>48</v>
      </c>
      <c r="F34" s="109">
        <f>ROUND((SUM(BH121:BH892)),  2)</f>
        <v>0</v>
      </c>
      <c r="G34" s="31"/>
      <c r="H34" s="31"/>
      <c r="I34" s="110">
        <v>0.15</v>
      </c>
      <c r="J34" s="109">
        <f>0</f>
        <v>0</v>
      </c>
      <c r="K34" s="31"/>
      <c r="L34" s="9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45" hidden="1" customHeight="1">
      <c r="A35" s="31"/>
      <c r="B35" s="36"/>
      <c r="C35" s="31"/>
      <c r="D35" s="31"/>
      <c r="E35" s="97" t="s">
        <v>49</v>
      </c>
      <c r="F35" s="109">
        <f>ROUND((SUM(BI121:BI892)),  2)</f>
        <v>0</v>
      </c>
      <c r="G35" s="31"/>
      <c r="H35" s="31"/>
      <c r="I35" s="110">
        <v>0</v>
      </c>
      <c r="J35" s="109">
        <f>0</f>
        <v>0</v>
      </c>
      <c r="K35" s="31"/>
      <c r="L35" s="9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9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25.35" customHeight="1">
      <c r="A37" s="31"/>
      <c r="B37" s="36"/>
      <c r="C37" s="111"/>
      <c r="D37" s="112" t="s">
        <v>50</v>
      </c>
      <c r="E37" s="113"/>
      <c r="F37" s="113"/>
      <c r="G37" s="114" t="s">
        <v>51</v>
      </c>
      <c r="H37" s="115" t="s">
        <v>52</v>
      </c>
      <c r="I37" s="113"/>
      <c r="J37" s="116">
        <f>SUM(J28:J35)</f>
        <v>5928413.7699999996</v>
      </c>
      <c r="K37" s="117"/>
      <c r="L37" s="9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14.45" customHeight="1">
      <c r="A38" s="31"/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9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42" spans="1:31" s="1" customFormat="1" ht="6.95" customHeight="1">
      <c r="A42" s="31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9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24.95" customHeight="1">
      <c r="A43" s="31"/>
      <c r="B43" s="32"/>
      <c r="C43" s="20" t="s">
        <v>82</v>
      </c>
      <c r="D43" s="33"/>
      <c r="E43" s="33"/>
      <c r="F43" s="33"/>
      <c r="G43" s="33"/>
      <c r="H43" s="33"/>
      <c r="I43" s="33"/>
      <c r="J43" s="33"/>
      <c r="K43" s="33"/>
      <c r="L43" s="9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1" customFormat="1" ht="6.95" customHeight="1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9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2" customHeight="1">
      <c r="A45" s="31"/>
      <c r="B45" s="32"/>
      <c r="C45" s="26" t="s">
        <v>16</v>
      </c>
      <c r="D45" s="33"/>
      <c r="E45" s="33"/>
      <c r="F45" s="33"/>
      <c r="G45" s="33"/>
      <c r="H45" s="33"/>
      <c r="I45" s="33"/>
      <c r="J45" s="33"/>
      <c r="K45" s="33"/>
      <c r="L45" s="98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1" customFormat="1" ht="16.5" customHeight="1">
      <c r="A46" s="31"/>
      <c r="B46" s="32"/>
      <c r="C46" s="33"/>
      <c r="D46" s="33"/>
      <c r="E46" s="283" t="str">
        <f>E7</f>
        <v>Údržba a opravy budov v majetku Statutárního města Teplice 2021-2022</v>
      </c>
      <c r="F46" s="315"/>
      <c r="G46" s="315"/>
      <c r="H46" s="315"/>
      <c r="I46" s="33"/>
      <c r="J46" s="33"/>
      <c r="K46" s="33"/>
      <c r="L46" s="98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1" customFormat="1" ht="6.95" customHeight="1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98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1" customFormat="1" ht="12" customHeight="1">
      <c r="A48" s="31"/>
      <c r="B48" s="32"/>
      <c r="C48" s="26" t="s">
        <v>21</v>
      </c>
      <c r="D48" s="33"/>
      <c r="E48" s="33"/>
      <c r="F48" s="24" t="str">
        <f>F10</f>
        <v>Teplice</v>
      </c>
      <c r="G48" s="33"/>
      <c r="H48" s="33"/>
      <c r="I48" s="26" t="s">
        <v>23</v>
      </c>
      <c r="J48" s="56" t="str">
        <f>IF(J10="","",J10)</f>
        <v>29. 4. 2020</v>
      </c>
      <c r="K48" s="33"/>
      <c r="L48" s="98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47" s="1" customFormat="1" ht="6.95" customHeight="1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98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47" s="1" customFormat="1" ht="15.2" customHeight="1">
      <c r="A50" s="31"/>
      <c r="B50" s="32"/>
      <c r="C50" s="26" t="s">
        <v>25</v>
      </c>
      <c r="D50" s="33"/>
      <c r="E50" s="33"/>
      <c r="F50" s="24" t="str">
        <f>E13</f>
        <v>Statutární město Teplice, Nám. Svobody 2/2,Teplice</v>
      </c>
      <c r="G50" s="33"/>
      <c r="H50" s="33"/>
      <c r="I50" s="26" t="s">
        <v>32</v>
      </c>
      <c r="J50" s="29" t="str">
        <f>E19</f>
        <v xml:space="preserve"> </v>
      </c>
      <c r="K50" s="33"/>
      <c r="L50" s="98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47" s="1" customFormat="1" ht="54.4" customHeight="1">
      <c r="A51" s="31"/>
      <c r="B51" s="32"/>
      <c r="C51" s="26" t="s">
        <v>31</v>
      </c>
      <c r="D51" s="33"/>
      <c r="E51" s="33"/>
      <c r="F51" s="24" t="str">
        <f>IF(E16="","",E16)</f>
        <v>HAVI s.r.o., Novosedlická2888, 415 01 Teplice</v>
      </c>
      <c r="G51" s="33"/>
      <c r="H51" s="33"/>
      <c r="I51" s="26" t="s">
        <v>35</v>
      </c>
      <c r="J51" s="29" t="str">
        <f>E22</f>
        <v>Zbyněk Jarolím-STAVINVEST, J.Hory 1639/17, Teplice</v>
      </c>
      <c r="K51" s="33"/>
      <c r="L51" s="98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47" s="1" customFormat="1" ht="10.35" customHeight="1">
      <c r="A52" s="31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98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47" s="1" customFormat="1" ht="29.25" customHeight="1">
      <c r="A53" s="31"/>
      <c r="B53" s="32"/>
      <c r="C53" s="122" t="s">
        <v>83</v>
      </c>
      <c r="D53" s="123"/>
      <c r="E53" s="123"/>
      <c r="F53" s="123"/>
      <c r="G53" s="123"/>
      <c r="H53" s="123"/>
      <c r="I53" s="123"/>
      <c r="J53" s="124" t="s">
        <v>84</v>
      </c>
      <c r="K53" s="123"/>
      <c r="L53" s="98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47" s="1" customFormat="1" ht="10.35" customHeight="1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98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47" s="1" customFormat="1" ht="22.9" customHeight="1">
      <c r="A55" s="31"/>
      <c r="B55" s="32"/>
      <c r="C55" s="125" t="s">
        <v>72</v>
      </c>
      <c r="D55" s="33"/>
      <c r="E55" s="33"/>
      <c r="F55" s="33"/>
      <c r="G55" s="33"/>
      <c r="H55" s="33"/>
      <c r="I55" s="33"/>
      <c r="J55" s="74">
        <f>J121</f>
        <v>4899515.51</v>
      </c>
      <c r="K55" s="33"/>
      <c r="L55" s="98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U55" s="14" t="s">
        <v>85</v>
      </c>
    </row>
    <row r="56" spans="1:47" s="8" customFormat="1" ht="24.95" customHeight="1">
      <c r="B56" s="126"/>
      <c r="C56" s="127"/>
      <c r="D56" s="128" t="s">
        <v>86</v>
      </c>
      <c r="E56" s="129"/>
      <c r="F56" s="129"/>
      <c r="G56" s="129"/>
      <c r="H56" s="129"/>
      <c r="I56" s="129"/>
      <c r="J56" s="130">
        <f>J122</f>
        <v>1438966.78</v>
      </c>
      <c r="K56" s="127"/>
      <c r="L56" s="131"/>
    </row>
    <row r="57" spans="1:47" s="9" customFormat="1" ht="19.899999999999999" customHeight="1">
      <c r="B57" s="132"/>
      <c r="C57" s="133"/>
      <c r="D57" s="134" t="s">
        <v>87</v>
      </c>
      <c r="E57" s="135"/>
      <c r="F57" s="135"/>
      <c r="G57" s="135"/>
      <c r="H57" s="135"/>
      <c r="I57" s="135"/>
      <c r="J57" s="136">
        <f>J123</f>
        <v>207814.99999999997</v>
      </c>
      <c r="K57" s="133"/>
      <c r="L57" s="137"/>
    </row>
    <row r="58" spans="1:47" s="9" customFormat="1" ht="19.899999999999999" customHeight="1">
      <c r="B58" s="132"/>
      <c r="C58" s="133"/>
      <c r="D58" s="134" t="s">
        <v>88</v>
      </c>
      <c r="E58" s="135"/>
      <c r="F58" s="135"/>
      <c r="G58" s="135"/>
      <c r="H58" s="135"/>
      <c r="I58" s="135"/>
      <c r="J58" s="136">
        <f>J150</f>
        <v>59216.7</v>
      </c>
      <c r="K58" s="133"/>
      <c r="L58" s="137"/>
    </row>
    <row r="59" spans="1:47" s="9" customFormat="1" ht="19.899999999999999" customHeight="1">
      <c r="B59" s="132"/>
      <c r="C59" s="133"/>
      <c r="D59" s="134" t="s">
        <v>89</v>
      </c>
      <c r="E59" s="135"/>
      <c r="F59" s="135"/>
      <c r="G59" s="135"/>
      <c r="H59" s="135"/>
      <c r="I59" s="135"/>
      <c r="J59" s="136">
        <f>J158</f>
        <v>202008.18999999997</v>
      </c>
      <c r="K59" s="133"/>
      <c r="L59" s="137"/>
    </row>
    <row r="60" spans="1:47" s="9" customFormat="1" ht="19.899999999999999" customHeight="1">
      <c r="B60" s="132"/>
      <c r="C60" s="133"/>
      <c r="D60" s="134" t="s">
        <v>90</v>
      </c>
      <c r="E60" s="135"/>
      <c r="F60" s="135"/>
      <c r="G60" s="135"/>
      <c r="H60" s="135"/>
      <c r="I60" s="135"/>
      <c r="J60" s="136">
        <f>J193</f>
        <v>102187</v>
      </c>
      <c r="K60" s="133"/>
      <c r="L60" s="137"/>
    </row>
    <row r="61" spans="1:47" s="9" customFormat="1" ht="19.899999999999999" customHeight="1">
      <c r="B61" s="132"/>
      <c r="C61" s="133"/>
      <c r="D61" s="134" t="s">
        <v>91</v>
      </c>
      <c r="E61" s="135"/>
      <c r="F61" s="135"/>
      <c r="G61" s="135"/>
      <c r="H61" s="135"/>
      <c r="I61" s="135"/>
      <c r="J61" s="136">
        <f>J198</f>
        <v>44418.479999999996</v>
      </c>
      <c r="K61" s="133"/>
      <c r="L61" s="137"/>
    </row>
    <row r="62" spans="1:47" s="9" customFormat="1" ht="19.899999999999999" customHeight="1">
      <c r="B62" s="132"/>
      <c r="C62" s="133"/>
      <c r="D62" s="134" t="s">
        <v>92</v>
      </c>
      <c r="E62" s="135"/>
      <c r="F62" s="135"/>
      <c r="G62" s="135"/>
      <c r="H62" s="135"/>
      <c r="I62" s="135"/>
      <c r="J62" s="136">
        <f>J203</f>
        <v>396049.75999999995</v>
      </c>
      <c r="K62" s="133"/>
      <c r="L62" s="137"/>
    </row>
    <row r="63" spans="1:47" s="9" customFormat="1" ht="19.899999999999999" customHeight="1">
      <c r="B63" s="132"/>
      <c r="C63" s="133"/>
      <c r="D63" s="134" t="s">
        <v>93</v>
      </c>
      <c r="E63" s="135"/>
      <c r="F63" s="135"/>
      <c r="G63" s="135"/>
      <c r="H63" s="135"/>
      <c r="I63" s="135"/>
      <c r="J63" s="136">
        <f>J244</f>
        <v>20662.8</v>
      </c>
      <c r="K63" s="133"/>
      <c r="L63" s="137"/>
    </row>
    <row r="64" spans="1:47" s="9" customFormat="1" ht="19.899999999999999" customHeight="1">
      <c r="B64" s="132"/>
      <c r="C64" s="133"/>
      <c r="D64" s="134" t="s">
        <v>94</v>
      </c>
      <c r="E64" s="135"/>
      <c r="F64" s="135"/>
      <c r="G64" s="135"/>
      <c r="H64" s="135"/>
      <c r="I64" s="135"/>
      <c r="J64" s="136">
        <f>J251</f>
        <v>213470.11000000007</v>
      </c>
      <c r="K64" s="133"/>
      <c r="L64" s="137"/>
    </row>
    <row r="65" spans="2:12" s="9" customFormat="1" ht="14.85" customHeight="1">
      <c r="B65" s="132"/>
      <c r="C65" s="133"/>
      <c r="D65" s="134" t="s">
        <v>95</v>
      </c>
      <c r="E65" s="135"/>
      <c r="F65" s="135"/>
      <c r="G65" s="135"/>
      <c r="H65" s="135"/>
      <c r="I65" s="135"/>
      <c r="J65" s="136">
        <f>J305</f>
        <v>4190.38</v>
      </c>
      <c r="K65" s="133"/>
      <c r="L65" s="137"/>
    </row>
    <row r="66" spans="2:12" s="9" customFormat="1" ht="19.899999999999999" customHeight="1">
      <c r="B66" s="132"/>
      <c r="C66" s="133"/>
      <c r="D66" s="134" t="s">
        <v>96</v>
      </c>
      <c r="E66" s="135"/>
      <c r="F66" s="135"/>
      <c r="G66" s="135"/>
      <c r="H66" s="135"/>
      <c r="I66" s="135"/>
      <c r="J66" s="136">
        <f>J309</f>
        <v>171865.21</v>
      </c>
      <c r="K66" s="133"/>
      <c r="L66" s="137"/>
    </row>
    <row r="67" spans="2:12" s="9" customFormat="1" ht="19.899999999999999" customHeight="1">
      <c r="B67" s="132"/>
      <c r="C67" s="133"/>
      <c r="D67" s="134" t="s">
        <v>97</v>
      </c>
      <c r="E67" s="135"/>
      <c r="F67" s="135"/>
      <c r="G67" s="135"/>
      <c r="H67" s="135"/>
      <c r="I67" s="135"/>
      <c r="J67" s="136">
        <f>J327</f>
        <v>21273.53</v>
      </c>
      <c r="K67" s="133"/>
      <c r="L67" s="137"/>
    </row>
    <row r="68" spans="2:12" s="8" customFormat="1" ht="24.95" customHeight="1">
      <c r="B68" s="126"/>
      <c r="C68" s="127"/>
      <c r="D68" s="128" t="s">
        <v>98</v>
      </c>
      <c r="E68" s="129"/>
      <c r="F68" s="129"/>
      <c r="G68" s="129"/>
      <c r="H68" s="129"/>
      <c r="I68" s="129"/>
      <c r="J68" s="130">
        <f>J333</f>
        <v>1590887.03</v>
      </c>
      <c r="K68" s="127"/>
      <c r="L68" s="131"/>
    </row>
    <row r="69" spans="2:12" s="9" customFormat="1" ht="19.899999999999999" customHeight="1">
      <c r="B69" s="132"/>
      <c r="C69" s="133"/>
      <c r="D69" s="134" t="s">
        <v>99</v>
      </c>
      <c r="E69" s="135"/>
      <c r="F69" s="135"/>
      <c r="G69" s="135"/>
      <c r="H69" s="135"/>
      <c r="I69" s="135"/>
      <c r="J69" s="136">
        <f>J334</f>
        <v>21396.3</v>
      </c>
      <c r="K69" s="133"/>
      <c r="L69" s="137"/>
    </row>
    <row r="70" spans="2:12" s="9" customFormat="1" ht="19.899999999999999" customHeight="1">
      <c r="B70" s="132"/>
      <c r="C70" s="133"/>
      <c r="D70" s="134" t="s">
        <v>100</v>
      </c>
      <c r="E70" s="135"/>
      <c r="F70" s="135"/>
      <c r="G70" s="135"/>
      <c r="H70" s="135"/>
      <c r="I70" s="135"/>
      <c r="J70" s="136">
        <f>J345</f>
        <v>248906.33000000002</v>
      </c>
      <c r="K70" s="133"/>
      <c r="L70" s="137"/>
    </row>
    <row r="71" spans="2:12" s="9" customFormat="1" ht="19.899999999999999" customHeight="1">
      <c r="B71" s="132"/>
      <c r="C71" s="133"/>
      <c r="D71" s="134" t="s">
        <v>101</v>
      </c>
      <c r="E71" s="135"/>
      <c r="F71" s="135"/>
      <c r="G71" s="135"/>
      <c r="H71" s="135"/>
      <c r="I71" s="135"/>
      <c r="J71" s="136">
        <f>J365</f>
        <v>56273.63</v>
      </c>
      <c r="K71" s="133"/>
      <c r="L71" s="137"/>
    </row>
    <row r="72" spans="2:12" s="9" customFormat="1" ht="19.899999999999999" customHeight="1">
      <c r="B72" s="132"/>
      <c r="C72" s="133"/>
      <c r="D72" s="134" t="s">
        <v>102</v>
      </c>
      <c r="E72" s="135"/>
      <c r="F72" s="135"/>
      <c r="G72" s="135"/>
      <c r="H72" s="135"/>
      <c r="I72" s="135"/>
      <c r="J72" s="136">
        <f>J376</f>
        <v>25187.45</v>
      </c>
      <c r="K72" s="133"/>
      <c r="L72" s="137"/>
    </row>
    <row r="73" spans="2:12" s="9" customFormat="1" ht="19.899999999999999" customHeight="1">
      <c r="B73" s="132"/>
      <c r="C73" s="133"/>
      <c r="D73" s="134" t="s">
        <v>103</v>
      </c>
      <c r="E73" s="135"/>
      <c r="F73" s="135"/>
      <c r="G73" s="135"/>
      <c r="H73" s="135"/>
      <c r="I73" s="135"/>
      <c r="J73" s="136">
        <f>J392</f>
        <v>112463.87</v>
      </c>
      <c r="K73" s="133"/>
      <c r="L73" s="137"/>
    </row>
    <row r="74" spans="2:12" s="9" customFormat="1" ht="19.899999999999999" customHeight="1">
      <c r="B74" s="132"/>
      <c r="C74" s="133"/>
      <c r="D74" s="134" t="s">
        <v>104</v>
      </c>
      <c r="E74" s="135"/>
      <c r="F74" s="135"/>
      <c r="G74" s="135"/>
      <c r="H74" s="135"/>
      <c r="I74" s="135"/>
      <c r="J74" s="136">
        <f>J425</f>
        <v>93583.700000000012</v>
      </c>
      <c r="K74" s="133"/>
      <c r="L74" s="137"/>
    </row>
    <row r="75" spans="2:12" s="9" customFormat="1" ht="19.899999999999999" customHeight="1">
      <c r="B75" s="132"/>
      <c r="C75" s="133"/>
      <c r="D75" s="134" t="s">
        <v>105</v>
      </c>
      <c r="E75" s="135"/>
      <c r="F75" s="135"/>
      <c r="G75" s="135"/>
      <c r="H75" s="135"/>
      <c r="I75" s="135"/>
      <c r="J75" s="136">
        <f>J454</f>
        <v>7600</v>
      </c>
      <c r="K75" s="133"/>
      <c r="L75" s="137"/>
    </row>
    <row r="76" spans="2:12" s="9" customFormat="1" ht="19.899999999999999" customHeight="1">
      <c r="B76" s="132"/>
      <c r="C76" s="133"/>
      <c r="D76" s="134" t="s">
        <v>106</v>
      </c>
      <c r="E76" s="135"/>
      <c r="F76" s="135"/>
      <c r="G76" s="135"/>
      <c r="H76" s="135"/>
      <c r="I76" s="135"/>
      <c r="J76" s="136">
        <f>J456</f>
        <v>2826.57</v>
      </c>
      <c r="K76" s="133"/>
      <c r="L76" s="137"/>
    </row>
    <row r="77" spans="2:12" s="9" customFormat="1" ht="19.899999999999999" customHeight="1">
      <c r="B77" s="132"/>
      <c r="C77" s="133"/>
      <c r="D77" s="134" t="s">
        <v>107</v>
      </c>
      <c r="E77" s="135"/>
      <c r="F77" s="135"/>
      <c r="G77" s="135"/>
      <c r="H77" s="135"/>
      <c r="I77" s="135"/>
      <c r="J77" s="136">
        <f>J462</f>
        <v>7758.6799999999994</v>
      </c>
      <c r="K77" s="133"/>
      <c r="L77" s="137"/>
    </row>
    <row r="78" spans="2:12" s="9" customFormat="1" ht="19.899999999999999" customHeight="1">
      <c r="B78" s="132"/>
      <c r="C78" s="133"/>
      <c r="D78" s="134" t="s">
        <v>108</v>
      </c>
      <c r="E78" s="135"/>
      <c r="F78" s="135"/>
      <c r="G78" s="135"/>
      <c r="H78" s="135"/>
      <c r="I78" s="135"/>
      <c r="J78" s="136">
        <f>J467</f>
        <v>8620.8799999999992</v>
      </c>
      <c r="K78" s="133"/>
      <c r="L78" s="137"/>
    </row>
    <row r="79" spans="2:12" s="9" customFormat="1" ht="19.899999999999999" customHeight="1">
      <c r="B79" s="132"/>
      <c r="C79" s="133"/>
      <c r="D79" s="134" t="s">
        <v>109</v>
      </c>
      <c r="E79" s="135"/>
      <c r="F79" s="135"/>
      <c r="G79" s="135"/>
      <c r="H79" s="135"/>
      <c r="I79" s="135"/>
      <c r="J79" s="136">
        <f>J479</f>
        <v>3812</v>
      </c>
      <c r="K79" s="133"/>
      <c r="L79" s="137"/>
    </row>
    <row r="80" spans="2:12" s="9" customFormat="1" ht="19.899999999999999" customHeight="1">
      <c r="B80" s="132"/>
      <c r="C80" s="133"/>
      <c r="D80" s="134" t="s">
        <v>110</v>
      </c>
      <c r="E80" s="135"/>
      <c r="F80" s="135"/>
      <c r="G80" s="135"/>
      <c r="H80" s="135"/>
      <c r="I80" s="135"/>
      <c r="J80" s="136">
        <f>J484</f>
        <v>167905.55000000002</v>
      </c>
      <c r="K80" s="133"/>
      <c r="L80" s="137"/>
    </row>
    <row r="81" spans="2:12" s="9" customFormat="1" ht="19.899999999999999" customHeight="1">
      <c r="B81" s="132"/>
      <c r="C81" s="133"/>
      <c r="D81" s="134" t="s">
        <v>111</v>
      </c>
      <c r="E81" s="135"/>
      <c r="F81" s="135"/>
      <c r="G81" s="135"/>
      <c r="H81" s="135"/>
      <c r="I81" s="135"/>
      <c r="J81" s="136">
        <f>J561</f>
        <v>12066.32</v>
      </c>
      <c r="K81" s="133"/>
      <c r="L81" s="137"/>
    </row>
    <row r="82" spans="2:12" s="9" customFormat="1" ht="19.899999999999999" customHeight="1">
      <c r="B82" s="132"/>
      <c r="C82" s="133"/>
      <c r="D82" s="134" t="s">
        <v>112</v>
      </c>
      <c r="E82" s="135"/>
      <c r="F82" s="135"/>
      <c r="G82" s="135"/>
      <c r="H82" s="135"/>
      <c r="I82" s="135"/>
      <c r="J82" s="136">
        <f>J571</f>
        <v>16987.48</v>
      </c>
      <c r="K82" s="133"/>
      <c r="L82" s="137"/>
    </row>
    <row r="83" spans="2:12" s="9" customFormat="1" ht="19.899999999999999" customHeight="1">
      <c r="B83" s="132"/>
      <c r="C83" s="133"/>
      <c r="D83" s="134" t="s">
        <v>113</v>
      </c>
      <c r="E83" s="135"/>
      <c r="F83" s="135"/>
      <c r="G83" s="135"/>
      <c r="H83" s="135"/>
      <c r="I83" s="135"/>
      <c r="J83" s="136">
        <f>J581</f>
        <v>71180.020000000019</v>
      </c>
      <c r="K83" s="133"/>
      <c r="L83" s="137"/>
    </row>
    <row r="84" spans="2:12" s="9" customFormat="1" ht="19.899999999999999" customHeight="1">
      <c r="B84" s="132"/>
      <c r="C84" s="133"/>
      <c r="D84" s="134" t="s">
        <v>114</v>
      </c>
      <c r="E84" s="135"/>
      <c r="F84" s="135"/>
      <c r="G84" s="135"/>
      <c r="H84" s="135"/>
      <c r="I84" s="135"/>
      <c r="J84" s="136">
        <f>J595</f>
        <v>58208.729999999996</v>
      </c>
      <c r="K84" s="133"/>
      <c r="L84" s="137"/>
    </row>
    <row r="85" spans="2:12" s="9" customFormat="1" ht="19.899999999999999" customHeight="1">
      <c r="B85" s="132"/>
      <c r="C85" s="133"/>
      <c r="D85" s="134" t="s">
        <v>115</v>
      </c>
      <c r="E85" s="135"/>
      <c r="F85" s="135"/>
      <c r="G85" s="135"/>
      <c r="H85" s="135"/>
      <c r="I85" s="135"/>
      <c r="J85" s="136">
        <f>J611</f>
        <v>96293.410000000018</v>
      </c>
      <c r="K85" s="133"/>
      <c r="L85" s="137"/>
    </row>
    <row r="86" spans="2:12" s="9" customFormat="1" ht="19.899999999999999" customHeight="1">
      <c r="B86" s="132"/>
      <c r="C86" s="133"/>
      <c r="D86" s="134" t="s">
        <v>116</v>
      </c>
      <c r="E86" s="135"/>
      <c r="F86" s="135"/>
      <c r="G86" s="135"/>
      <c r="H86" s="135"/>
      <c r="I86" s="135"/>
      <c r="J86" s="136">
        <f>J655</f>
        <v>87833.659999999989</v>
      </c>
      <c r="K86" s="133"/>
      <c r="L86" s="137"/>
    </row>
    <row r="87" spans="2:12" s="9" customFormat="1" ht="19.899999999999999" customHeight="1">
      <c r="B87" s="132"/>
      <c r="C87" s="133"/>
      <c r="D87" s="134" t="s">
        <v>117</v>
      </c>
      <c r="E87" s="135"/>
      <c r="F87" s="135"/>
      <c r="G87" s="135"/>
      <c r="H87" s="135"/>
      <c r="I87" s="135"/>
      <c r="J87" s="136">
        <f>J676</f>
        <v>84303.99</v>
      </c>
      <c r="K87" s="133"/>
      <c r="L87" s="137"/>
    </row>
    <row r="88" spans="2:12" s="9" customFormat="1" ht="19.899999999999999" customHeight="1">
      <c r="B88" s="132"/>
      <c r="C88" s="133"/>
      <c r="D88" s="134" t="s">
        <v>118</v>
      </c>
      <c r="E88" s="135"/>
      <c r="F88" s="135"/>
      <c r="G88" s="135"/>
      <c r="H88" s="135"/>
      <c r="I88" s="135"/>
      <c r="J88" s="136">
        <f>J711</f>
        <v>62489.999999999993</v>
      </c>
      <c r="K88" s="133"/>
      <c r="L88" s="137"/>
    </row>
    <row r="89" spans="2:12" s="9" customFormat="1" ht="19.899999999999999" customHeight="1">
      <c r="B89" s="132"/>
      <c r="C89" s="133"/>
      <c r="D89" s="134" t="s">
        <v>119</v>
      </c>
      <c r="E89" s="135"/>
      <c r="F89" s="135"/>
      <c r="G89" s="135"/>
      <c r="H89" s="135"/>
      <c r="I89" s="135"/>
      <c r="J89" s="136">
        <f>J726</f>
        <v>46493.43</v>
      </c>
      <c r="K89" s="133"/>
      <c r="L89" s="137"/>
    </row>
    <row r="90" spans="2:12" s="9" customFormat="1" ht="19.899999999999999" customHeight="1">
      <c r="B90" s="132"/>
      <c r="C90" s="133"/>
      <c r="D90" s="134" t="s">
        <v>120</v>
      </c>
      <c r="E90" s="135"/>
      <c r="F90" s="135"/>
      <c r="G90" s="135"/>
      <c r="H90" s="135"/>
      <c r="I90" s="135"/>
      <c r="J90" s="136">
        <f>J739</f>
        <v>2781.28</v>
      </c>
      <c r="K90" s="133"/>
      <c r="L90" s="137"/>
    </row>
    <row r="91" spans="2:12" s="9" customFormat="1" ht="19.899999999999999" customHeight="1">
      <c r="B91" s="132"/>
      <c r="C91" s="133"/>
      <c r="D91" s="134" t="s">
        <v>121</v>
      </c>
      <c r="E91" s="135"/>
      <c r="F91" s="135"/>
      <c r="G91" s="135"/>
      <c r="H91" s="135"/>
      <c r="I91" s="135"/>
      <c r="J91" s="136">
        <f>J743</f>
        <v>19126.540000000005</v>
      </c>
      <c r="K91" s="133"/>
      <c r="L91" s="137"/>
    </row>
    <row r="92" spans="2:12" s="9" customFormat="1" ht="19.899999999999999" customHeight="1">
      <c r="B92" s="132"/>
      <c r="C92" s="133"/>
      <c r="D92" s="134" t="s">
        <v>122</v>
      </c>
      <c r="E92" s="135"/>
      <c r="F92" s="135"/>
      <c r="G92" s="135"/>
      <c r="H92" s="135"/>
      <c r="I92" s="135"/>
      <c r="J92" s="136">
        <f>J753</f>
        <v>13000.7</v>
      </c>
      <c r="K92" s="133"/>
      <c r="L92" s="137"/>
    </row>
    <row r="93" spans="2:12" s="9" customFormat="1" ht="19.899999999999999" customHeight="1">
      <c r="B93" s="132"/>
      <c r="C93" s="133"/>
      <c r="D93" s="134" t="s">
        <v>123</v>
      </c>
      <c r="E93" s="135"/>
      <c r="F93" s="135"/>
      <c r="G93" s="135"/>
      <c r="H93" s="135"/>
      <c r="I93" s="135"/>
      <c r="J93" s="136">
        <f>J758</f>
        <v>87053.78</v>
      </c>
      <c r="K93" s="133"/>
      <c r="L93" s="137"/>
    </row>
    <row r="94" spans="2:12" s="9" customFormat="1" ht="19.899999999999999" customHeight="1">
      <c r="B94" s="132"/>
      <c r="C94" s="133"/>
      <c r="D94" s="134" t="s">
        <v>124</v>
      </c>
      <c r="E94" s="135"/>
      <c r="F94" s="135"/>
      <c r="G94" s="135"/>
      <c r="H94" s="135"/>
      <c r="I94" s="135"/>
      <c r="J94" s="136">
        <f>J776</f>
        <v>58750.94</v>
      </c>
      <c r="K94" s="133"/>
      <c r="L94" s="137"/>
    </row>
    <row r="95" spans="2:12" s="9" customFormat="1" ht="19.899999999999999" customHeight="1">
      <c r="B95" s="132"/>
      <c r="C95" s="133"/>
      <c r="D95" s="134" t="s">
        <v>125</v>
      </c>
      <c r="E95" s="135"/>
      <c r="F95" s="135"/>
      <c r="G95" s="135"/>
      <c r="H95" s="135"/>
      <c r="I95" s="135"/>
      <c r="J95" s="136">
        <f>J786</f>
        <v>101676.75000000001</v>
      </c>
      <c r="K95" s="133"/>
      <c r="L95" s="137"/>
    </row>
    <row r="96" spans="2:12" s="9" customFormat="1" ht="19.899999999999999" customHeight="1">
      <c r="B96" s="132"/>
      <c r="C96" s="133"/>
      <c r="D96" s="134" t="s">
        <v>126</v>
      </c>
      <c r="E96" s="135"/>
      <c r="F96" s="135"/>
      <c r="G96" s="135"/>
      <c r="H96" s="135"/>
      <c r="I96" s="135"/>
      <c r="J96" s="136">
        <f>J794</f>
        <v>3853.28</v>
      </c>
      <c r="K96" s="133"/>
      <c r="L96" s="137"/>
    </row>
    <row r="97" spans="1:31" s="9" customFormat="1" ht="19.899999999999999" customHeight="1">
      <c r="B97" s="132"/>
      <c r="C97" s="133"/>
      <c r="D97" s="134" t="s">
        <v>127</v>
      </c>
      <c r="E97" s="135"/>
      <c r="F97" s="135"/>
      <c r="G97" s="135"/>
      <c r="H97" s="135"/>
      <c r="I97" s="135"/>
      <c r="J97" s="136">
        <f>J799</f>
        <v>8306.16</v>
      </c>
      <c r="K97" s="133"/>
      <c r="L97" s="137"/>
    </row>
    <row r="98" spans="1:31" s="9" customFormat="1" ht="19.899999999999999" customHeight="1">
      <c r="B98" s="132"/>
      <c r="C98" s="133"/>
      <c r="D98" s="134" t="s">
        <v>128</v>
      </c>
      <c r="E98" s="135"/>
      <c r="F98" s="135"/>
      <c r="G98" s="135"/>
      <c r="H98" s="135"/>
      <c r="I98" s="135"/>
      <c r="J98" s="136">
        <f>J803</f>
        <v>4145.6000000000004</v>
      </c>
      <c r="K98" s="133"/>
      <c r="L98" s="137"/>
    </row>
    <row r="99" spans="1:31" s="8" customFormat="1" ht="24.95" customHeight="1">
      <c r="B99" s="126"/>
      <c r="C99" s="127"/>
      <c r="D99" s="128" t="s">
        <v>129</v>
      </c>
      <c r="E99" s="129"/>
      <c r="F99" s="129"/>
      <c r="G99" s="129"/>
      <c r="H99" s="129"/>
      <c r="I99" s="129"/>
      <c r="J99" s="130">
        <f>J806</f>
        <v>25426.699999999997</v>
      </c>
      <c r="K99" s="127"/>
      <c r="L99" s="131"/>
    </row>
    <row r="100" spans="1:31" s="9" customFormat="1" ht="19.899999999999999" customHeight="1">
      <c r="B100" s="132"/>
      <c r="C100" s="133"/>
      <c r="D100" s="134" t="s">
        <v>130</v>
      </c>
      <c r="E100" s="135"/>
      <c r="F100" s="135"/>
      <c r="G100" s="135"/>
      <c r="H100" s="135"/>
      <c r="I100" s="135"/>
      <c r="J100" s="136">
        <f>J807</f>
        <v>25426.699999999997</v>
      </c>
      <c r="K100" s="133"/>
      <c r="L100" s="137"/>
    </row>
    <row r="101" spans="1:31" s="8" customFormat="1" ht="24.95" customHeight="1">
      <c r="B101" s="126"/>
      <c r="C101" s="127"/>
      <c r="D101" s="128" t="s">
        <v>131</v>
      </c>
      <c r="E101" s="129"/>
      <c r="F101" s="129"/>
      <c r="G101" s="129"/>
      <c r="H101" s="129"/>
      <c r="I101" s="129"/>
      <c r="J101" s="130">
        <f>J847</f>
        <v>1250135</v>
      </c>
      <c r="K101" s="127"/>
      <c r="L101" s="131"/>
    </row>
    <row r="102" spans="1:31" s="8" customFormat="1" ht="24.95" customHeight="1">
      <c r="B102" s="126"/>
      <c r="C102" s="127"/>
      <c r="D102" s="128" t="s">
        <v>132</v>
      </c>
      <c r="E102" s="129"/>
      <c r="F102" s="129"/>
      <c r="G102" s="129"/>
      <c r="H102" s="129"/>
      <c r="I102" s="129"/>
      <c r="J102" s="130">
        <f>J866</f>
        <v>262340</v>
      </c>
      <c r="K102" s="127"/>
      <c r="L102" s="131"/>
    </row>
    <row r="103" spans="1:31" s="8" customFormat="1" ht="24.95" customHeight="1">
      <c r="B103" s="126"/>
      <c r="C103" s="127"/>
      <c r="D103" s="128" t="s">
        <v>133</v>
      </c>
      <c r="E103" s="129"/>
      <c r="F103" s="129"/>
      <c r="G103" s="129"/>
      <c r="H103" s="129"/>
      <c r="I103" s="129"/>
      <c r="J103" s="130">
        <f>J880</f>
        <v>331760</v>
      </c>
      <c r="K103" s="127"/>
      <c r="L103" s="131"/>
    </row>
    <row r="104" spans="1:31" s="1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9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1" customFormat="1" ht="6.95" customHeight="1">
      <c r="A105" s="31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9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1" customFormat="1" ht="6.95" customHeight="1">
      <c r="A109" s="31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9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24.95" customHeight="1">
      <c r="A110" s="31"/>
      <c r="B110" s="32"/>
      <c r="C110" s="20" t="s">
        <v>134</v>
      </c>
      <c r="D110" s="33"/>
      <c r="E110" s="33"/>
      <c r="F110" s="33"/>
      <c r="G110" s="33"/>
      <c r="H110" s="33"/>
      <c r="I110" s="33"/>
      <c r="J110" s="33"/>
      <c r="K110" s="33"/>
      <c r="L110" s="9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1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9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12" customHeight="1">
      <c r="A112" s="31"/>
      <c r="B112" s="32"/>
      <c r="C112" s="26" t="s">
        <v>16</v>
      </c>
      <c r="D112" s="33"/>
      <c r="E112" s="33"/>
      <c r="F112" s="33"/>
      <c r="G112" s="33"/>
      <c r="H112" s="33"/>
      <c r="I112" s="33"/>
      <c r="J112" s="33"/>
      <c r="K112" s="33"/>
      <c r="L112" s="9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1" customFormat="1" ht="16.5" customHeight="1">
      <c r="A113" s="31"/>
      <c r="B113" s="32"/>
      <c r="C113" s="33"/>
      <c r="D113" s="33"/>
      <c r="E113" s="283" t="str">
        <f>E7</f>
        <v>Údržba a opravy budov v majetku Statutárního města Teplice 2021-2022</v>
      </c>
      <c r="F113" s="315"/>
      <c r="G113" s="315"/>
      <c r="H113" s="315"/>
      <c r="I113" s="33"/>
      <c r="J113" s="33"/>
      <c r="K113" s="33"/>
      <c r="L113" s="9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1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9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1" customFormat="1" ht="12" customHeight="1">
      <c r="A115" s="31"/>
      <c r="B115" s="32"/>
      <c r="C115" s="26" t="s">
        <v>21</v>
      </c>
      <c r="D115" s="33"/>
      <c r="E115" s="33"/>
      <c r="F115" s="24" t="str">
        <f>F10</f>
        <v>Teplice</v>
      </c>
      <c r="G115" s="33"/>
      <c r="H115" s="33"/>
      <c r="I115" s="26" t="s">
        <v>23</v>
      </c>
      <c r="J115" s="56" t="str">
        <f>IF(J10="","",J10)</f>
        <v>29. 4. 2020</v>
      </c>
      <c r="K115" s="33"/>
      <c r="L115" s="9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1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9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1" customFormat="1" ht="15.2" customHeight="1">
      <c r="A117" s="31"/>
      <c r="B117" s="32"/>
      <c r="C117" s="26" t="s">
        <v>25</v>
      </c>
      <c r="D117" s="33"/>
      <c r="E117" s="33"/>
      <c r="F117" s="24" t="str">
        <f>E13</f>
        <v>Statutární město Teplice, Nám. Svobody 2/2,Teplice</v>
      </c>
      <c r="G117" s="33"/>
      <c r="H117" s="33"/>
      <c r="I117" s="26" t="s">
        <v>32</v>
      </c>
      <c r="J117" s="29" t="str">
        <f>E19</f>
        <v xml:space="preserve"> </v>
      </c>
      <c r="K117" s="33"/>
      <c r="L117" s="9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1" customFormat="1" ht="54.4" customHeight="1">
      <c r="A118" s="31"/>
      <c r="B118" s="32"/>
      <c r="C118" s="26" t="s">
        <v>31</v>
      </c>
      <c r="D118" s="33"/>
      <c r="E118" s="33"/>
      <c r="F118" s="24" t="str">
        <f>IF(E16="","",E16)</f>
        <v>HAVI s.r.o., Novosedlická2888, 415 01 Teplice</v>
      </c>
      <c r="G118" s="33"/>
      <c r="H118" s="33"/>
      <c r="I118" s="26" t="s">
        <v>35</v>
      </c>
      <c r="J118" s="29" t="str">
        <f>E22</f>
        <v>Zbyněk Jarolím-STAVINVEST, J.Hory 1639/17, Teplice</v>
      </c>
      <c r="K118" s="33"/>
      <c r="L118" s="9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1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9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0" customFormat="1" ht="29.25" customHeight="1">
      <c r="A120" s="138"/>
      <c r="B120" s="139"/>
      <c r="C120" s="140" t="s">
        <v>135</v>
      </c>
      <c r="D120" s="141" t="s">
        <v>59</v>
      </c>
      <c r="E120" s="141" t="s">
        <v>55</v>
      </c>
      <c r="F120" s="141" t="s">
        <v>56</v>
      </c>
      <c r="G120" s="141" t="s">
        <v>136</v>
      </c>
      <c r="H120" s="141" t="s">
        <v>137</v>
      </c>
      <c r="I120" s="141" t="s">
        <v>138</v>
      </c>
      <c r="J120" s="141" t="s">
        <v>84</v>
      </c>
      <c r="K120" s="142" t="s">
        <v>139</v>
      </c>
      <c r="L120" s="143"/>
      <c r="M120" s="65" t="s">
        <v>19</v>
      </c>
      <c r="N120" s="66" t="s">
        <v>44</v>
      </c>
      <c r="O120" s="66" t="s">
        <v>140</v>
      </c>
      <c r="P120" s="66" t="s">
        <v>141</v>
      </c>
      <c r="Q120" s="66" t="s">
        <v>142</v>
      </c>
      <c r="R120" s="66" t="s">
        <v>143</v>
      </c>
      <c r="S120" s="66" t="s">
        <v>144</v>
      </c>
      <c r="T120" s="67" t="s">
        <v>145</v>
      </c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</row>
    <row r="121" spans="1:65" s="1" customFormat="1" ht="22.9" customHeight="1">
      <c r="A121" s="31"/>
      <c r="B121" s="32"/>
      <c r="C121" s="72" t="s">
        <v>146</v>
      </c>
      <c r="D121" s="33"/>
      <c r="E121" s="33"/>
      <c r="F121" s="33"/>
      <c r="G121" s="33"/>
      <c r="H121" s="33"/>
      <c r="I121" s="33"/>
      <c r="J121" s="144">
        <f>BK121</f>
        <v>4899515.51</v>
      </c>
      <c r="K121" s="33"/>
      <c r="L121" s="36"/>
      <c r="M121" s="68"/>
      <c r="N121" s="145"/>
      <c r="O121" s="69"/>
      <c r="P121" s="146">
        <f>P122+P333+P806+P847+P866+P880</f>
        <v>0</v>
      </c>
      <c r="Q121" s="69"/>
      <c r="R121" s="146">
        <f>R122+R333+R806+R847+R866+R880</f>
        <v>548.32162430999995</v>
      </c>
      <c r="S121" s="69"/>
      <c r="T121" s="147">
        <f>T122+T333+T806+T847+T866+T880</f>
        <v>336.26690549999995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73</v>
      </c>
      <c r="AU121" s="14" t="s">
        <v>85</v>
      </c>
      <c r="BK121" s="148">
        <f>BK122+BK333+BK806+BK847+BK866+BK880</f>
        <v>4899515.51</v>
      </c>
    </row>
    <row r="122" spans="1:65" s="11" customFormat="1" ht="25.9" customHeight="1">
      <c r="B122" s="149"/>
      <c r="C122" s="150"/>
      <c r="D122" s="151" t="s">
        <v>73</v>
      </c>
      <c r="E122" s="152" t="s">
        <v>147</v>
      </c>
      <c r="F122" s="152" t="s">
        <v>148</v>
      </c>
      <c r="G122" s="150"/>
      <c r="H122" s="150"/>
      <c r="I122" s="153"/>
      <c r="J122" s="154">
        <f>BK122</f>
        <v>1438966.78</v>
      </c>
      <c r="K122" s="150"/>
      <c r="L122" s="155"/>
      <c r="M122" s="156"/>
      <c r="N122" s="157"/>
      <c r="O122" s="157"/>
      <c r="P122" s="158">
        <f>P123+P150+P158+P193+P198+P203+P244+P251+P309+P327</f>
        <v>0</v>
      </c>
      <c r="Q122" s="157"/>
      <c r="R122" s="158">
        <f>R123+R150+R158+R193+R198+R203+R244+R251+R309+R327</f>
        <v>462.21335485999998</v>
      </c>
      <c r="S122" s="157"/>
      <c r="T122" s="159">
        <f>T123+T150+T158+T193+T198+T203+T244+T251+T309+T327</f>
        <v>293.46636499999994</v>
      </c>
      <c r="AR122" s="160" t="s">
        <v>79</v>
      </c>
      <c r="AT122" s="161" t="s">
        <v>73</v>
      </c>
      <c r="AU122" s="161" t="s">
        <v>74</v>
      </c>
      <c r="AY122" s="160" t="s">
        <v>149</v>
      </c>
      <c r="BK122" s="162">
        <f>BK123+BK150+BK158+BK193+BK198+BK203+BK244+BK251+BK309+BK327</f>
        <v>1438966.78</v>
      </c>
    </row>
    <row r="123" spans="1:65" s="11" customFormat="1" ht="22.9" customHeight="1">
      <c r="B123" s="149"/>
      <c r="C123" s="150"/>
      <c r="D123" s="151" t="s">
        <v>73</v>
      </c>
      <c r="E123" s="163" t="s">
        <v>79</v>
      </c>
      <c r="F123" s="163" t="s">
        <v>150</v>
      </c>
      <c r="G123" s="150"/>
      <c r="H123" s="150"/>
      <c r="I123" s="153"/>
      <c r="J123" s="164">
        <f>BK123</f>
        <v>207814.99999999997</v>
      </c>
      <c r="K123" s="150"/>
      <c r="L123" s="155"/>
      <c r="M123" s="156"/>
      <c r="N123" s="157"/>
      <c r="O123" s="157"/>
      <c r="P123" s="158">
        <f>SUM(P124:P149)</f>
        <v>0</v>
      </c>
      <c r="Q123" s="157"/>
      <c r="R123" s="158">
        <f>SUM(R124:R149)</f>
        <v>0.22995000000000002</v>
      </c>
      <c r="S123" s="157"/>
      <c r="T123" s="159">
        <f>SUM(T124:T149)</f>
        <v>0.41</v>
      </c>
      <c r="AR123" s="160" t="s">
        <v>79</v>
      </c>
      <c r="AT123" s="161" t="s">
        <v>73</v>
      </c>
      <c r="AU123" s="161" t="s">
        <v>79</v>
      </c>
      <c r="AY123" s="160" t="s">
        <v>149</v>
      </c>
      <c r="BK123" s="162">
        <f>SUM(BK124:BK149)</f>
        <v>207814.99999999997</v>
      </c>
    </row>
    <row r="124" spans="1:65" s="1" customFormat="1" ht="14.45" customHeight="1">
      <c r="A124" s="31"/>
      <c r="B124" s="32"/>
      <c r="C124" s="165" t="s">
        <v>79</v>
      </c>
      <c r="D124" s="165" t="s">
        <v>151</v>
      </c>
      <c r="E124" s="166" t="s">
        <v>152</v>
      </c>
      <c r="F124" s="167" t="s">
        <v>153</v>
      </c>
      <c r="G124" s="168" t="s">
        <v>154</v>
      </c>
      <c r="H124" s="169">
        <v>275</v>
      </c>
      <c r="I124" s="170">
        <v>1.8</v>
      </c>
      <c r="J124" s="171">
        <f t="shared" ref="J124:J149" si="0">ROUND(I124*H124,2)</f>
        <v>495</v>
      </c>
      <c r="K124" s="167" t="s">
        <v>155</v>
      </c>
      <c r="L124" s="36"/>
      <c r="M124" s="172" t="s">
        <v>19</v>
      </c>
      <c r="N124" s="173" t="s">
        <v>45</v>
      </c>
      <c r="O124" s="61"/>
      <c r="P124" s="174">
        <f t="shared" ref="P124:P149" si="1">O124*H124</f>
        <v>0</v>
      </c>
      <c r="Q124" s="174">
        <v>3.0000000000000001E-5</v>
      </c>
      <c r="R124" s="174">
        <f t="shared" ref="R124:R149" si="2">Q124*H124</f>
        <v>8.2500000000000004E-3</v>
      </c>
      <c r="S124" s="174">
        <v>0</v>
      </c>
      <c r="T124" s="175">
        <f t="shared" ref="T124:T149" si="3"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76" t="s">
        <v>156</v>
      </c>
      <c r="AT124" s="176" t="s">
        <v>151</v>
      </c>
      <c r="AU124" s="176" t="s">
        <v>157</v>
      </c>
      <c r="AY124" s="14" t="s">
        <v>149</v>
      </c>
      <c r="BE124" s="177">
        <f t="shared" ref="BE124:BE149" si="4">IF(N124="základní",J124,0)</f>
        <v>495</v>
      </c>
      <c r="BF124" s="177">
        <f t="shared" ref="BF124:BF149" si="5">IF(N124="snížená",J124,0)</f>
        <v>0</v>
      </c>
      <c r="BG124" s="177">
        <f t="shared" ref="BG124:BG149" si="6">IF(N124="zákl. přenesená",J124,0)</f>
        <v>0</v>
      </c>
      <c r="BH124" s="177">
        <f t="shared" ref="BH124:BH149" si="7">IF(N124="sníž. přenesená",J124,0)</f>
        <v>0</v>
      </c>
      <c r="BI124" s="177">
        <f t="shared" ref="BI124:BI149" si="8">IF(N124="nulová",J124,0)</f>
        <v>0</v>
      </c>
      <c r="BJ124" s="14" t="s">
        <v>79</v>
      </c>
      <c r="BK124" s="177">
        <f t="shared" ref="BK124:BK149" si="9">ROUND(I124*H124,2)</f>
        <v>495</v>
      </c>
      <c r="BL124" s="14" t="s">
        <v>156</v>
      </c>
      <c r="BM124" s="176" t="s">
        <v>158</v>
      </c>
    </row>
    <row r="125" spans="1:65" s="1" customFormat="1" ht="24.2" customHeight="1">
      <c r="A125" s="31"/>
      <c r="B125" s="32"/>
      <c r="C125" s="165" t="s">
        <v>157</v>
      </c>
      <c r="D125" s="165" t="s">
        <v>151</v>
      </c>
      <c r="E125" s="166" t="s">
        <v>159</v>
      </c>
      <c r="F125" s="167" t="s">
        <v>160</v>
      </c>
      <c r="G125" s="168" t="s">
        <v>154</v>
      </c>
      <c r="H125" s="169">
        <v>375</v>
      </c>
      <c r="I125" s="170">
        <v>2.7</v>
      </c>
      <c r="J125" s="171">
        <f t="shared" si="0"/>
        <v>1012.5</v>
      </c>
      <c r="K125" s="167" t="s">
        <v>155</v>
      </c>
      <c r="L125" s="36"/>
      <c r="M125" s="172" t="s">
        <v>19</v>
      </c>
      <c r="N125" s="173" t="s">
        <v>45</v>
      </c>
      <c r="O125" s="61"/>
      <c r="P125" s="174">
        <f t="shared" si="1"/>
        <v>0</v>
      </c>
      <c r="Q125" s="174">
        <v>0</v>
      </c>
      <c r="R125" s="174">
        <f t="shared" si="2"/>
        <v>0</v>
      </c>
      <c r="S125" s="174">
        <v>0</v>
      </c>
      <c r="T125" s="17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76" t="s">
        <v>156</v>
      </c>
      <c r="AT125" s="176" t="s">
        <v>151</v>
      </c>
      <c r="AU125" s="176" t="s">
        <v>157</v>
      </c>
      <c r="AY125" s="14" t="s">
        <v>149</v>
      </c>
      <c r="BE125" s="177">
        <f t="shared" si="4"/>
        <v>1012.5</v>
      </c>
      <c r="BF125" s="177">
        <f t="shared" si="5"/>
        <v>0</v>
      </c>
      <c r="BG125" s="177">
        <f t="shared" si="6"/>
        <v>0</v>
      </c>
      <c r="BH125" s="177">
        <f t="shared" si="7"/>
        <v>0</v>
      </c>
      <c r="BI125" s="177">
        <f t="shared" si="8"/>
        <v>0</v>
      </c>
      <c r="BJ125" s="14" t="s">
        <v>79</v>
      </c>
      <c r="BK125" s="177">
        <f t="shared" si="9"/>
        <v>1012.5</v>
      </c>
      <c r="BL125" s="14" t="s">
        <v>156</v>
      </c>
      <c r="BM125" s="176" t="s">
        <v>161</v>
      </c>
    </row>
    <row r="126" spans="1:65" s="1" customFormat="1" ht="14.45" customHeight="1">
      <c r="A126" s="31"/>
      <c r="B126" s="32"/>
      <c r="C126" s="165" t="s">
        <v>162</v>
      </c>
      <c r="D126" s="165" t="s">
        <v>151</v>
      </c>
      <c r="E126" s="166" t="s">
        <v>163</v>
      </c>
      <c r="F126" s="167" t="s">
        <v>164</v>
      </c>
      <c r="G126" s="168" t="s">
        <v>165</v>
      </c>
      <c r="H126" s="169">
        <v>16</v>
      </c>
      <c r="I126" s="170">
        <v>49</v>
      </c>
      <c r="J126" s="171">
        <f t="shared" si="0"/>
        <v>784</v>
      </c>
      <c r="K126" s="167" t="s">
        <v>155</v>
      </c>
      <c r="L126" s="36"/>
      <c r="M126" s="172" t="s">
        <v>19</v>
      </c>
      <c r="N126" s="173" t="s">
        <v>45</v>
      </c>
      <c r="O126" s="61"/>
      <c r="P126" s="174">
        <f t="shared" si="1"/>
        <v>0</v>
      </c>
      <c r="Q126" s="174">
        <v>0</v>
      </c>
      <c r="R126" s="174">
        <f t="shared" si="2"/>
        <v>0</v>
      </c>
      <c r="S126" s="174">
        <v>0</v>
      </c>
      <c r="T126" s="175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76" t="s">
        <v>156</v>
      </c>
      <c r="AT126" s="176" t="s">
        <v>151</v>
      </c>
      <c r="AU126" s="176" t="s">
        <v>157</v>
      </c>
      <c r="AY126" s="14" t="s">
        <v>149</v>
      </c>
      <c r="BE126" s="177">
        <f t="shared" si="4"/>
        <v>784</v>
      </c>
      <c r="BF126" s="177">
        <f t="shared" si="5"/>
        <v>0</v>
      </c>
      <c r="BG126" s="177">
        <f t="shared" si="6"/>
        <v>0</v>
      </c>
      <c r="BH126" s="177">
        <f t="shared" si="7"/>
        <v>0</v>
      </c>
      <c r="BI126" s="177">
        <f t="shared" si="8"/>
        <v>0</v>
      </c>
      <c r="BJ126" s="14" t="s">
        <v>79</v>
      </c>
      <c r="BK126" s="177">
        <f t="shared" si="9"/>
        <v>784</v>
      </c>
      <c r="BL126" s="14" t="s">
        <v>156</v>
      </c>
      <c r="BM126" s="176" t="s">
        <v>166</v>
      </c>
    </row>
    <row r="127" spans="1:65" s="1" customFormat="1" ht="24.2" customHeight="1">
      <c r="A127" s="31"/>
      <c r="B127" s="32"/>
      <c r="C127" s="165" t="s">
        <v>156</v>
      </c>
      <c r="D127" s="165" t="s">
        <v>151</v>
      </c>
      <c r="E127" s="166" t="s">
        <v>167</v>
      </c>
      <c r="F127" s="167" t="s">
        <v>168</v>
      </c>
      <c r="G127" s="168" t="s">
        <v>169</v>
      </c>
      <c r="H127" s="169">
        <v>2</v>
      </c>
      <c r="I127" s="170">
        <v>58.3</v>
      </c>
      <c r="J127" s="171">
        <f t="shared" si="0"/>
        <v>116.6</v>
      </c>
      <c r="K127" s="167" t="s">
        <v>155</v>
      </c>
      <c r="L127" s="36"/>
      <c r="M127" s="172" t="s">
        <v>19</v>
      </c>
      <c r="N127" s="173" t="s">
        <v>45</v>
      </c>
      <c r="O127" s="61"/>
      <c r="P127" s="174">
        <f t="shared" si="1"/>
        <v>0</v>
      </c>
      <c r="Q127" s="174">
        <v>0</v>
      </c>
      <c r="R127" s="174">
        <f t="shared" si="2"/>
        <v>0</v>
      </c>
      <c r="S127" s="174">
        <v>0.20499999999999999</v>
      </c>
      <c r="T127" s="175">
        <f t="shared" si="3"/>
        <v>0.41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76" t="s">
        <v>156</v>
      </c>
      <c r="AT127" s="176" t="s">
        <v>151</v>
      </c>
      <c r="AU127" s="176" t="s">
        <v>157</v>
      </c>
      <c r="AY127" s="14" t="s">
        <v>149</v>
      </c>
      <c r="BE127" s="177">
        <f t="shared" si="4"/>
        <v>116.6</v>
      </c>
      <c r="BF127" s="177">
        <f t="shared" si="5"/>
        <v>0</v>
      </c>
      <c r="BG127" s="177">
        <f t="shared" si="6"/>
        <v>0</v>
      </c>
      <c r="BH127" s="177">
        <f t="shared" si="7"/>
        <v>0</v>
      </c>
      <c r="BI127" s="177">
        <f t="shared" si="8"/>
        <v>0</v>
      </c>
      <c r="BJ127" s="14" t="s">
        <v>79</v>
      </c>
      <c r="BK127" s="177">
        <f t="shared" si="9"/>
        <v>116.6</v>
      </c>
      <c r="BL127" s="14" t="s">
        <v>156</v>
      </c>
      <c r="BM127" s="176" t="s">
        <v>170</v>
      </c>
    </row>
    <row r="128" spans="1:65" s="1" customFormat="1" ht="14.45" customHeight="1">
      <c r="A128" s="31"/>
      <c r="B128" s="32"/>
      <c r="C128" s="165" t="s">
        <v>171</v>
      </c>
      <c r="D128" s="165" t="s">
        <v>151</v>
      </c>
      <c r="E128" s="166" t="s">
        <v>172</v>
      </c>
      <c r="F128" s="167" t="s">
        <v>173</v>
      </c>
      <c r="G128" s="168" t="s">
        <v>174</v>
      </c>
      <c r="H128" s="169">
        <v>10</v>
      </c>
      <c r="I128" s="170">
        <v>0.73</v>
      </c>
      <c r="J128" s="171">
        <f t="shared" si="0"/>
        <v>7.3</v>
      </c>
      <c r="K128" s="167" t="s">
        <v>155</v>
      </c>
      <c r="L128" s="36"/>
      <c r="M128" s="172" t="s">
        <v>19</v>
      </c>
      <c r="N128" s="173" t="s">
        <v>45</v>
      </c>
      <c r="O128" s="61"/>
      <c r="P128" s="174">
        <f t="shared" si="1"/>
        <v>0</v>
      </c>
      <c r="Q128" s="174">
        <v>3.0000000000000001E-5</v>
      </c>
      <c r="R128" s="174">
        <f t="shared" si="2"/>
        <v>3.0000000000000003E-4</v>
      </c>
      <c r="S128" s="174">
        <v>0</v>
      </c>
      <c r="T128" s="175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76" t="s">
        <v>156</v>
      </c>
      <c r="AT128" s="176" t="s">
        <v>151</v>
      </c>
      <c r="AU128" s="176" t="s">
        <v>157</v>
      </c>
      <c r="AY128" s="14" t="s">
        <v>149</v>
      </c>
      <c r="BE128" s="177">
        <f t="shared" si="4"/>
        <v>7.3</v>
      </c>
      <c r="BF128" s="177">
        <f t="shared" si="5"/>
        <v>0</v>
      </c>
      <c r="BG128" s="177">
        <f t="shared" si="6"/>
        <v>0</v>
      </c>
      <c r="BH128" s="177">
        <f t="shared" si="7"/>
        <v>0</v>
      </c>
      <c r="BI128" s="177">
        <f t="shared" si="8"/>
        <v>0</v>
      </c>
      <c r="BJ128" s="14" t="s">
        <v>79</v>
      </c>
      <c r="BK128" s="177">
        <f t="shared" si="9"/>
        <v>7.3</v>
      </c>
      <c r="BL128" s="14" t="s">
        <v>156</v>
      </c>
      <c r="BM128" s="176" t="s">
        <v>175</v>
      </c>
    </row>
    <row r="129" spans="1:65" s="1" customFormat="1" ht="49.15" customHeight="1">
      <c r="A129" s="31"/>
      <c r="B129" s="32"/>
      <c r="C129" s="165" t="s">
        <v>176</v>
      </c>
      <c r="D129" s="165" t="s">
        <v>151</v>
      </c>
      <c r="E129" s="166" t="s">
        <v>177</v>
      </c>
      <c r="F129" s="167" t="s">
        <v>178</v>
      </c>
      <c r="G129" s="168" t="s">
        <v>169</v>
      </c>
      <c r="H129" s="169">
        <v>6</v>
      </c>
      <c r="I129" s="170">
        <v>280</v>
      </c>
      <c r="J129" s="171">
        <f t="shared" si="0"/>
        <v>1680</v>
      </c>
      <c r="K129" s="167" t="s">
        <v>155</v>
      </c>
      <c r="L129" s="36"/>
      <c r="M129" s="172" t="s">
        <v>19</v>
      </c>
      <c r="N129" s="173" t="s">
        <v>45</v>
      </c>
      <c r="O129" s="61"/>
      <c r="P129" s="174">
        <f t="shared" si="1"/>
        <v>0</v>
      </c>
      <c r="Q129" s="174">
        <v>3.6900000000000002E-2</v>
      </c>
      <c r="R129" s="174">
        <f t="shared" si="2"/>
        <v>0.22140000000000001</v>
      </c>
      <c r="S129" s="174">
        <v>0</v>
      </c>
      <c r="T129" s="175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76" t="s">
        <v>156</v>
      </c>
      <c r="AT129" s="176" t="s">
        <v>151</v>
      </c>
      <c r="AU129" s="176" t="s">
        <v>157</v>
      </c>
      <c r="AY129" s="14" t="s">
        <v>149</v>
      </c>
      <c r="BE129" s="177">
        <f t="shared" si="4"/>
        <v>1680</v>
      </c>
      <c r="BF129" s="177">
        <f t="shared" si="5"/>
        <v>0</v>
      </c>
      <c r="BG129" s="177">
        <f t="shared" si="6"/>
        <v>0</v>
      </c>
      <c r="BH129" s="177">
        <f t="shared" si="7"/>
        <v>0</v>
      </c>
      <c r="BI129" s="177">
        <f t="shared" si="8"/>
        <v>0</v>
      </c>
      <c r="BJ129" s="14" t="s">
        <v>79</v>
      </c>
      <c r="BK129" s="177">
        <f t="shared" si="9"/>
        <v>1680</v>
      </c>
      <c r="BL129" s="14" t="s">
        <v>156</v>
      </c>
      <c r="BM129" s="176" t="s">
        <v>179</v>
      </c>
    </row>
    <row r="130" spans="1:65" s="1" customFormat="1" ht="14.45" customHeight="1">
      <c r="A130" s="31"/>
      <c r="B130" s="32"/>
      <c r="C130" s="165" t="s">
        <v>180</v>
      </c>
      <c r="D130" s="165" t="s">
        <v>151</v>
      </c>
      <c r="E130" s="166" t="s">
        <v>181</v>
      </c>
      <c r="F130" s="167" t="s">
        <v>182</v>
      </c>
      <c r="G130" s="168" t="s">
        <v>154</v>
      </c>
      <c r="H130" s="169">
        <v>15</v>
      </c>
      <c r="I130" s="170">
        <v>15</v>
      </c>
      <c r="J130" s="171">
        <f t="shared" si="0"/>
        <v>225</v>
      </c>
      <c r="K130" s="167" t="s">
        <v>155</v>
      </c>
      <c r="L130" s="36"/>
      <c r="M130" s="172" t="s">
        <v>19</v>
      </c>
      <c r="N130" s="173" t="s">
        <v>45</v>
      </c>
      <c r="O130" s="61"/>
      <c r="P130" s="174">
        <f t="shared" si="1"/>
        <v>0</v>
      </c>
      <c r="Q130" s="174">
        <v>0</v>
      </c>
      <c r="R130" s="174">
        <f t="shared" si="2"/>
        <v>0</v>
      </c>
      <c r="S130" s="174">
        <v>0</v>
      </c>
      <c r="T130" s="17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76" t="s">
        <v>156</v>
      </c>
      <c r="AT130" s="176" t="s">
        <v>151</v>
      </c>
      <c r="AU130" s="176" t="s">
        <v>157</v>
      </c>
      <c r="AY130" s="14" t="s">
        <v>149</v>
      </c>
      <c r="BE130" s="177">
        <f t="shared" si="4"/>
        <v>225</v>
      </c>
      <c r="BF130" s="177">
        <f t="shared" si="5"/>
        <v>0</v>
      </c>
      <c r="BG130" s="177">
        <f t="shared" si="6"/>
        <v>0</v>
      </c>
      <c r="BH130" s="177">
        <f t="shared" si="7"/>
        <v>0</v>
      </c>
      <c r="BI130" s="177">
        <f t="shared" si="8"/>
        <v>0</v>
      </c>
      <c r="BJ130" s="14" t="s">
        <v>79</v>
      </c>
      <c r="BK130" s="177">
        <f t="shared" si="9"/>
        <v>225</v>
      </c>
      <c r="BL130" s="14" t="s">
        <v>156</v>
      </c>
      <c r="BM130" s="176" t="s">
        <v>183</v>
      </c>
    </row>
    <row r="131" spans="1:65" s="1" customFormat="1" ht="14.45" customHeight="1">
      <c r="A131" s="31"/>
      <c r="B131" s="32"/>
      <c r="C131" s="165" t="s">
        <v>184</v>
      </c>
      <c r="D131" s="165" t="s">
        <v>151</v>
      </c>
      <c r="E131" s="166" t="s">
        <v>185</v>
      </c>
      <c r="F131" s="167" t="s">
        <v>186</v>
      </c>
      <c r="G131" s="168" t="s">
        <v>187</v>
      </c>
      <c r="H131" s="169">
        <v>30</v>
      </c>
      <c r="I131" s="170">
        <v>110</v>
      </c>
      <c r="J131" s="171">
        <f t="shared" si="0"/>
        <v>3300</v>
      </c>
      <c r="K131" s="167" t="s">
        <v>155</v>
      </c>
      <c r="L131" s="36"/>
      <c r="M131" s="172" t="s">
        <v>19</v>
      </c>
      <c r="N131" s="173" t="s">
        <v>45</v>
      </c>
      <c r="O131" s="61"/>
      <c r="P131" s="174">
        <f t="shared" si="1"/>
        <v>0</v>
      </c>
      <c r="Q131" s="174">
        <v>0</v>
      </c>
      <c r="R131" s="174">
        <f t="shared" si="2"/>
        <v>0</v>
      </c>
      <c r="S131" s="174">
        <v>0</v>
      </c>
      <c r="T131" s="17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76" t="s">
        <v>156</v>
      </c>
      <c r="AT131" s="176" t="s">
        <v>151</v>
      </c>
      <c r="AU131" s="176" t="s">
        <v>157</v>
      </c>
      <c r="AY131" s="14" t="s">
        <v>149</v>
      </c>
      <c r="BE131" s="177">
        <f t="shared" si="4"/>
        <v>3300</v>
      </c>
      <c r="BF131" s="177">
        <f t="shared" si="5"/>
        <v>0</v>
      </c>
      <c r="BG131" s="177">
        <f t="shared" si="6"/>
        <v>0</v>
      </c>
      <c r="BH131" s="177">
        <f t="shared" si="7"/>
        <v>0</v>
      </c>
      <c r="BI131" s="177">
        <f t="shared" si="8"/>
        <v>0</v>
      </c>
      <c r="BJ131" s="14" t="s">
        <v>79</v>
      </c>
      <c r="BK131" s="177">
        <f t="shared" si="9"/>
        <v>3300</v>
      </c>
      <c r="BL131" s="14" t="s">
        <v>156</v>
      </c>
      <c r="BM131" s="176" t="s">
        <v>188</v>
      </c>
    </row>
    <row r="132" spans="1:65" s="1" customFormat="1" ht="24.2" customHeight="1">
      <c r="A132" s="31"/>
      <c r="B132" s="32"/>
      <c r="C132" s="165" t="s">
        <v>189</v>
      </c>
      <c r="D132" s="165" t="s">
        <v>151</v>
      </c>
      <c r="E132" s="166" t="s">
        <v>190</v>
      </c>
      <c r="F132" s="167" t="s">
        <v>191</v>
      </c>
      <c r="G132" s="168" t="s">
        <v>187</v>
      </c>
      <c r="H132" s="169">
        <v>36</v>
      </c>
      <c r="I132" s="170">
        <v>189</v>
      </c>
      <c r="J132" s="171">
        <f t="shared" si="0"/>
        <v>6804</v>
      </c>
      <c r="K132" s="167" t="s">
        <v>155</v>
      </c>
      <c r="L132" s="36"/>
      <c r="M132" s="172" t="s">
        <v>19</v>
      </c>
      <c r="N132" s="173" t="s">
        <v>45</v>
      </c>
      <c r="O132" s="61"/>
      <c r="P132" s="174">
        <f t="shared" si="1"/>
        <v>0</v>
      </c>
      <c r="Q132" s="174">
        <v>0</v>
      </c>
      <c r="R132" s="174">
        <f t="shared" si="2"/>
        <v>0</v>
      </c>
      <c r="S132" s="174">
        <v>0</v>
      </c>
      <c r="T132" s="17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6" t="s">
        <v>156</v>
      </c>
      <c r="AT132" s="176" t="s">
        <v>151</v>
      </c>
      <c r="AU132" s="176" t="s">
        <v>157</v>
      </c>
      <c r="AY132" s="14" t="s">
        <v>149</v>
      </c>
      <c r="BE132" s="177">
        <f t="shared" si="4"/>
        <v>6804</v>
      </c>
      <c r="BF132" s="177">
        <f t="shared" si="5"/>
        <v>0</v>
      </c>
      <c r="BG132" s="177">
        <f t="shared" si="6"/>
        <v>0</v>
      </c>
      <c r="BH132" s="177">
        <f t="shared" si="7"/>
        <v>0</v>
      </c>
      <c r="BI132" s="177">
        <f t="shared" si="8"/>
        <v>0</v>
      </c>
      <c r="BJ132" s="14" t="s">
        <v>79</v>
      </c>
      <c r="BK132" s="177">
        <f t="shared" si="9"/>
        <v>6804</v>
      </c>
      <c r="BL132" s="14" t="s">
        <v>156</v>
      </c>
      <c r="BM132" s="176" t="s">
        <v>192</v>
      </c>
    </row>
    <row r="133" spans="1:65" s="1" customFormat="1" ht="24.2" customHeight="1">
      <c r="A133" s="31"/>
      <c r="B133" s="32"/>
      <c r="C133" s="165" t="s">
        <v>193</v>
      </c>
      <c r="D133" s="165" t="s">
        <v>151</v>
      </c>
      <c r="E133" s="166" t="s">
        <v>194</v>
      </c>
      <c r="F133" s="167" t="s">
        <v>195</v>
      </c>
      <c r="G133" s="168" t="s">
        <v>187</v>
      </c>
      <c r="H133" s="169">
        <v>108</v>
      </c>
      <c r="I133" s="170">
        <v>250</v>
      </c>
      <c r="J133" s="171">
        <f t="shared" si="0"/>
        <v>27000</v>
      </c>
      <c r="K133" s="167" t="s">
        <v>155</v>
      </c>
      <c r="L133" s="36"/>
      <c r="M133" s="172" t="s">
        <v>19</v>
      </c>
      <c r="N133" s="173" t="s">
        <v>45</v>
      </c>
      <c r="O133" s="61"/>
      <c r="P133" s="174">
        <f t="shared" si="1"/>
        <v>0</v>
      </c>
      <c r="Q133" s="174">
        <v>0</v>
      </c>
      <c r="R133" s="174">
        <f t="shared" si="2"/>
        <v>0</v>
      </c>
      <c r="S133" s="174">
        <v>0</v>
      </c>
      <c r="T133" s="17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6" t="s">
        <v>156</v>
      </c>
      <c r="AT133" s="176" t="s">
        <v>151</v>
      </c>
      <c r="AU133" s="176" t="s">
        <v>157</v>
      </c>
      <c r="AY133" s="14" t="s">
        <v>149</v>
      </c>
      <c r="BE133" s="177">
        <f t="shared" si="4"/>
        <v>27000</v>
      </c>
      <c r="BF133" s="177">
        <f t="shared" si="5"/>
        <v>0</v>
      </c>
      <c r="BG133" s="177">
        <f t="shared" si="6"/>
        <v>0</v>
      </c>
      <c r="BH133" s="177">
        <f t="shared" si="7"/>
        <v>0</v>
      </c>
      <c r="BI133" s="177">
        <f t="shared" si="8"/>
        <v>0</v>
      </c>
      <c r="BJ133" s="14" t="s">
        <v>79</v>
      </c>
      <c r="BK133" s="177">
        <f t="shared" si="9"/>
        <v>27000</v>
      </c>
      <c r="BL133" s="14" t="s">
        <v>156</v>
      </c>
      <c r="BM133" s="176" t="s">
        <v>196</v>
      </c>
    </row>
    <row r="134" spans="1:65" s="1" customFormat="1" ht="24.2" customHeight="1">
      <c r="A134" s="31"/>
      <c r="B134" s="32"/>
      <c r="C134" s="165" t="s">
        <v>197</v>
      </c>
      <c r="D134" s="165" t="s">
        <v>151</v>
      </c>
      <c r="E134" s="166" t="s">
        <v>198</v>
      </c>
      <c r="F134" s="167" t="s">
        <v>199</v>
      </c>
      <c r="G134" s="168" t="s">
        <v>187</v>
      </c>
      <c r="H134" s="169">
        <v>122</v>
      </c>
      <c r="I134" s="170">
        <v>330</v>
      </c>
      <c r="J134" s="171">
        <f t="shared" si="0"/>
        <v>40260</v>
      </c>
      <c r="K134" s="167" t="s">
        <v>155</v>
      </c>
      <c r="L134" s="36"/>
      <c r="M134" s="172" t="s">
        <v>19</v>
      </c>
      <c r="N134" s="173" t="s">
        <v>45</v>
      </c>
      <c r="O134" s="61"/>
      <c r="P134" s="174">
        <f t="shared" si="1"/>
        <v>0</v>
      </c>
      <c r="Q134" s="174">
        <v>0</v>
      </c>
      <c r="R134" s="174">
        <f t="shared" si="2"/>
        <v>0</v>
      </c>
      <c r="S134" s="174">
        <v>0</v>
      </c>
      <c r="T134" s="17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156</v>
      </c>
      <c r="AT134" s="176" t="s">
        <v>151</v>
      </c>
      <c r="AU134" s="176" t="s">
        <v>157</v>
      </c>
      <c r="AY134" s="14" t="s">
        <v>149</v>
      </c>
      <c r="BE134" s="177">
        <f t="shared" si="4"/>
        <v>40260</v>
      </c>
      <c r="BF134" s="177">
        <f t="shared" si="5"/>
        <v>0</v>
      </c>
      <c r="BG134" s="177">
        <f t="shared" si="6"/>
        <v>0</v>
      </c>
      <c r="BH134" s="177">
        <f t="shared" si="7"/>
        <v>0</v>
      </c>
      <c r="BI134" s="177">
        <f t="shared" si="8"/>
        <v>0</v>
      </c>
      <c r="BJ134" s="14" t="s">
        <v>79</v>
      </c>
      <c r="BK134" s="177">
        <f t="shared" si="9"/>
        <v>40260</v>
      </c>
      <c r="BL134" s="14" t="s">
        <v>156</v>
      </c>
      <c r="BM134" s="176" t="s">
        <v>200</v>
      </c>
    </row>
    <row r="135" spans="1:65" s="1" customFormat="1" ht="24.2" customHeight="1">
      <c r="A135" s="31"/>
      <c r="B135" s="32"/>
      <c r="C135" s="165" t="s">
        <v>201</v>
      </c>
      <c r="D135" s="165" t="s">
        <v>151</v>
      </c>
      <c r="E135" s="166" t="s">
        <v>202</v>
      </c>
      <c r="F135" s="167" t="s">
        <v>203</v>
      </c>
      <c r="G135" s="168" t="s">
        <v>187</v>
      </c>
      <c r="H135" s="169">
        <v>36</v>
      </c>
      <c r="I135" s="170">
        <v>277</v>
      </c>
      <c r="J135" s="171">
        <f t="shared" si="0"/>
        <v>9972</v>
      </c>
      <c r="K135" s="167" t="s">
        <v>155</v>
      </c>
      <c r="L135" s="36"/>
      <c r="M135" s="172" t="s">
        <v>19</v>
      </c>
      <c r="N135" s="173" t="s">
        <v>45</v>
      </c>
      <c r="O135" s="61"/>
      <c r="P135" s="174">
        <f t="shared" si="1"/>
        <v>0</v>
      </c>
      <c r="Q135" s="174">
        <v>0</v>
      </c>
      <c r="R135" s="174">
        <f t="shared" si="2"/>
        <v>0</v>
      </c>
      <c r="S135" s="174">
        <v>0</v>
      </c>
      <c r="T135" s="17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156</v>
      </c>
      <c r="AT135" s="176" t="s">
        <v>151</v>
      </c>
      <c r="AU135" s="176" t="s">
        <v>157</v>
      </c>
      <c r="AY135" s="14" t="s">
        <v>149</v>
      </c>
      <c r="BE135" s="177">
        <f t="shared" si="4"/>
        <v>9972</v>
      </c>
      <c r="BF135" s="177">
        <f t="shared" si="5"/>
        <v>0</v>
      </c>
      <c r="BG135" s="177">
        <f t="shared" si="6"/>
        <v>0</v>
      </c>
      <c r="BH135" s="177">
        <f t="shared" si="7"/>
        <v>0</v>
      </c>
      <c r="BI135" s="177">
        <f t="shared" si="8"/>
        <v>0</v>
      </c>
      <c r="BJ135" s="14" t="s">
        <v>79</v>
      </c>
      <c r="BK135" s="177">
        <f t="shared" si="9"/>
        <v>9972</v>
      </c>
      <c r="BL135" s="14" t="s">
        <v>156</v>
      </c>
      <c r="BM135" s="176" t="s">
        <v>204</v>
      </c>
    </row>
    <row r="136" spans="1:65" s="1" customFormat="1" ht="24.2" customHeight="1">
      <c r="A136" s="31"/>
      <c r="B136" s="32"/>
      <c r="C136" s="165" t="s">
        <v>205</v>
      </c>
      <c r="D136" s="165" t="s">
        <v>151</v>
      </c>
      <c r="E136" s="166" t="s">
        <v>206</v>
      </c>
      <c r="F136" s="167" t="s">
        <v>207</v>
      </c>
      <c r="G136" s="168" t="s">
        <v>187</v>
      </c>
      <c r="H136" s="169">
        <v>14.2</v>
      </c>
      <c r="I136" s="170">
        <v>377</v>
      </c>
      <c r="J136" s="171">
        <f t="shared" si="0"/>
        <v>5353.4</v>
      </c>
      <c r="K136" s="167" t="s">
        <v>155</v>
      </c>
      <c r="L136" s="36"/>
      <c r="M136" s="172" t="s">
        <v>19</v>
      </c>
      <c r="N136" s="173" t="s">
        <v>45</v>
      </c>
      <c r="O136" s="61"/>
      <c r="P136" s="174">
        <f t="shared" si="1"/>
        <v>0</v>
      </c>
      <c r="Q136" s="174">
        <v>0</v>
      </c>
      <c r="R136" s="174">
        <f t="shared" si="2"/>
        <v>0</v>
      </c>
      <c r="S136" s="174">
        <v>0</v>
      </c>
      <c r="T136" s="17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156</v>
      </c>
      <c r="AT136" s="176" t="s">
        <v>151</v>
      </c>
      <c r="AU136" s="176" t="s">
        <v>157</v>
      </c>
      <c r="AY136" s="14" t="s">
        <v>149</v>
      </c>
      <c r="BE136" s="177">
        <f t="shared" si="4"/>
        <v>5353.4</v>
      </c>
      <c r="BF136" s="177">
        <f t="shared" si="5"/>
        <v>0</v>
      </c>
      <c r="BG136" s="177">
        <f t="shared" si="6"/>
        <v>0</v>
      </c>
      <c r="BH136" s="177">
        <f t="shared" si="7"/>
        <v>0</v>
      </c>
      <c r="BI136" s="177">
        <f t="shared" si="8"/>
        <v>0</v>
      </c>
      <c r="BJ136" s="14" t="s">
        <v>79</v>
      </c>
      <c r="BK136" s="177">
        <f t="shared" si="9"/>
        <v>5353.4</v>
      </c>
      <c r="BL136" s="14" t="s">
        <v>156</v>
      </c>
      <c r="BM136" s="176" t="s">
        <v>208</v>
      </c>
    </row>
    <row r="137" spans="1:65" s="1" customFormat="1" ht="24.2" customHeight="1">
      <c r="A137" s="31"/>
      <c r="B137" s="32"/>
      <c r="C137" s="165" t="s">
        <v>209</v>
      </c>
      <c r="D137" s="165" t="s">
        <v>151</v>
      </c>
      <c r="E137" s="166" t="s">
        <v>210</v>
      </c>
      <c r="F137" s="167" t="s">
        <v>211</v>
      </c>
      <c r="G137" s="168" t="s">
        <v>187</v>
      </c>
      <c r="H137" s="169">
        <v>90</v>
      </c>
      <c r="I137" s="170">
        <v>266</v>
      </c>
      <c r="J137" s="171">
        <f t="shared" si="0"/>
        <v>23940</v>
      </c>
      <c r="K137" s="167" t="s">
        <v>155</v>
      </c>
      <c r="L137" s="36"/>
      <c r="M137" s="172" t="s">
        <v>19</v>
      </c>
      <c r="N137" s="173" t="s">
        <v>45</v>
      </c>
      <c r="O137" s="61"/>
      <c r="P137" s="174">
        <f t="shared" si="1"/>
        <v>0</v>
      </c>
      <c r="Q137" s="174">
        <v>0</v>
      </c>
      <c r="R137" s="174">
        <f t="shared" si="2"/>
        <v>0</v>
      </c>
      <c r="S137" s="174">
        <v>0</v>
      </c>
      <c r="T137" s="17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156</v>
      </c>
      <c r="AT137" s="176" t="s">
        <v>151</v>
      </c>
      <c r="AU137" s="176" t="s">
        <v>157</v>
      </c>
      <c r="AY137" s="14" t="s">
        <v>149</v>
      </c>
      <c r="BE137" s="177">
        <f t="shared" si="4"/>
        <v>23940</v>
      </c>
      <c r="BF137" s="177">
        <f t="shared" si="5"/>
        <v>0</v>
      </c>
      <c r="BG137" s="177">
        <f t="shared" si="6"/>
        <v>0</v>
      </c>
      <c r="BH137" s="177">
        <f t="shared" si="7"/>
        <v>0</v>
      </c>
      <c r="BI137" s="177">
        <f t="shared" si="8"/>
        <v>0</v>
      </c>
      <c r="BJ137" s="14" t="s">
        <v>79</v>
      </c>
      <c r="BK137" s="177">
        <f t="shared" si="9"/>
        <v>23940</v>
      </c>
      <c r="BL137" s="14" t="s">
        <v>156</v>
      </c>
      <c r="BM137" s="176" t="s">
        <v>212</v>
      </c>
    </row>
    <row r="138" spans="1:65" s="1" customFormat="1" ht="24.2" customHeight="1">
      <c r="A138" s="31"/>
      <c r="B138" s="32"/>
      <c r="C138" s="165" t="s">
        <v>8</v>
      </c>
      <c r="D138" s="165" t="s">
        <v>151</v>
      </c>
      <c r="E138" s="166" t="s">
        <v>213</v>
      </c>
      <c r="F138" s="167" t="s">
        <v>214</v>
      </c>
      <c r="G138" s="168" t="s">
        <v>187</v>
      </c>
      <c r="H138" s="169">
        <v>41.3</v>
      </c>
      <c r="I138" s="170">
        <v>290</v>
      </c>
      <c r="J138" s="171">
        <f t="shared" si="0"/>
        <v>11977</v>
      </c>
      <c r="K138" s="167" t="s">
        <v>155</v>
      </c>
      <c r="L138" s="36"/>
      <c r="M138" s="172" t="s">
        <v>19</v>
      </c>
      <c r="N138" s="173" t="s">
        <v>45</v>
      </c>
      <c r="O138" s="61"/>
      <c r="P138" s="174">
        <f t="shared" si="1"/>
        <v>0</v>
      </c>
      <c r="Q138" s="174">
        <v>0</v>
      </c>
      <c r="R138" s="174">
        <f t="shared" si="2"/>
        <v>0</v>
      </c>
      <c r="S138" s="174">
        <v>0</v>
      </c>
      <c r="T138" s="17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156</v>
      </c>
      <c r="AT138" s="176" t="s">
        <v>151</v>
      </c>
      <c r="AU138" s="176" t="s">
        <v>157</v>
      </c>
      <c r="AY138" s="14" t="s">
        <v>149</v>
      </c>
      <c r="BE138" s="177">
        <f t="shared" si="4"/>
        <v>11977</v>
      </c>
      <c r="BF138" s="177">
        <f t="shared" si="5"/>
        <v>0</v>
      </c>
      <c r="BG138" s="177">
        <f t="shared" si="6"/>
        <v>0</v>
      </c>
      <c r="BH138" s="177">
        <f t="shared" si="7"/>
        <v>0</v>
      </c>
      <c r="BI138" s="177">
        <f t="shared" si="8"/>
        <v>0</v>
      </c>
      <c r="BJ138" s="14" t="s">
        <v>79</v>
      </c>
      <c r="BK138" s="177">
        <f t="shared" si="9"/>
        <v>11977</v>
      </c>
      <c r="BL138" s="14" t="s">
        <v>156</v>
      </c>
      <c r="BM138" s="176" t="s">
        <v>215</v>
      </c>
    </row>
    <row r="139" spans="1:65" s="1" customFormat="1" ht="37.9" customHeight="1">
      <c r="A139" s="31"/>
      <c r="B139" s="32"/>
      <c r="C139" s="165" t="s">
        <v>216</v>
      </c>
      <c r="D139" s="165" t="s">
        <v>151</v>
      </c>
      <c r="E139" s="166" t="s">
        <v>217</v>
      </c>
      <c r="F139" s="167" t="s">
        <v>218</v>
      </c>
      <c r="G139" s="168" t="s">
        <v>187</v>
      </c>
      <c r="H139" s="169">
        <v>40</v>
      </c>
      <c r="I139" s="170">
        <v>260</v>
      </c>
      <c r="J139" s="171">
        <f t="shared" si="0"/>
        <v>10400</v>
      </c>
      <c r="K139" s="167" t="s">
        <v>155</v>
      </c>
      <c r="L139" s="36"/>
      <c r="M139" s="172" t="s">
        <v>19</v>
      </c>
      <c r="N139" s="173" t="s">
        <v>45</v>
      </c>
      <c r="O139" s="61"/>
      <c r="P139" s="174">
        <f t="shared" si="1"/>
        <v>0</v>
      </c>
      <c r="Q139" s="174">
        <v>0</v>
      </c>
      <c r="R139" s="174">
        <f t="shared" si="2"/>
        <v>0</v>
      </c>
      <c r="S139" s="174">
        <v>0</v>
      </c>
      <c r="T139" s="17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156</v>
      </c>
      <c r="AT139" s="176" t="s">
        <v>151</v>
      </c>
      <c r="AU139" s="176" t="s">
        <v>157</v>
      </c>
      <c r="AY139" s="14" t="s">
        <v>149</v>
      </c>
      <c r="BE139" s="177">
        <f t="shared" si="4"/>
        <v>10400</v>
      </c>
      <c r="BF139" s="177">
        <f t="shared" si="5"/>
        <v>0</v>
      </c>
      <c r="BG139" s="177">
        <f t="shared" si="6"/>
        <v>0</v>
      </c>
      <c r="BH139" s="177">
        <f t="shared" si="7"/>
        <v>0</v>
      </c>
      <c r="BI139" s="177">
        <f t="shared" si="8"/>
        <v>0</v>
      </c>
      <c r="BJ139" s="14" t="s">
        <v>79</v>
      </c>
      <c r="BK139" s="177">
        <f t="shared" si="9"/>
        <v>10400</v>
      </c>
      <c r="BL139" s="14" t="s">
        <v>156</v>
      </c>
      <c r="BM139" s="176" t="s">
        <v>219</v>
      </c>
    </row>
    <row r="140" spans="1:65" s="1" customFormat="1" ht="37.9" customHeight="1">
      <c r="A140" s="31"/>
      <c r="B140" s="32"/>
      <c r="C140" s="165" t="s">
        <v>220</v>
      </c>
      <c r="D140" s="165" t="s">
        <v>151</v>
      </c>
      <c r="E140" s="166" t="s">
        <v>221</v>
      </c>
      <c r="F140" s="167" t="s">
        <v>222</v>
      </c>
      <c r="G140" s="168" t="s">
        <v>187</v>
      </c>
      <c r="H140" s="169">
        <v>67.52</v>
      </c>
      <c r="I140" s="170">
        <v>188</v>
      </c>
      <c r="J140" s="171">
        <f t="shared" si="0"/>
        <v>12693.76</v>
      </c>
      <c r="K140" s="167" t="s">
        <v>155</v>
      </c>
      <c r="L140" s="36"/>
      <c r="M140" s="172" t="s">
        <v>19</v>
      </c>
      <c r="N140" s="173" t="s">
        <v>45</v>
      </c>
      <c r="O140" s="61"/>
      <c r="P140" s="174">
        <f t="shared" si="1"/>
        <v>0</v>
      </c>
      <c r="Q140" s="174">
        <v>0</v>
      </c>
      <c r="R140" s="174">
        <f t="shared" si="2"/>
        <v>0</v>
      </c>
      <c r="S140" s="174">
        <v>0</v>
      </c>
      <c r="T140" s="17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156</v>
      </c>
      <c r="AT140" s="176" t="s">
        <v>151</v>
      </c>
      <c r="AU140" s="176" t="s">
        <v>157</v>
      </c>
      <c r="AY140" s="14" t="s">
        <v>149</v>
      </c>
      <c r="BE140" s="177">
        <f t="shared" si="4"/>
        <v>12693.76</v>
      </c>
      <c r="BF140" s="177">
        <f t="shared" si="5"/>
        <v>0</v>
      </c>
      <c r="BG140" s="177">
        <f t="shared" si="6"/>
        <v>0</v>
      </c>
      <c r="BH140" s="177">
        <f t="shared" si="7"/>
        <v>0</v>
      </c>
      <c r="BI140" s="177">
        <f t="shared" si="8"/>
        <v>0</v>
      </c>
      <c r="BJ140" s="14" t="s">
        <v>79</v>
      </c>
      <c r="BK140" s="177">
        <f t="shared" si="9"/>
        <v>12693.76</v>
      </c>
      <c r="BL140" s="14" t="s">
        <v>156</v>
      </c>
      <c r="BM140" s="176" t="s">
        <v>223</v>
      </c>
    </row>
    <row r="141" spans="1:65" s="1" customFormat="1" ht="24.2" customHeight="1">
      <c r="A141" s="31"/>
      <c r="B141" s="32"/>
      <c r="C141" s="165" t="s">
        <v>224</v>
      </c>
      <c r="D141" s="165" t="s">
        <v>151</v>
      </c>
      <c r="E141" s="166" t="s">
        <v>225</v>
      </c>
      <c r="F141" s="167" t="s">
        <v>226</v>
      </c>
      <c r="G141" s="168" t="s">
        <v>187</v>
      </c>
      <c r="H141" s="169">
        <v>39</v>
      </c>
      <c r="I141" s="170">
        <v>62</v>
      </c>
      <c r="J141" s="171">
        <f t="shared" si="0"/>
        <v>2418</v>
      </c>
      <c r="K141" s="167" t="s">
        <v>155</v>
      </c>
      <c r="L141" s="36"/>
      <c r="M141" s="172" t="s">
        <v>19</v>
      </c>
      <c r="N141" s="173" t="s">
        <v>45</v>
      </c>
      <c r="O141" s="61"/>
      <c r="P141" s="174">
        <f t="shared" si="1"/>
        <v>0</v>
      </c>
      <c r="Q141" s="174">
        <v>0</v>
      </c>
      <c r="R141" s="174">
        <f t="shared" si="2"/>
        <v>0</v>
      </c>
      <c r="S141" s="174">
        <v>0</v>
      </c>
      <c r="T141" s="17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156</v>
      </c>
      <c r="AT141" s="176" t="s">
        <v>151</v>
      </c>
      <c r="AU141" s="176" t="s">
        <v>157</v>
      </c>
      <c r="AY141" s="14" t="s">
        <v>149</v>
      </c>
      <c r="BE141" s="177">
        <f t="shared" si="4"/>
        <v>2418</v>
      </c>
      <c r="BF141" s="177">
        <f t="shared" si="5"/>
        <v>0</v>
      </c>
      <c r="BG141" s="177">
        <f t="shared" si="6"/>
        <v>0</v>
      </c>
      <c r="BH141" s="177">
        <f t="shared" si="7"/>
        <v>0</v>
      </c>
      <c r="BI141" s="177">
        <f t="shared" si="8"/>
        <v>0</v>
      </c>
      <c r="BJ141" s="14" t="s">
        <v>79</v>
      </c>
      <c r="BK141" s="177">
        <f t="shared" si="9"/>
        <v>2418</v>
      </c>
      <c r="BL141" s="14" t="s">
        <v>156</v>
      </c>
      <c r="BM141" s="176" t="s">
        <v>227</v>
      </c>
    </row>
    <row r="142" spans="1:65" s="1" customFormat="1" ht="24.2" customHeight="1">
      <c r="A142" s="31"/>
      <c r="B142" s="32"/>
      <c r="C142" s="165" t="s">
        <v>228</v>
      </c>
      <c r="D142" s="165" t="s">
        <v>151</v>
      </c>
      <c r="E142" s="166" t="s">
        <v>229</v>
      </c>
      <c r="F142" s="167" t="s">
        <v>230</v>
      </c>
      <c r="G142" s="168" t="s">
        <v>231</v>
      </c>
      <c r="H142" s="169">
        <v>310</v>
      </c>
      <c r="I142" s="170">
        <v>130</v>
      </c>
      <c r="J142" s="171">
        <f t="shared" si="0"/>
        <v>40300</v>
      </c>
      <c r="K142" s="167" t="s">
        <v>155</v>
      </c>
      <c r="L142" s="36"/>
      <c r="M142" s="172" t="s">
        <v>19</v>
      </c>
      <c r="N142" s="173" t="s">
        <v>45</v>
      </c>
      <c r="O142" s="61"/>
      <c r="P142" s="174">
        <f t="shared" si="1"/>
        <v>0</v>
      </c>
      <c r="Q142" s="174">
        <v>0</v>
      </c>
      <c r="R142" s="174">
        <f t="shared" si="2"/>
        <v>0</v>
      </c>
      <c r="S142" s="174">
        <v>0</v>
      </c>
      <c r="T142" s="17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156</v>
      </c>
      <c r="AT142" s="176" t="s">
        <v>151</v>
      </c>
      <c r="AU142" s="176" t="s">
        <v>157</v>
      </c>
      <c r="AY142" s="14" t="s">
        <v>149</v>
      </c>
      <c r="BE142" s="177">
        <f t="shared" si="4"/>
        <v>40300</v>
      </c>
      <c r="BF142" s="177">
        <f t="shared" si="5"/>
        <v>0</v>
      </c>
      <c r="BG142" s="177">
        <f t="shared" si="6"/>
        <v>0</v>
      </c>
      <c r="BH142" s="177">
        <f t="shared" si="7"/>
        <v>0</v>
      </c>
      <c r="BI142" s="177">
        <f t="shared" si="8"/>
        <v>0</v>
      </c>
      <c r="BJ142" s="14" t="s">
        <v>79</v>
      </c>
      <c r="BK142" s="177">
        <f t="shared" si="9"/>
        <v>40300</v>
      </c>
      <c r="BL142" s="14" t="s">
        <v>156</v>
      </c>
      <c r="BM142" s="176" t="s">
        <v>232</v>
      </c>
    </row>
    <row r="143" spans="1:65" s="1" customFormat="1" ht="24.2" customHeight="1">
      <c r="A143" s="31"/>
      <c r="B143" s="32"/>
      <c r="C143" s="165" t="s">
        <v>233</v>
      </c>
      <c r="D143" s="165" t="s">
        <v>151</v>
      </c>
      <c r="E143" s="166" t="s">
        <v>234</v>
      </c>
      <c r="F143" s="167" t="s">
        <v>235</v>
      </c>
      <c r="G143" s="168" t="s">
        <v>187</v>
      </c>
      <c r="H143" s="169">
        <v>46.8</v>
      </c>
      <c r="I143" s="170">
        <v>18.5</v>
      </c>
      <c r="J143" s="171">
        <f t="shared" si="0"/>
        <v>865.8</v>
      </c>
      <c r="K143" s="167" t="s">
        <v>155</v>
      </c>
      <c r="L143" s="36"/>
      <c r="M143" s="172" t="s">
        <v>19</v>
      </c>
      <c r="N143" s="173" t="s">
        <v>45</v>
      </c>
      <c r="O143" s="61"/>
      <c r="P143" s="174">
        <f t="shared" si="1"/>
        <v>0</v>
      </c>
      <c r="Q143" s="174">
        <v>0</v>
      </c>
      <c r="R143" s="174">
        <f t="shared" si="2"/>
        <v>0</v>
      </c>
      <c r="S143" s="174">
        <v>0</v>
      </c>
      <c r="T143" s="17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156</v>
      </c>
      <c r="AT143" s="176" t="s">
        <v>151</v>
      </c>
      <c r="AU143" s="176" t="s">
        <v>157</v>
      </c>
      <c r="AY143" s="14" t="s">
        <v>149</v>
      </c>
      <c r="BE143" s="177">
        <f t="shared" si="4"/>
        <v>865.8</v>
      </c>
      <c r="BF143" s="177">
        <f t="shared" si="5"/>
        <v>0</v>
      </c>
      <c r="BG143" s="177">
        <f t="shared" si="6"/>
        <v>0</v>
      </c>
      <c r="BH143" s="177">
        <f t="shared" si="7"/>
        <v>0</v>
      </c>
      <c r="BI143" s="177">
        <f t="shared" si="8"/>
        <v>0</v>
      </c>
      <c r="BJ143" s="14" t="s">
        <v>79</v>
      </c>
      <c r="BK143" s="177">
        <f t="shared" si="9"/>
        <v>865.8</v>
      </c>
      <c r="BL143" s="14" t="s">
        <v>156</v>
      </c>
      <c r="BM143" s="176" t="s">
        <v>236</v>
      </c>
    </row>
    <row r="144" spans="1:65" s="1" customFormat="1" ht="24.2" customHeight="1">
      <c r="A144" s="31"/>
      <c r="B144" s="32"/>
      <c r="C144" s="165" t="s">
        <v>7</v>
      </c>
      <c r="D144" s="165" t="s">
        <v>151</v>
      </c>
      <c r="E144" s="166" t="s">
        <v>237</v>
      </c>
      <c r="F144" s="167" t="s">
        <v>238</v>
      </c>
      <c r="G144" s="168" t="s">
        <v>187</v>
      </c>
      <c r="H144" s="169">
        <v>18.53</v>
      </c>
      <c r="I144" s="170">
        <v>127</v>
      </c>
      <c r="J144" s="171">
        <f t="shared" si="0"/>
        <v>2353.31</v>
      </c>
      <c r="K144" s="167" t="s">
        <v>155</v>
      </c>
      <c r="L144" s="36"/>
      <c r="M144" s="172" t="s">
        <v>19</v>
      </c>
      <c r="N144" s="173" t="s">
        <v>45</v>
      </c>
      <c r="O144" s="61"/>
      <c r="P144" s="174">
        <f t="shared" si="1"/>
        <v>0</v>
      </c>
      <c r="Q144" s="174">
        <v>0</v>
      </c>
      <c r="R144" s="174">
        <f t="shared" si="2"/>
        <v>0</v>
      </c>
      <c r="S144" s="174">
        <v>0</v>
      </c>
      <c r="T144" s="17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156</v>
      </c>
      <c r="AT144" s="176" t="s">
        <v>151</v>
      </c>
      <c r="AU144" s="176" t="s">
        <v>157</v>
      </c>
      <c r="AY144" s="14" t="s">
        <v>149</v>
      </c>
      <c r="BE144" s="177">
        <f t="shared" si="4"/>
        <v>2353.31</v>
      </c>
      <c r="BF144" s="177">
        <f t="shared" si="5"/>
        <v>0</v>
      </c>
      <c r="BG144" s="177">
        <f t="shared" si="6"/>
        <v>0</v>
      </c>
      <c r="BH144" s="177">
        <f t="shared" si="7"/>
        <v>0</v>
      </c>
      <c r="BI144" s="177">
        <f t="shared" si="8"/>
        <v>0</v>
      </c>
      <c r="BJ144" s="14" t="s">
        <v>79</v>
      </c>
      <c r="BK144" s="177">
        <f t="shared" si="9"/>
        <v>2353.31</v>
      </c>
      <c r="BL144" s="14" t="s">
        <v>156</v>
      </c>
      <c r="BM144" s="176" t="s">
        <v>239</v>
      </c>
    </row>
    <row r="145" spans="1:65" s="1" customFormat="1" ht="37.9" customHeight="1">
      <c r="A145" s="31"/>
      <c r="B145" s="32"/>
      <c r="C145" s="165" t="s">
        <v>240</v>
      </c>
      <c r="D145" s="165" t="s">
        <v>151</v>
      </c>
      <c r="E145" s="166" t="s">
        <v>241</v>
      </c>
      <c r="F145" s="167" t="s">
        <v>242</v>
      </c>
      <c r="G145" s="168" t="s">
        <v>187</v>
      </c>
      <c r="H145" s="169">
        <v>19.5</v>
      </c>
      <c r="I145" s="170">
        <v>110</v>
      </c>
      <c r="J145" s="171">
        <f t="shared" si="0"/>
        <v>2145</v>
      </c>
      <c r="K145" s="167" t="s">
        <v>155</v>
      </c>
      <c r="L145" s="36"/>
      <c r="M145" s="172" t="s">
        <v>19</v>
      </c>
      <c r="N145" s="173" t="s">
        <v>45</v>
      </c>
      <c r="O145" s="61"/>
      <c r="P145" s="174">
        <f t="shared" si="1"/>
        <v>0</v>
      </c>
      <c r="Q145" s="174">
        <v>0</v>
      </c>
      <c r="R145" s="174">
        <f t="shared" si="2"/>
        <v>0</v>
      </c>
      <c r="S145" s="174">
        <v>0</v>
      </c>
      <c r="T145" s="17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156</v>
      </c>
      <c r="AT145" s="176" t="s">
        <v>151</v>
      </c>
      <c r="AU145" s="176" t="s">
        <v>157</v>
      </c>
      <c r="AY145" s="14" t="s">
        <v>149</v>
      </c>
      <c r="BE145" s="177">
        <f t="shared" si="4"/>
        <v>2145</v>
      </c>
      <c r="BF145" s="177">
        <f t="shared" si="5"/>
        <v>0</v>
      </c>
      <c r="BG145" s="177">
        <f t="shared" si="6"/>
        <v>0</v>
      </c>
      <c r="BH145" s="177">
        <f t="shared" si="7"/>
        <v>0</v>
      </c>
      <c r="BI145" s="177">
        <f t="shared" si="8"/>
        <v>0</v>
      </c>
      <c r="BJ145" s="14" t="s">
        <v>79</v>
      </c>
      <c r="BK145" s="177">
        <f t="shared" si="9"/>
        <v>2145</v>
      </c>
      <c r="BL145" s="14" t="s">
        <v>156</v>
      </c>
      <c r="BM145" s="176" t="s">
        <v>243</v>
      </c>
    </row>
    <row r="146" spans="1:65" s="1" customFormat="1" ht="24.2" customHeight="1">
      <c r="A146" s="31"/>
      <c r="B146" s="32"/>
      <c r="C146" s="165" t="s">
        <v>244</v>
      </c>
      <c r="D146" s="165" t="s">
        <v>151</v>
      </c>
      <c r="E146" s="166" t="s">
        <v>245</v>
      </c>
      <c r="F146" s="167" t="s">
        <v>246</v>
      </c>
      <c r="G146" s="168" t="s">
        <v>154</v>
      </c>
      <c r="H146" s="169">
        <v>15</v>
      </c>
      <c r="I146" s="170">
        <v>18.899999999999999</v>
      </c>
      <c r="J146" s="171">
        <f t="shared" si="0"/>
        <v>283.5</v>
      </c>
      <c r="K146" s="167" t="s">
        <v>155</v>
      </c>
      <c r="L146" s="36"/>
      <c r="M146" s="172" t="s">
        <v>19</v>
      </c>
      <c r="N146" s="173" t="s">
        <v>45</v>
      </c>
      <c r="O146" s="61"/>
      <c r="P146" s="174">
        <f t="shared" si="1"/>
        <v>0</v>
      </c>
      <c r="Q146" s="174">
        <v>0</v>
      </c>
      <c r="R146" s="174">
        <f t="shared" si="2"/>
        <v>0</v>
      </c>
      <c r="S146" s="174">
        <v>0</v>
      </c>
      <c r="T146" s="17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156</v>
      </c>
      <c r="AT146" s="176" t="s">
        <v>151</v>
      </c>
      <c r="AU146" s="176" t="s">
        <v>157</v>
      </c>
      <c r="AY146" s="14" t="s">
        <v>149</v>
      </c>
      <c r="BE146" s="177">
        <f t="shared" si="4"/>
        <v>283.5</v>
      </c>
      <c r="BF146" s="177">
        <f t="shared" si="5"/>
        <v>0</v>
      </c>
      <c r="BG146" s="177">
        <f t="shared" si="6"/>
        <v>0</v>
      </c>
      <c r="BH146" s="177">
        <f t="shared" si="7"/>
        <v>0</v>
      </c>
      <c r="BI146" s="177">
        <f t="shared" si="8"/>
        <v>0</v>
      </c>
      <c r="BJ146" s="14" t="s">
        <v>79</v>
      </c>
      <c r="BK146" s="177">
        <f t="shared" si="9"/>
        <v>283.5</v>
      </c>
      <c r="BL146" s="14" t="s">
        <v>156</v>
      </c>
      <c r="BM146" s="176" t="s">
        <v>247</v>
      </c>
    </row>
    <row r="147" spans="1:65" s="1" customFormat="1" ht="14.45" customHeight="1">
      <c r="A147" s="31"/>
      <c r="B147" s="32"/>
      <c r="C147" s="165" t="s">
        <v>248</v>
      </c>
      <c r="D147" s="165" t="s">
        <v>151</v>
      </c>
      <c r="E147" s="166" t="s">
        <v>249</v>
      </c>
      <c r="F147" s="167" t="s">
        <v>250</v>
      </c>
      <c r="G147" s="168" t="s">
        <v>154</v>
      </c>
      <c r="H147" s="169">
        <v>113.12</v>
      </c>
      <c r="I147" s="170">
        <v>21.5</v>
      </c>
      <c r="J147" s="171">
        <f t="shared" si="0"/>
        <v>2432.08</v>
      </c>
      <c r="K147" s="167" t="s">
        <v>155</v>
      </c>
      <c r="L147" s="36"/>
      <c r="M147" s="172" t="s">
        <v>19</v>
      </c>
      <c r="N147" s="173" t="s">
        <v>45</v>
      </c>
      <c r="O147" s="61"/>
      <c r="P147" s="174">
        <f t="shared" si="1"/>
        <v>0</v>
      </c>
      <c r="Q147" s="174">
        <v>0</v>
      </c>
      <c r="R147" s="174">
        <f t="shared" si="2"/>
        <v>0</v>
      </c>
      <c r="S147" s="174">
        <v>0</v>
      </c>
      <c r="T147" s="17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156</v>
      </c>
      <c r="AT147" s="176" t="s">
        <v>151</v>
      </c>
      <c r="AU147" s="176" t="s">
        <v>157</v>
      </c>
      <c r="AY147" s="14" t="s">
        <v>149</v>
      </c>
      <c r="BE147" s="177">
        <f t="shared" si="4"/>
        <v>2432.08</v>
      </c>
      <c r="BF147" s="177">
        <f t="shared" si="5"/>
        <v>0</v>
      </c>
      <c r="BG147" s="177">
        <f t="shared" si="6"/>
        <v>0</v>
      </c>
      <c r="BH147" s="177">
        <f t="shared" si="7"/>
        <v>0</v>
      </c>
      <c r="BI147" s="177">
        <f t="shared" si="8"/>
        <v>0</v>
      </c>
      <c r="BJ147" s="14" t="s">
        <v>79</v>
      </c>
      <c r="BK147" s="177">
        <f t="shared" si="9"/>
        <v>2432.08</v>
      </c>
      <c r="BL147" s="14" t="s">
        <v>156</v>
      </c>
      <c r="BM147" s="176" t="s">
        <v>251</v>
      </c>
    </row>
    <row r="148" spans="1:65" s="1" customFormat="1" ht="14.45" customHeight="1">
      <c r="A148" s="31"/>
      <c r="B148" s="32"/>
      <c r="C148" s="165" t="s">
        <v>252</v>
      </c>
      <c r="D148" s="165" t="s">
        <v>151</v>
      </c>
      <c r="E148" s="166" t="s">
        <v>253</v>
      </c>
      <c r="F148" s="167" t="s">
        <v>254</v>
      </c>
      <c r="G148" s="168" t="s">
        <v>187</v>
      </c>
      <c r="H148" s="169">
        <v>22.5</v>
      </c>
      <c r="I148" s="170">
        <v>33.299999999999997</v>
      </c>
      <c r="J148" s="171">
        <f t="shared" si="0"/>
        <v>749.25</v>
      </c>
      <c r="K148" s="167" t="s">
        <v>155</v>
      </c>
      <c r="L148" s="36"/>
      <c r="M148" s="172" t="s">
        <v>19</v>
      </c>
      <c r="N148" s="173" t="s">
        <v>45</v>
      </c>
      <c r="O148" s="61"/>
      <c r="P148" s="174">
        <f t="shared" si="1"/>
        <v>0</v>
      </c>
      <c r="Q148" s="174">
        <v>0</v>
      </c>
      <c r="R148" s="174">
        <f t="shared" si="2"/>
        <v>0</v>
      </c>
      <c r="S148" s="174">
        <v>0</v>
      </c>
      <c r="T148" s="17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156</v>
      </c>
      <c r="AT148" s="176" t="s">
        <v>151</v>
      </c>
      <c r="AU148" s="176" t="s">
        <v>157</v>
      </c>
      <c r="AY148" s="14" t="s">
        <v>149</v>
      </c>
      <c r="BE148" s="177">
        <f t="shared" si="4"/>
        <v>749.25</v>
      </c>
      <c r="BF148" s="177">
        <f t="shared" si="5"/>
        <v>0</v>
      </c>
      <c r="BG148" s="177">
        <f t="shared" si="6"/>
        <v>0</v>
      </c>
      <c r="BH148" s="177">
        <f t="shared" si="7"/>
        <v>0</v>
      </c>
      <c r="BI148" s="177">
        <f t="shared" si="8"/>
        <v>0</v>
      </c>
      <c r="BJ148" s="14" t="s">
        <v>79</v>
      </c>
      <c r="BK148" s="177">
        <f t="shared" si="9"/>
        <v>749.25</v>
      </c>
      <c r="BL148" s="14" t="s">
        <v>156</v>
      </c>
      <c r="BM148" s="176" t="s">
        <v>255</v>
      </c>
    </row>
    <row r="149" spans="1:65" s="1" customFormat="1" ht="14.45" customHeight="1">
      <c r="A149" s="31"/>
      <c r="B149" s="32"/>
      <c r="C149" s="165" t="s">
        <v>256</v>
      </c>
      <c r="D149" s="165" t="s">
        <v>151</v>
      </c>
      <c r="E149" s="166" t="s">
        <v>257</v>
      </c>
      <c r="F149" s="167" t="s">
        <v>258</v>
      </c>
      <c r="G149" s="168" t="s">
        <v>187</v>
      </c>
      <c r="H149" s="169">
        <v>112.5</v>
      </c>
      <c r="I149" s="170">
        <v>2.2000000000000002</v>
      </c>
      <c r="J149" s="171">
        <f t="shared" si="0"/>
        <v>247.5</v>
      </c>
      <c r="K149" s="167" t="s">
        <v>155</v>
      </c>
      <c r="L149" s="36"/>
      <c r="M149" s="172" t="s">
        <v>19</v>
      </c>
      <c r="N149" s="173" t="s">
        <v>45</v>
      </c>
      <c r="O149" s="61"/>
      <c r="P149" s="174">
        <f t="shared" si="1"/>
        <v>0</v>
      </c>
      <c r="Q149" s="174">
        <v>0</v>
      </c>
      <c r="R149" s="174">
        <f t="shared" si="2"/>
        <v>0</v>
      </c>
      <c r="S149" s="174">
        <v>0</v>
      </c>
      <c r="T149" s="17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156</v>
      </c>
      <c r="AT149" s="176" t="s">
        <v>151</v>
      </c>
      <c r="AU149" s="176" t="s">
        <v>157</v>
      </c>
      <c r="AY149" s="14" t="s">
        <v>149</v>
      </c>
      <c r="BE149" s="177">
        <f t="shared" si="4"/>
        <v>247.5</v>
      </c>
      <c r="BF149" s="177">
        <f t="shared" si="5"/>
        <v>0</v>
      </c>
      <c r="BG149" s="177">
        <f t="shared" si="6"/>
        <v>0</v>
      </c>
      <c r="BH149" s="177">
        <f t="shared" si="7"/>
        <v>0</v>
      </c>
      <c r="BI149" s="177">
        <f t="shared" si="8"/>
        <v>0</v>
      </c>
      <c r="BJ149" s="14" t="s">
        <v>79</v>
      </c>
      <c r="BK149" s="177">
        <f t="shared" si="9"/>
        <v>247.5</v>
      </c>
      <c r="BL149" s="14" t="s">
        <v>156</v>
      </c>
      <c r="BM149" s="176" t="s">
        <v>259</v>
      </c>
    </row>
    <row r="150" spans="1:65" s="11" customFormat="1" ht="22.9" customHeight="1">
      <c r="B150" s="149"/>
      <c r="C150" s="150"/>
      <c r="D150" s="151" t="s">
        <v>73</v>
      </c>
      <c r="E150" s="163" t="s">
        <v>157</v>
      </c>
      <c r="F150" s="163" t="s">
        <v>260</v>
      </c>
      <c r="G150" s="150"/>
      <c r="H150" s="150"/>
      <c r="I150" s="153"/>
      <c r="J150" s="164">
        <f>BK150</f>
        <v>59216.7</v>
      </c>
      <c r="K150" s="150"/>
      <c r="L150" s="155"/>
      <c r="M150" s="156"/>
      <c r="N150" s="157"/>
      <c r="O150" s="157"/>
      <c r="P150" s="158">
        <f>SUM(P151:P157)</f>
        <v>0</v>
      </c>
      <c r="Q150" s="157"/>
      <c r="R150" s="158">
        <f>SUM(R151:R157)</f>
        <v>145.47516659999999</v>
      </c>
      <c r="S150" s="157"/>
      <c r="T150" s="159">
        <f>SUM(T151:T157)</f>
        <v>0</v>
      </c>
      <c r="AR150" s="160" t="s">
        <v>79</v>
      </c>
      <c r="AT150" s="161" t="s">
        <v>73</v>
      </c>
      <c r="AU150" s="161" t="s">
        <v>79</v>
      </c>
      <c r="AY150" s="160" t="s">
        <v>149</v>
      </c>
      <c r="BK150" s="162">
        <f>SUM(BK151:BK157)</f>
        <v>59216.7</v>
      </c>
    </row>
    <row r="151" spans="1:65" s="1" customFormat="1" ht="24.2" customHeight="1">
      <c r="A151" s="31"/>
      <c r="B151" s="32"/>
      <c r="C151" s="165" t="s">
        <v>261</v>
      </c>
      <c r="D151" s="165" t="s">
        <v>151</v>
      </c>
      <c r="E151" s="166" t="s">
        <v>262</v>
      </c>
      <c r="F151" s="167" t="s">
        <v>263</v>
      </c>
      <c r="G151" s="168" t="s">
        <v>187</v>
      </c>
      <c r="H151" s="169">
        <v>55.2</v>
      </c>
      <c r="I151" s="170">
        <v>154</v>
      </c>
      <c r="J151" s="171">
        <f t="shared" ref="J151:J157" si="10">ROUND(I151*H151,2)</f>
        <v>8500.7999999999993</v>
      </c>
      <c r="K151" s="167" t="s">
        <v>155</v>
      </c>
      <c r="L151" s="36"/>
      <c r="M151" s="172" t="s">
        <v>19</v>
      </c>
      <c r="N151" s="173" t="s">
        <v>45</v>
      </c>
      <c r="O151" s="61"/>
      <c r="P151" s="174">
        <f t="shared" ref="P151:P157" si="11">O151*H151</f>
        <v>0</v>
      </c>
      <c r="Q151" s="174">
        <v>0</v>
      </c>
      <c r="R151" s="174">
        <f t="shared" ref="R151:R157" si="12">Q151*H151</f>
        <v>0</v>
      </c>
      <c r="S151" s="174">
        <v>0</v>
      </c>
      <c r="T151" s="175">
        <f t="shared" ref="T151:T157" si="13"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156</v>
      </c>
      <c r="AT151" s="176" t="s">
        <v>151</v>
      </c>
      <c r="AU151" s="176" t="s">
        <v>157</v>
      </c>
      <c r="AY151" s="14" t="s">
        <v>149</v>
      </c>
      <c r="BE151" s="177">
        <f t="shared" ref="BE151:BE157" si="14">IF(N151="základní",J151,0)</f>
        <v>8500.7999999999993</v>
      </c>
      <c r="BF151" s="177">
        <f t="shared" ref="BF151:BF157" si="15">IF(N151="snížená",J151,0)</f>
        <v>0</v>
      </c>
      <c r="BG151" s="177">
        <f t="shared" ref="BG151:BG157" si="16">IF(N151="zákl. přenesená",J151,0)</f>
        <v>0</v>
      </c>
      <c r="BH151" s="177">
        <f t="shared" ref="BH151:BH157" si="17">IF(N151="sníž. přenesená",J151,0)</f>
        <v>0</v>
      </c>
      <c r="BI151" s="177">
        <f t="shared" ref="BI151:BI157" si="18">IF(N151="nulová",J151,0)</f>
        <v>0</v>
      </c>
      <c r="BJ151" s="14" t="s">
        <v>79</v>
      </c>
      <c r="BK151" s="177">
        <f t="shared" ref="BK151:BK157" si="19">ROUND(I151*H151,2)</f>
        <v>8500.7999999999993</v>
      </c>
      <c r="BL151" s="14" t="s">
        <v>156</v>
      </c>
      <c r="BM151" s="176" t="s">
        <v>264</v>
      </c>
    </row>
    <row r="152" spans="1:65" s="1" customFormat="1" ht="24.2" customHeight="1">
      <c r="A152" s="31"/>
      <c r="B152" s="32"/>
      <c r="C152" s="165" t="s">
        <v>265</v>
      </c>
      <c r="D152" s="165" t="s">
        <v>151</v>
      </c>
      <c r="E152" s="166" t="s">
        <v>266</v>
      </c>
      <c r="F152" s="167" t="s">
        <v>267</v>
      </c>
      <c r="G152" s="168" t="s">
        <v>169</v>
      </c>
      <c r="H152" s="169">
        <v>23</v>
      </c>
      <c r="I152" s="170">
        <v>27.3</v>
      </c>
      <c r="J152" s="171">
        <f t="shared" si="10"/>
        <v>627.9</v>
      </c>
      <c r="K152" s="167" t="s">
        <v>155</v>
      </c>
      <c r="L152" s="36"/>
      <c r="M152" s="172" t="s">
        <v>19</v>
      </c>
      <c r="N152" s="173" t="s">
        <v>45</v>
      </c>
      <c r="O152" s="61"/>
      <c r="P152" s="174">
        <f t="shared" si="11"/>
        <v>0</v>
      </c>
      <c r="Q152" s="174">
        <v>0.20469000000000001</v>
      </c>
      <c r="R152" s="174">
        <f t="shared" si="12"/>
        <v>4.7078700000000007</v>
      </c>
      <c r="S152" s="174">
        <v>0</v>
      </c>
      <c r="T152" s="175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156</v>
      </c>
      <c r="AT152" s="176" t="s">
        <v>151</v>
      </c>
      <c r="AU152" s="176" t="s">
        <v>157</v>
      </c>
      <c r="AY152" s="14" t="s">
        <v>149</v>
      </c>
      <c r="BE152" s="177">
        <f t="shared" si="14"/>
        <v>627.9</v>
      </c>
      <c r="BF152" s="177">
        <f t="shared" si="15"/>
        <v>0</v>
      </c>
      <c r="BG152" s="177">
        <f t="shared" si="16"/>
        <v>0</v>
      </c>
      <c r="BH152" s="177">
        <f t="shared" si="17"/>
        <v>0</v>
      </c>
      <c r="BI152" s="177">
        <f t="shared" si="18"/>
        <v>0</v>
      </c>
      <c r="BJ152" s="14" t="s">
        <v>79</v>
      </c>
      <c r="BK152" s="177">
        <f t="shared" si="19"/>
        <v>627.9</v>
      </c>
      <c r="BL152" s="14" t="s">
        <v>156</v>
      </c>
      <c r="BM152" s="176" t="s">
        <v>268</v>
      </c>
    </row>
    <row r="153" spans="1:65" s="1" customFormat="1" ht="14.45" customHeight="1">
      <c r="A153" s="31"/>
      <c r="B153" s="32"/>
      <c r="C153" s="165" t="s">
        <v>269</v>
      </c>
      <c r="D153" s="165" t="s">
        <v>151</v>
      </c>
      <c r="E153" s="166" t="s">
        <v>270</v>
      </c>
      <c r="F153" s="167" t="s">
        <v>271</v>
      </c>
      <c r="G153" s="168" t="s">
        <v>187</v>
      </c>
      <c r="H153" s="169">
        <v>48</v>
      </c>
      <c r="I153" s="170">
        <v>129</v>
      </c>
      <c r="J153" s="171">
        <f t="shared" si="10"/>
        <v>6192</v>
      </c>
      <c r="K153" s="167" t="s">
        <v>155</v>
      </c>
      <c r="L153" s="36"/>
      <c r="M153" s="172" t="s">
        <v>19</v>
      </c>
      <c r="N153" s="173" t="s">
        <v>45</v>
      </c>
      <c r="O153" s="61"/>
      <c r="P153" s="174">
        <f t="shared" si="11"/>
        <v>0</v>
      </c>
      <c r="Q153" s="174">
        <v>2.16</v>
      </c>
      <c r="R153" s="174">
        <f t="shared" si="12"/>
        <v>103.68</v>
      </c>
      <c r="S153" s="174">
        <v>0</v>
      </c>
      <c r="T153" s="175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156</v>
      </c>
      <c r="AT153" s="176" t="s">
        <v>151</v>
      </c>
      <c r="AU153" s="176" t="s">
        <v>157</v>
      </c>
      <c r="AY153" s="14" t="s">
        <v>149</v>
      </c>
      <c r="BE153" s="177">
        <f t="shared" si="14"/>
        <v>6192</v>
      </c>
      <c r="BF153" s="177">
        <f t="shared" si="15"/>
        <v>0</v>
      </c>
      <c r="BG153" s="177">
        <f t="shared" si="16"/>
        <v>0</v>
      </c>
      <c r="BH153" s="177">
        <f t="shared" si="17"/>
        <v>0</v>
      </c>
      <c r="BI153" s="177">
        <f t="shared" si="18"/>
        <v>0</v>
      </c>
      <c r="BJ153" s="14" t="s">
        <v>79</v>
      </c>
      <c r="BK153" s="177">
        <f t="shared" si="19"/>
        <v>6192</v>
      </c>
      <c r="BL153" s="14" t="s">
        <v>156</v>
      </c>
      <c r="BM153" s="176" t="s">
        <v>272</v>
      </c>
    </row>
    <row r="154" spans="1:65" s="1" customFormat="1" ht="14.45" customHeight="1">
      <c r="A154" s="31"/>
      <c r="B154" s="32"/>
      <c r="C154" s="165" t="s">
        <v>273</v>
      </c>
      <c r="D154" s="165" t="s">
        <v>151</v>
      </c>
      <c r="E154" s="166" t="s">
        <v>274</v>
      </c>
      <c r="F154" s="167" t="s">
        <v>275</v>
      </c>
      <c r="G154" s="168" t="s">
        <v>187</v>
      </c>
      <c r="H154" s="169">
        <v>1.2</v>
      </c>
      <c r="I154" s="170">
        <v>2750</v>
      </c>
      <c r="J154" s="171">
        <f t="shared" si="10"/>
        <v>3300</v>
      </c>
      <c r="K154" s="167" t="s">
        <v>155</v>
      </c>
      <c r="L154" s="36"/>
      <c r="M154" s="172" t="s">
        <v>19</v>
      </c>
      <c r="N154" s="173" t="s">
        <v>45</v>
      </c>
      <c r="O154" s="61"/>
      <c r="P154" s="174">
        <f t="shared" si="11"/>
        <v>0</v>
      </c>
      <c r="Q154" s="174">
        <v>2.2563399999999998</v>
      </c>
      <c r="R154" s="174">
        <f t="shared" si="12"/>
        <v>2.7076079999999996</v>
      </c>
      <c r="S154" s="174">
        <v>0</v>
      </c>
      <c r="T154" s="17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156</v>
      </c>
      <c r="AT154" s="176" t="s">
        <v>151</v>
      </c>
      <c r="AU154" s="176" t="s">
        <v>157</v>
      </c>
      <c r="AY154" s="14" t="s">
        <v>149</v>
      </c>
      <c r="BE154" s="177">
        <f t="shared" si="14"/>
        <v>3300</v>
      </c>
      <c r="BF154" s="177">
        <f t="shared" si="15"/>
        <v>0</v>
      </c>
      <c r="BG154" s="177">
        <f t="shared" si="16"/>
        <v>0</v>
      </c>
      <c r="BH154" s="177">
        <f t="shared" si="17"/>
        <v>0</v>
      </c>
      <c r="BI154" s="177">
        <f t="shared" si="18"/>
        <v>0</v>
      </c>
      <c r="BJ154" s="14" t="s">
        <v>79</v>
      </c>
      <c r="BK154" s="177">
        <f t="shared" si="19"/>
        <v>3300</v>
      </c>
      <c r="BL154" s="14" t="s">
        <v>156</v>
      </c>
      <c r="BM154" s="176" t="s">
        <v>276</v>
      </c>
    </row>
    <row r="155" spans="1:65" s="1" customFormat="1" ht="14.45" customHeight="1">
      <c r="A155" s="31"/>
      <c r="B155" s="32"/>
      <c r="C155" s="165" t="s">
        <v>277</v>
      </c>
      <c r="D155" s="165" t="s">
        <v>151</v>
      </c>
      <c r="E155" s="166" t="s">
        <v>278</v>
      </c>
      <c r="F155" s="167" t="s">
        <v>279</v>
      </c>
      <c r="G155" s="168" t="s">
        <v>187</v>
      </c>
      <c r="H155" s="169">
        <v>1.84</v>
      </c>
      <c r="I155" s="170">
        <v>3000</v>
      </c>
      <c r="J155" s="171">
        <f t="shared" si="10"/>
        <v>5520</v>
      </c>
      <c r="K155" s="167" t="s">
        <v>155</v>
      </c>
      <c r="L155" s="36"/>
      <c r="M155" s="172" t="s">
        <v>19</v>
      </c>
      <c r="N155" s="173" t="s">
        <v>45</v>
      </c>
      <c r="O155" s="61"/>
      <c r="P155" s="174">
        <f t="shared" si="11"/>
        <v>0</v>
      </c>
      <c r="Q155" s="174">
        <v>2.45329</v>
      </c>
      <c r="R155" s="174">
        <f t="shared" si="12"/>
        <v>4.5140536000000004</v>
      </c>
      <c r="S155" s="174">
        <v>0</v>
      </c>
      <c r="T155" s="175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156</v>
      </c>
      <c r="AT155" s="176" t="s">
        <v>151</v>
      </c>
      <c r="AU155" s="176" t="s">
        <v>157</v>
      </c>
      <c r="AY155" s="14" t="s">
        <v>149</v>
      </c>
      <c r="BE155" s="177">
        <f t="shared" si="14"/>
        <v>5520</v>
      </c>
      <c r="BF155" s="177">
        <f t="shared" si="15"/>
        <v>0</v>
      </c>
      <c r="BG155" s="177">
        <f t="shared" si="16"/>
        <v>0</v>
      </c>
      <c r="BH155" s="177">
        <f t="shared" si="17"/>
        <v>0</v>
      </c>
      <c r="BI155" s="177">
        <f t="shared" si="18"/>
        <v>0</v>
      </c>
      <c r="BJ155" s="14" t="s">
        <v>79</v>
      </c>
      <c r="BK155" s="177">
        <f t="shared" si="19"/>
        <v>5520</v>
      </c>
      <c r="BL155" s="14" t="s">
        <v>156</v>
      </c>
      <c r="BM155" s="176" t="s">
        <v>280</v>
      </c>
    </row>
    <row r="156" spans="1:65" s="1" customFormat="1" ht="24.2" customHeight="1">
      <c r="A156" s="31"/>
      <c r="B156" s="32"/>
      <c r="C156" s="165" t="s">
        <v>281</v>
      </c>
      <c r="D156" s="165" t="s">
        <v>151</v>
      </c>
      <c r="E156" s="166" t="s">
        <v>282</v>
      </c>
      <c r="F156" s="167" t="s">
        <v>283</v>
      </c>
      <c r="G156" s="168" t="s">
        <v>154</v>
      </c>
      <c r="H156" s="169">
        <v>23.5</v>
      </c>
      <c r="I156" s="170">
        <v>666</v>
      </c>
      <c r="J156" s="171">
        <f t="shared" si="10"/>
        <v>15651</v>
      </c>
      <c r="K156" s="167" t="s">
        <v>155</v>
      </c>
      <c r="L156" s="36"/>
      <c r="M156" s="172" t="s">
        <v>19</v>
      </c>
      <c r="N156" s="173" t="s">
        <v>45</v>
      </c>
      <c r="O156" s="61"/>
      <c r="P156" s="174">
        <f t="shared" si="11"/>
        <v>0</v>
      </c>
      <c r="Q156" s="174">
        <v>0.55291000000000001</v>
      </c>
      <c r="R156" s="174">
        <f t="shared" si="12"/>
        <v>12.993385</v>
      </c>
      <c r="S156" s="174">
        <v>0</v>
      </c>
      <c r="T156" s="175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156</v>
      </c>
      <c r="AT156" s="176" t="s">
        <v>151</v>
      </c>
      <c r="AU156" s="176" t="s">
        <v>157</v>
      </c>
      <c r="AY156" s="14" t="s">
        <v>149</v>
      </c>
      <c r="BE156" s="177">
        <f t="shared" si="14"/>
        <v>15651</v>
      </c>
      <c r="BF156" s="177">
        <f t="shared" si="15"/>
        <v>0</v>
      </c>
      <c r="BG156" s="177">
        <f t="shared" si="16"/>
        <v>0</v>
      </c>
      <c r="BH156" s="177">
        <f t="shared" si="17"/>
        <v>0</v>
      </c>
      <c r="BI156" s="177">
        <f t="shared" si="18"/>
        <v>0</v>
      </c>
      <c r="BJ156" s="14" t="s">
        <v>79</v>
      </c>
      <c r="BK156" s="177">
        <f t="shared" si="19"/>
        <v>15651</v>
      </c>
      <c r="BL156" s="14" t="s">
        <v>156</v>
      </c>
      <c r="BM156" s="176" t="s">
        <v>284</v>
      </c>
    </row>
    <row r="157" spans="1:65" s="1" customFormat="1" ht="24.2" customHeight="1">
      <c r="A157" s="31"/>
      <c r="B157" s="32"/>
      <c r="C157" s="165" t="s">
        <v>285</v>
      </c>
      <c r="D157" s="165" t="s">
        <v>151</v>
      </c>
      <c r="E157" s="166" t="s">
        <v>286</v>
      </c>
      <c r="F157" s="167" t="s">
        <v>287</v>
      </c>
      <c r="G157" s="168" t="s">
        <v>154</v>
      </c>
      <c r="H157" s="169">
        <v>25</v>
      </c>
      <c r="I157" s="170">
        <v>777</v>
      </c>
      <c r="J157" s="171">
        <f t="shared" si="10"/>
        <v>19425</v>
      </c>
      <c r="K157" s="167" t="s">
        <v>155</v>
      </c>
      <c r="L157" s="36"/>
      <c r="M157" s="172" t="s">
        <v>19</v>
      </c>
      <c r="N157" s="173" t="s">
        <v>45</v>
      </c>
      <c r="O157" s="61"/>
      <c r="P157" s="174">
        <f t="shared" si="11"/>
        <v>0</v>
      </c>
      <c r="Q157" s="174">
        <v>0.67488999999999999</v>
      </c>
      <c r="R157" s="174">
        <f t="shared" si="12"/>
        <v>16.872250000000001</v>
      </c>
      <c r="S157" s="174">
        <v>0</v>
      </c>
      <c r="T157" s="17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156</v>
      </c>
      <c r="AT157" s="176" t="s">
        <v>151</v>
      </c>
      <c r="AU157" s="176" t="s">
        <v>157</v>
      </c>
      <c r="AY157" s="14" t="s">
        <v>149</v>
      </c>
      <c r="BE157" s="177">
        <f t="shared" si="14"/>
        <v>19425</v>
      </c>
      <c r="BF157" s="177">
        <f t="shared" si="15"/>
        <v>0</v>
      </c>
      <c r="BG157" s="177">
        <f t="shared" si="16"/>
        <v>0</v>
      </c>
      <c r="BH157" s="177">
        <f t="shared" si="17"/>
        <v>0</v>
      </c>
      <c r="BI157" s="177">
        <f t="shared" si="18"/>
        <v>0</v>
      </c>
      <c r="BJ157" s="14" t="s">
        <v>79</v>
      </c>
      <c r="BK157" s="177">
        <f t="shared" si="19"/>
        <v>19425</v>
      </c>
      <c r="BL157" s="14" t="s">
        <v>156</v>
      </c>
      <c r="BM157" s="176" t="s">
        <v>288</v>
      </c>
    </row>
    <row r="158" spans="1:65" s="11" customFormat="1" ht="22.9" customHeight="1">
      <c r="B158" s="149"/>
      <c r="C158" s="150"/>
      <c r="D158" s="151" t="s">
        <v>73</v>
      </c>
      <c r="E158" s="163" t="s">
        <v>162</v>
      </c>
      <c r="F158" s="163" t="s">
        <v>289</v>
      </c>
      <c r="G158" s="150"/>
      <c r="H158" s="150"/>
      <c r="I158" s="153"/>
      <c r="J158" s="164">
        <f>BK158</f>
        <v>202008.18999999997</v>
      </c>
      <c r="K158" s="150"/>
      <c r="L158" s="155"/>
      <c r="M158" s="156"/>
      <c r="N158" s="157"/>
      <c r="O158" s="157"/>
      <c r="P158" s="158">
        <f>SUM(P159:P192)</f>
        <v>0</v>
      </c>
      <c r="Q158" s="157"/>
      <c r="R158" s="158">
        <f>SUM(R159:R192)</f>
        <v>124.26984656000002</v>
      </c>
      <c r="S158" s="157"/>
      <c r="T158" s="159">
        <f>SUM(T159:T192)</f>
        <v>0</v>
      </c>
      <c r="AR158" s="160" t="s">
        <v>79</v>
      </c>
      <c r="AT158" s="161" t="s">
        <v>73</v>
      </c>
      <c r="AU158" s="161" t="s">
        <v>79</v>
      </c>
      <c r="AY158" s="160" t="s">
        <v>149</v>
      </c>
      <c r="BK158" s="162">
        <f>SUM(BK159:BK192)</f>
        <v>202008.18999999997</v>
      </c>
    </row>
    <row r="159" spans="1:65" s="1" customFormat="1" ht="24.2" customHeight="1">
      <c r="A159" s="31"/>
      <c r="B159" s="32"/>
      <c r="C159" s="165" t="s">
        <v>290</v>
      </c>
      <c r="D159" s="165" t="s">
        <v>151</v>
      </c>
      <c r="E159" s="166" t="s">
        <v>291</v>
      </c>
      <c r="F159" s="167" t="s">
        <v>292</v>
      </c>
      <c r="G159" s="168" t="s">
        <v>187</v>
      </c>
      <c r="H159" s="169">
        <v>30</v>
      </c>
      <c r="I159" s="170">
        <v>344</v>
      </c>
      <c r="J159" s="171">
        <f t="shared" ref="J159:J192" si="20">ROUND(I159*H159,2)</f>
        <v>10320</v>
      </c>
      <c r="K159" s="167" t="s">
        <v>155</v>
      </c>
      <c r="L159" s="36"/>
      <c r="M159" s="172" t="s">
        <v>19</v>
      </c>
      <c r="N159" s="173" t="s">
        <v>45</v>
      </c>
      <c r="O159" s="61"/>
      <c r="P159" s="174">
        <f t="shared" ref="P159:P192" si="21">O159*H159</f>
        <v>0</v>
      </c>
      <c r="Q159" s="174">
        <v>1.3271500000000001</v>
      </c>
      <c r="R159" s="174">
        <f t="shared" ref="R159:R192" si="22">Q159*H159</f>
        <v>39.814500000000002</v>
      </c>
      <c r="S159" s="174">
        <v>0</v>
      </c>
      <c r="T159" s="175">
        <f t="shared" ref="T159:T192" si="23"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156</v>
      </c>
      <c r="AT159" s="176" t="s">
        <v>151</v>
      </c>
      <c r="AU159" s="176" t="s">
        <v>157</v>
      </c>
      <c r="AY159" s="14" t="s">
        <v>149</v>
      </c>
      <c r="BE159" s="177">
        <f t="shared" ref="BE159:BE192" si="24">IF(N159="základní",J159,0)</f>
        <v>10320</v>
      </c>
      <c r="BF159" s="177">
        <f t="shared" ref="BF159:BF192" si="25">IF(N159="snížená",J159,0)</f>
        <v>0</v>
      </c>
      <c r="BG159" s="177">
        <f t="shared" ref="BG159:BG192" si="26">IF(N159="zákl. přenesená",J159,0)</f>
        <v>0</v>
      </c>
      <c r="BH159" s="177">
        <f t="shared" ref="BH159:BH192" si="27">IF(N159="sníž. přenesená",J159,0)</f>
        <v>0</v>
      </c>
      <c r="BI159" s="177">
        <f t="shared" ref="BI159:BI192" si="28">IF(N159="nulová",J159,0)</f>
        <v>0</v>
      </c>
      <c r="BJ159" s="14" t="s">
        <v>79</v>
      </c>
      <c r="BK159" s="177">
        <f t="shared" ref="BK159:BK192" si="29">ROUND(I159*H159,2)</f>
        <v>10320</v>
      </c>
      <c r="BL159" s="14" t="s">
        <v>156</v>
      </c>
      <c r="BM159" s="176" t="s">
        <v>293</v>
      </c>
    </row>
    <row r="160" spans="1:65" s="1" customFormat="1" ht="14.45" customHeight="1">
      <c r="A160" s="31"/>
      <c r="B160" s="32"/>
      <c r="C160" s="165" t="s">
        <v>294</v>
      </c>
      <c r="D160" s="165" t="s">
        <v>151</v>
      </c>
      <c r="E160" s="166" t="s">
        <v>295</v>
      </c>
      <c r="F160" s="167" t="s">
        <v>296</v>
      </c>
      <c r="G160" s="168" t="s">
        <v>187</v>
      </c>
      <c r="H160" s="169">
        <v>0.158</v>
      </c>
      <c r="I160" s="170">
        <v>3800</v>
      </c>
      <c r="J160" s="171">
        <f t="shared" si="20"/>
        <v>600.4</v>
      </c>
      <c r="K160" s="167" t="s">
        <v>155</v>
      </c>
      <c r="L160" s="36"/>
      <c r="M160" s="172" t="s">
        <v>19</v>
      </c>
      <c r="N160" s="173" t="s">
        <v>45</v>
      </c>
      <c r="O160" s="61"/>
      <c r="P160" s="174">
        <f t="shared" si="21"/>
        <v>0</v>
      </c>
      <c r="Q160" s="174">
        <v>2.2563399999999998</v>
      </c>
      <c r="R160" s="174">
        <f t="shared" si="22"/>
        <v>0.35650171999999997</v>
      </c>
      <c r="S160" s="174">
        <v>0</v>
      </c>
      <c r="T160" s="175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156</v>
      </c>
      <c r="AT160" s="176" t="s">
        <v>151</v>
      </c>
      <c r="AU160" s="176" t="s">
        <v>157</v>
      </c>
      <c r="AY160" s="14" t="s">
        <v>149</v>
      </c>
      <c r="BE160" s="177">
        <f t="shared" si="24"/>
        <v>600.4</v>
      </c>
      <c r="BF160" s="177">
        <f t="shared" si="25"/>
        <v>0</v>
      </c>
      <c r="BG160" s="177">
        <f t="shared" si="26"/>
        <v>0</v>
      </c>
      <c r="BH160" s="177">
        <f t="shared" si="27"/>
        <v>0</v>
      </c>
      <c r="BI160" s="177">
        <f t="shared" si="28"/>
        <v>0</v>
      </c>
      <c r="BJ160" s="14" t="s">
        <v>79</v>
      </c>
      <c r="BK160" s="177">
        <f t="shared" si="29"/>
        <v>600.4</v>
      </c>
      <c r="BL160" s="14" t="s">
        <v>156</v>
      </c>
      <c r="BM160" s="176" t="s">
        <v>297</v>
      </c>
    </row>
    <row r="161" spans="1:65" s="1" customFormat="1" ht="14.45" customHeight="1">
      <c r="A161" s="31"/>
      <c r="B161" s="32"/>
      <c r="C161" s="165" t="s">
        <v>298</v>
      </c>
      <c r="D161" s="165" t="s">
        <v>151</v>
      </c>
      <c r="E161" s="166" t="s">
        <v>299</v>
      </c>
      <c r="F161" s="167" t="s">
        <v>300</v>
      </c>
      <c r="G161" s="168" t="s">
        <v>154</v>
      </c>
      <c r="H161" s="169">
        <v>1.32</v>
      </c>
      <c r="I161" s="170">
        <v>450</v>
      </c>
      <c r="J161" s="171">
        <f t="shared" si="20"/>
        <v>594</v>
      </c>
      <c r="K161" s="167" t="s">
        <v>155</v>
      </c>
      <c r="L161" s="36"/>
      <c r="M161" s="172" t="s">
        <v>19</v>
      </c>
      <c r="N161" s="173" t="s">
        <v>45</v>
      </c>
      <c r="O161" s="61"/>
      <c r="P161" s="174">
        <f t="shared" si="21"/>
        <v>0</v>
      </c>
      <c r="Q161" s="174">
        <v>2.7499999999999998E-3</v>
      </c>
      <c r="R161" s="174">
        <f t="shared" si="22"/>
        <v>3.63E-3</v>
      </c>
      <c r="S161" s="174">
        <v>0</v>
      </c>
      <c r="T161" s="175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156</v>
      </c>
      <c r="AT161" s="176" t="s">
        <v>151</v>
      </c>
      <c r="AU161" s="176" t="s">
        <v>157</v>
      </c>
      <c r="AY161" s="14" t="s">
        <v>149</v>
      </c>
      <c r="BE161" s="177">
        <f t="shared" si="24"/>
        <v>594</v>
      </c>
      <c r="BF161" s="177">
        <f t="shared" si="25"/>
        <v>0</v>
      </c>
      <c r="BG161" s="177">
        <f t="shared" si="26"/>
        <v>0</v>
      </c>
      <c r="BH161" s="177">
        <f t="shared" si="27"/>
        <v>0</v>
      </c>
      <c r="BI161" s="177">
        <f t="shared" si="28"/>
        <v>0</v>
      </c>
      <c r="BJ161" s="14" t="s">
        <v>79</v>
      </c>
      <c r="BK161" s="177">
        <f t="shared" si="29"/>
        <v>594</v>
      </c>
      <c r="BL161" s="14" t="s">
        <v>156</v>
      </c>
      <c r="BM161" s="176" t="s">
        <v>301</v>
      </c>
    </row>
    <row r="162" spans="1:65" s="1" customFormat="1" ht="14.45" customHeight="1">
      <c r="A162" s="31"/>
      <c r="B162" s="32"/>
      <c r="C162" s="165" t="s">
        <v>302</v>
      </c>
      <c r="D162" s="165" t="s">
        <v>151</v>
      </c>
      <c r="E162" s="166" t="s">
        <v>303</v>
      </c>
      <c r="F162" s="167" t="s">
        <v>304</v>
      </c>
      <c r="G162" s="168" t="s">
        <v>154</v>
      </c>
      <c r="H162" s="169">
        <v>1.32</v>
      </c>
      <c r="I162" s="170">
        <v>110</v>
      </c>
      <c r="J162" s="171">
        <f t="shared" si="20"/>
        <v>145.19999999999999</v>
      </c>
      <c r="K162" s="167" t="s">
        <v>155</v>
      </c>
      <c r="L162" s="36"/>
      <c r="M162" s="172" t="s">
        <v>19</v>
      </c>
      <c r="N162" s="173" t="s">
        <v>45</v>
      </c>
      <c r="O162" s="61"/>
      <c r="P162" s="174">
        <f t="shared" si="21"/>
        <v>0</v>
      </c>
      <c r="Q162" s="174">
        <v>0</v>
      </c>
      <c r="R162" s="174">
        <f t="shared" si="22"/>
        <v>0</v>
      </c>
      <c r="S162" s="174">
        <v>0</v>
      </c>
      <c r="T162" s="175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156</v>
      </c>
      <c r="AT162" s="176" t="s">
        <v>151</v>
      </c>
      <c r="AU162" s="176" t="s">
        <v>157</v>
      </c>
      <c r="AY162" s="14" t="s">
        <v>149</v>
      </c>
      <c r="BE162" s="177">
        <f t="shared" si="24"/>
        <v>145.19999999999999</v>
      </c>
      <c r="BF162" s="177">
        <f t="shared" si="25"/>
        <v>0</v>
      </c>
      <c r="BG162" s="177">
        <f t="shared" si="26"/>
        <v>0</v>
      </c>
      <c r="BH162" s="177">
        <f t="shared" si="27"/>
        <v>0</v>
      </c>
      <c r="BI162" s="177">
        <f t="shared" si="28"/>
        <v>0</v>
      </c>
      <c r="BJ162" s="14" t="s">
        <v>79</v>
      </c>
      <c r="BK162" s="177">
        <f t="shared" si="29"/>
        <v>145.19999999999999</v>
      </c>
      <c r="BL162" s="14" t="s">
        <v>156</v>
      </c>
      <c r="BM162" s="176" t="s">
        <v>305</v>
      </c>
    </row>
    <row r="163" spans="1:65" s="1" customFormat="1" ht="24.2" customHeight="1">
      <c r="A163" s="31"/>
      <c r="B163" s="32"/>
      <c r="C163" s="165" t="s">
        <v>306</v>
      </c>
      <c r="D163" s="165" t="s">
        <v>151</v>
      </c>
      <c r="E163" s="166" t="s">
        <v>307</v>
      </c>
      <c r="F163" s="167" t="s">
        <v>308</v>
      </c>
      <c r="G163" s="168" t="s">
        <v>165</v>
      </c>
      <c r="H163" s="169">
        <v>5</v>
      </c>
      <c r="I163" s="170">
        <v>159</v>
      </c>
      <c r="J163" s="171">
        <f t="shared" si="20"/>
        <v>795</v>
      </c>
      <c r="K163" s="167" t="s">
        <v>155</v>
      </c>
      <c r="L163" s="36"/>
      <c r="M163" s="172" t="s">
        <v>19</v>
      </c>
      <c r="N163" s="173" t="s">
        <v>45</v>
      </c>
      <c r="O163" s="61"/>
      <c r="P163" s="174">
        <f t="shared" si="21"/>
        <v>0</v>
      </c>
      <c r="Q163" s="174">
        <v>3.5630000000000002E-2</v>
      </c>
      <c r="R163" s="174">
        <f t="shared" si="22"/>
        <v>0.17815</v>
      </c>
      <c r="S163" s="174">
        <v>0</v>
      </c>
      <c r="T163" s="175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156</v>
      </c>
      <c r="AT163" s="176" t="s">
        <v>151</v>
      </c>
      <c r="AU163" s="176" t="s">
        <v>157</v>
      </c>
      <c r="AY163" s="14" t="s">
        <v>149</v>
      </c>
      <c r="BE163" s="177">
        <f t="shared" si="24"/>
        <v>795</v>
      </c>
      <c r="BF163" s="177">
        <f t="shared" si="25"/>
        <v>0</v>
      </c>
      <c r="BG163" s="177">
        <f t="shared" si="26"/>
        <v>0</v>
      </c>
      <c r="BH163" s="177">
        <f t="shared" si="27"/>
        <v>0</v>
      </c>
      <c r="BI163" s="177">
        <f t="shared" si="28"/>
        <v>0</v>
      </c>
      <c r="BJ163" s="14" t="s">
        <v>79</v>
      </c>
      <c r="BK163" s="177">
        <f t="shared" si="29"/>
        <v>795</v>
      </c>
      <c r="BL163" s="14" t="s">
        <v>156</v>
      </c>
      <c r="BM163" s="176" t="s">
        <v>309</v>
      </c>
    </row>
    <row r="164" spans="1:65" s="1" customFormat="1" ht="14.45" customHeight="1">
      <c r="A164" s="31"/>
      <c r="B164" s="32"/>
      <c r="C164" s="165" t="s">
        <v>310</v>
      </c>
      <c r="D164" s="165" t="s">
        <v>151</v>
      </c>
      <c r="E164" s="166" t="s">
        <v>311</v>
      </c>
      <c r="F164" s="167" t="s">
        <v>312</v>
      </c>
      <c r="G164" s="168" t="s">
        <v>165</v>
      </c>
      <c r="H164" s="169">
        <v>12</v>
      </c>
      <c r="I164" s="170">
        <v>160</v>
      </c>
      <c r="J164" s="171">
        <f t="shared" si="20"/>
        <v>1920</v>
      </c>
      <c r="K164" s="167" t="s">
        <v>155</v>
      </c>
      <c r="L164" s="36"/>
      <c r="M164" s="172" t="s">
        <v>19</v>
      </c>
      <c r="N164" s="173" t="s">
        <v>45</v>
      </c>
      <c r="O164" s="61"/>
      <c r="P164" s="174">
        <f t="shared" si="21"/>
        <v>0</v>
      </c>
      <c r="Q164" s="174">
        <v>2.7109999999999999E-2</v>
      </c>
      <c r="R164" s="174">
        <f t="shared" si="22"/>
        <v>0.32532</v>
      </c>
      <c r="S164" s="174">
        <v>0</v>
      </c>
      <c r="T164" s="175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156</v>
      </c>
      <c r="AT164" s="176" t="s">
        <v>151</v>
      </c>
      <c r="AU164" s="176" t="s">
        <v>157</v>
      </c>
      <c r="AY164" s="14" t="s">
        <v>149</v>
      </c>
      <c r="BE164" s="177">
        <f t="shared" si="24"/>
        <v>1920</v>
      </c>
      <c r="BF164" s="177">
        <f t="shared" si="25"/>
        <v>0</v>
      </c>
      <c r="BG164" s="177">
        <f t="shared" si="26"/>
        <v>0</v>
      </c>
      <c r="BH164" s="177">
        <f t="shared" si="27"/>
        <v>0</v>
      </c>
      <c r="BI164" s="177">
        <f t="shared" si="28"/>
        <v>0</v>
      </c>
      <c r="BJ164" s="14" t="s">
        <v>79</v>
      </c>
      <c r="BK164" s="177">
        <f t="shared" si="29"/>
        <v>1920</v>
      </c>
      <c r="BL164" s="14" t="s">
        <v>156</v>
      </c>
      <c r="BM164" s="176" t="s">
        <v>313</v>
      </c>
    </row>
    <row r="165" spans="1:65" s="1" customFormat="1" ht="14.45" customHeight="1">
      <c r="A165" s="31"/>
      <c r="B165" s="32"/>
      <c r="C165" s="165" t="s">
        <v>314</v>
      </c>
      <c r="D165" s="165" t="s">
        <v>151</v>
      </c>
      <c r="E165" s="166" t="s">
        <v>315</v>
      </c>
      <c r="F165" s="167" t="s">
        <v>316</v>
      </c>
      <c r="G165" s="168" t="s">
        <v>165</v>
      </c>
      <c r="H165" s="169">
        <v>2</v>
      </c>
      <c r="I165" s="170">
        <v>228</v>
      </c>
      <c r="J165" s="171">
        <f t="shared" si="20"/>
        <v>456</v>
      </c>
      <c r="K165" s="167" t="s">
        <v>155</v>
      </c>
      <c r="L165" s="36"/>
      <c r="M165" s="172" t="s">
        <v>19</v>
      </c>
      <c r="N165" s="173" t="s">
        <v>45</v>
      </c>
      <c r="O165" s="61"/>
      <c r="P165" s="174">
        <f t="shared" si="21"/>
        <v>0</v>
      </c>
      <c r="Q165" s="174">
        <v>3.5639999999999998E-2</v>
      </c>
      <c r="R165" s="174">
        <f t="shared" si="22"/>
        <v>7.1279999999999996E-2</v>
      </c>
      <c r="S165" s="174">
        <v>0</v>
      </c>
      <c r="T165" s="175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156</v>
      </c>
      <c r="AT165" s="176" t="s">
        <v>151</v>
      </c>
      <c r="AU165" s="176" t="s">
        <v>157</v>
      </c>
      <c r="AY165" s="14" t="s">
        <v>149</v>
      </c>
      <c r="BE165" s="177">
        <f t="shared" si="24"/>
        <v>456</v>
      </c>
      <c r="BF165" s="177">
        <f t="shared" si="25"/>
        <v>0</v>
      </c>
      <c r="BG165" s="177">
        <f t="shared" si="26"/>
        <v>0</v>
      </c>
      <c r="BH165" s="177">
        <f t="shared" si="27"/>
        <v>0</v>
      </c>
      <c r="BI165" s="177">
        <f t="shared" si="28"/>
        <v>0</v>
      </c>
      <c r="BJ165" s="14" t="s">
        <v>79</v>
      </c>
      <c r="BK165" s="177">
        <f t="shared" si="29"/>
        <v>456</v>
      </c>
      <c r="BL165" s="14" t="s">
        <v>156</v>
      </c>
      <c r="BM165" s="176" t="s">
        <v>317</v>
      </c>
    </row>
    <row r="166" spans="1:65" s="1" customFormat="1" ht="24.2" customHeight="1">
      <c r="A166" s="31"/>
      <c r="B166" s="32"/>
      <c r="C166" s="165" t="s">
        <v>318</v>
      </c>
      <c r="D166" s="165" t="s">
        <v>151</v>
      </c>
      <c r="E166" s="166" t="s">
        <v>319</v>
      </c>
      <c r="F166" s="167" t="s">
        <v>320</v>
      </c>
      <c r="G166" s="168" t="s">
        <v>231</v>
      </c>
      <c r="H166" s="169">
        <v>1.6E-2</v>
      </c>
      <c r="I166" s="170">
        <v>9420</v>
      </c>
      <c r="J166" s="171">
        <f t="shared" si="20"/>
        <v>150.72</v>
      </c>
      <c r="K166" s="167" t="s">
        <v>155</v>
      </c>
      <c r="L166" s="36"/>
      <c r="M166" s="172" t="s">
        <v>19</v>
      </c>
      <c r="N166" s="173" t="s">
        <v>45</v>
      </c>
      <c r="O166" s="61"/>
      <c r="P166" s="174">
        <f t="shared" si="21"/>
        <v>0</v>
      </c>
      <c r="Q166" s="174">
        <v>1.9539999999999998E-2</v>
      </c>
      <c r="R166" s="174">
        <f t="shared" si="22"/>
        <v>3.1263999999999999E-4</v>
      </c>
      <c r="S166" s="174">
        <v>0</v>
      </c>
      <c r="T166" s="175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156</v>
      </c>
      <c r="AT166" s="176" t="s">
        <v>151</v>
      </c>
      <c r="AU166" s="176" t="s">
        <v>157</v>
      </c>
      <c r="AY166" s="14" t="s">
        <v>149</v>
      </c>
      <c r="BE166" s="177">
        <f t="shared" si="24"/>
        <v>150.72</v>
      </c>
      <c r="BF166" s="177">
        <f t="shared" si="25"/>
        <v>0</v>
      </c>
      <c r="BG166" s="177">
        <f t="shared" si="26"/>
        <v>0</v>
      </c>
      <c r="BH166" s="177">
        <f t="shared" si="27"/>
        <v>0</v>
      </c>
      <c r="BI166" s="177">
        <f t="shared" si="28"/>
        <v>0</v>
      </c>
      <c r="BJ166" s="14" t="s">
        <v>79</v>
      </c>
      <c r="BK166" s="177">
        <f t="shared" si="29"/>
        <v>150.72</v>
      </c>
      <c r="BL166" s="14" t="s">
        <v>156</v>
      </c>
      <c r="BM166" s="176" t="s">
        <v>321</v>
      </c>
    </row>
    <row r="167" spans="1:65" s="1" customFormat="1" ht="14.45" customHeight="1">
      <c r="A167" s="31"/>
      <c r="B167" s="32"/>
      <c r="C167" s="178" t="s">
        <v>322</v>
      </c>
      <c r="D167" s="178" t="s">
        <v>323</v>
      </c>
      <c r="E167" s="179" t="s">
        <v>324</v>
      </c>
      <c r="F167" s="180" t="s">
        <v>325</v>
      </c>
      <c r="G167" s="181" t="s">
        <v>231</v>
      </c>
      <c r="H167" s="182">
        <v>1.6E-2</v>
      </c>
      <c r="I167" s="183">
        <v>25700</v>
      </c>
      <c r="J167" s="184">
        <f t="shared" si="20"/>
        <v>411.2</v>
      </c>
      <c r="K167" s="180" t="s">
        <v>155</v>
      </c>
      <c r="L167" s="185"/>
      <c r="M167" s="186" t="s">
        <v>19</v>
      </c>
      <c r="N167" s="187" t="s">
        <v>45</v>
      </c>
      <c r="O167" s="61"/>
      <c r="P167" s="174">
        <f t="shared" si="21"/>
        <v>0</v>
      </c>
      <c r="Q167" s="174">
        <v>1</v>
      </c>
      <c r="R167" s="174">
        <f t="shared" si="22"/>
        <v>1.6E-2</v>
      </c>
      <c r="S167" s="174">
        <v>0</v>
      </c>
      <c r="T167" s="175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184</v>
      </c>
      <c r="AT167" s="176" t="s">
        <v>323</v>
      </c>
      <c r="AU167" s="176" t="s">
        <v>157</v>
      </c>
      <c r="AY167" s="14" t="s">
        <v>149</v>
      </c>
      <c r="BE167" s="177">
        <f t="shared" si="24"/>
        <v>411.2</v>
      </c>
      <c r="BF167" s="177">
        <f t="shared" si="25"/>
        <v>0</v>
      </c>
      <c r="BG167" s="177">
        <f t="shared" si="26"/>
        <v>0</v>
      </c>
      <c r="BH167" s="177">
        <f t="shared" si="27"/>
        <v>0</v>
      </c>
      <c r="BI167" s="177">
        <f t="shared" si="28"/>
        <v>0</v>
      </c>
      <c r="BJ167" s="14" t="s">
        <v>79</v>
      </c>
      <c r="BK167" s="177">
        <f t="shared" si="29"/>
        <v>411.2</v>
      </c>
      <c r="BL167" s="14" t="s">
        <v>156</v>
      </c>
      <c r="BM167" s="176" t="s">
        <v>326</v>
      </c>
    </row>
    <row r="168" spans="1:65" s="1" customFormat="1" ht="24.2" customHeight="1">
      <c r="A168" s="31"/>
      <c r="B168" s="32"/>
      <c r="C168" s="165" t="s">
        <v>327</v>
      </c>
      <c r="D168" s="165" t="s">
        <v>151</v>
      </c>
      <c r="E168" s="166" t="s">
        <v>328</v>
      </c>
      <c r="F168" s="167" t="s">
        <v>329</v>
      </c>
      <c r="G168" s="168" t="s">
        <v>154</v>
      </c>
      <c r="H168" s="169">
        <v>125</v>
      </c>
      <c r="I168" s="170">
        <v>59</v>
      </c>
      <c r="J168" s="171">
        <f t="shared" si="20"/>
        <v>7375</v>
      </c>
      <c r="K168" s="167" t="s">
        <v>155</v>
      </c>
      <c r="L168" s="36"/>
      <c r="M168" s="172" t="s">
        <v>19</v>
      </c>
      <c r="N168" s="173" t="s">
        <v>45</v>
      </c>
      <c r="O168" s="61"/>
      <c r="P168" s="174">
        <f t="shared" si="21"/>
        <v>0</v>
      </c>
      <c r="Q168" s="174">
        <v>2.8570000000000002E-2</v>
      </c>
      <c r="R168" s="174">
        <f t="shared" si="22"/>
        <v>3.57125</v>
      </c>
      <c r="S168" s="174">
        <v>0</v>
      </c>
      <c r="T168" s="175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156</v>
      </c>
      <c r="AT168" s="176" t="s">
        <v>151</v>
      </c>
      <c r="AU168" s="176" t="s">
        <v>157</v>
      </c>
      <c r="AY168" s="14" t="s">
        <v>149</v>
      </c>
      <c r="BE168" s="177">
        <f t="shared" si="24"/>
        <v>7375</v>
      </c>
      <c r="BF168" s="177">
        <f t="shared" si="25"/>
        <v>0</v>
      </c>
      <c r="BG168" s="177">
        <f t="shared" si="26"/>
        <v>0</v>
      </c>
      <c r="BH168" s="177">
        <f t="shared" si="27"/>
        <v>0</v>
      </c>
      <c r="BI168" s="177">
        <f t="shared" si="28"/>
        <v>0</v>
      </c>
      <c r="BJ168" s="14" t="s">
        <v>79</v>
      </c>
      <c r="BK168" s="177">
        <f t="shared" si="29"/>
        <v>7375</v>
      </c>
      <c r="BL168" s="14" t="s">
        <v>156</v>
      </c>
      <c r="BM168" s="176" t="s">
        <v>330</v>
      </c>
    </row>
    <row r="169" spans="1:65" s="1" customFormat="1" ht="14.45" customHeight="1">
      <c r="A169" s="31"/>
      <c r="B169" s="32"/>
      <c r="C169" s="165" t="s">
        <v>331</v>
      </c>
      <c r="D169" s="165" t="s">
        <v>151</v>
      </c>
      <c r="E169" s="166" t="s">
        <v>332</v>
      </c>
      <c r="F169" s="167" t="s">
        <v>333</v>
      </c>
      <c r="G169" s="168" t="s">
        <v>154</v>
      </c>
      <c r="H169" s="169">
        <v>26.3</v>
      </c>
      <c r="I169" s="170">
        <v>82</v>
      </c>
      <c r="J169" s="171">
        <f t="shared" si="20"/>
        <v>2156.6</v>
      </c>
      <c r="K169" s="167" t="s">
        <v>155</v>
      </c>
      <c r="L169" s="36"/>
      <c r="M169" s="172" t="s">
        <v>19</v>
      </c>
      <c r="N169" s="173" t="s">
        <v>45</v>
      </c>
      <c r="O169" s="61"/>
      <c r="P169" s="174">
        <f t="shared" si="21"/>
        <v>0</v>
      </c>
      <c r="Q169" s="174">
        <v>4.795E-2</v>
      </c>
      <c r="R169" s="174">
        <f t="shared" si="22"/>
        <v>1.261085</v>
      </c>
      <c r="S169" s="174">
        <v>0</v>
      </c>
      <c r="T169" s="175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156</v>
      </c>
      <c r="AT169" s="176" t="s">
        <v>151</v>
      </c>
      <c r="AU169" s="176" t="s">
        <v>157</v>
      </c>
      <c r="AY169" s="14" t="s">
        <v>149</v>
      </c>
      <c r="BE169" s="177">
        <f t="shared" si="24"/>
        <v>2156.6</v>
      </c>
      <c r="BF169" s="177">
        <f t="shared" si="25"/>
        <v>0</v>
      </c>
      <c r="BG169" s="177">
        <f t="shared" si="26"/>
        <v>0</v>
      </c>
      <c r="BH169" s="177">
        <f t="shared" si="27"/>
        <v>0</v>
      </c>
      <c r="BI169" s="177">
        <f t="shared" si="28"/>
        <v>0</v>
      </c>
      <c r="BJ169" s="14" t="s">
        <v>79</v>
      </c>
      <c r="BK169" s="177">
        <f t="shared" si="29"/>
        <v>2156.6</v>
      </c>
      <c r="BL169" s="14" t="s">
        <v>156</v>
      </c>
      <c r="BM169" s="176" t="s">
        <v>334</v>
      </c>
    </row>
    <row r="170" spans="1:65" s="1" customFormat="1" ht="14.45" customHeight="1">
      <c r="A170" s="31"/>
      <c r="B170" s="32"/>
      <c r="C170" s="165" t="s">
        <v>335</v>
      </c>
      <c r="D170" s="165" t="s">
        <v>151</v>
      </c>
      <c r="E170" s="166" t="s">
        <v>336</v>
      </c>
      <c r="F170" s="167" t="s">
        <v>337</v>
      </c>
      <c r="G170" s="168" t="s">
        <v>154</v>
      </c>
      <c r="H170" s="169">
        <v>19</v>
      </c>
      <c r="I170" s="170">
        <v>116</v>
      </c>
      <c r="J170" s="171">
        <f t="shared" si="20"/>
        <v>2204</v>
      </c>
      <c r="K170" s="167" t="s">
        <v>155</v>
      </c>
      <c r="L170" s="36"/>
      <c r="M170" s="172" t="s">
        <v>19</v>
      </c>
      <c r="N170" s="173" t="s">
        <v>45</v>
      </c>
      <c r="O170" s="61"/>
      <c r="P170" s="174">
        <f t="shared" si="21"/>
        <v>0</v>
      </c>
      <c r="Q170" s="174">
        <v>0.11576</v>
      </c>
      <c r="R170" s="174">
        <f t="shared" si="22"/>
        <v>2.1994400000000001</v>
      </c>
      <c r="S170" s="174">
        <v>0</v>
      </c>
      <c r="T170" s="175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156</v>
      </c>
      <c r="AT170" s="176" t="s">
        <v>151</v>
      </c>
      <c r="AU170" s="176" t="s">
        <v>157</v>
      </c>
      <c r="AY170" s="14" t="s">
        <v>149</v>
      </c>
      <c r="BE170" s="177">
        <f t="shared" si="24"/>
        <v>2204</v>
      </c>
      <c r="BF170" s="177">
        <f t="shared" si="25"/>
        <v>0</v>
      </c>
      <c r="BG170" s="177">
        <f t="shared" si="26"/>
        <v>0</v>
      </c>
      <c r="BH170" s="177">
        <f t="shared" si="27"/>
        <v>0</v>
      </c>
      <c r="BI170" s="177">
        <f t="shared" si="28"/>
        <v>0</v>
      </c>
      <c r="BJ170" s="14" t="s">
        <v>79</v>
      </c>
      <c r="BK170" s="177">
        <f t="shared" si="29"/>
        <v>2204</v>
      </c>
      <c r="BL170" s="14" t="s">
        <v>156</v>
      </c>
      <c r="BM170" s="176" t="s">
        <v>338</v>
      </c>
    </row>
    <row r="171" spans="1:65" s="1" customFormat="1" ht="24.2" customHeight="1">
      <c r="A171" s="31"/>
      <c r="B171" s="32"/>
      <c r="C171" s="165" t="s">
        <v>339</v>
      </c>
      <c r="D171" s="165" t="s">
        <v>151</v>
      </c>
      <c r="E171" s="166" t="s">
        <v>340</v>
      </c>
      <c r="F171" s="167" t="s">
        <v>341</v>
      </c>
      <c r="G171" s="168" t="s">
        <v>187</v>
      </c>
      <c r="H171" s="169">
        <v>42</v>
      </c>
      <c r="I171" s="170">
        <v>450</v>
      </c>
      <c r="J171" s="171">
        <f t="shared" si="20"/>
        <v>18900</v>
      </c>
      <c r="K171" s="167" t="s">
        <v>155</v>
      </c>
      <c r="L171" s="36"/>
      <c r="M171" s="172" t="s">
        <v>19</v>
      </c>
      <c r="N171" s="173" t="s">
        <v>45</v>
      </c>
      <c r="O171" s="61"/>
      <c r="P171" s="174">
        <f t="shared" si="21"/>
        <v>0</v>
      </c>
      <c r="Q171" s="174">
        <v>0.71135999999999999</v>
      </c>
      <c r="R171" s="174">
        <f t="shared" si="22"/>
        <v>29.877119999999998</v>
      </c>
      <c r="S171" s="174">
        <v>0</v>
      </c>
      <c r="T171" s="175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156</v>
      </c>
      <c r="AT171" s="176" t="s">
        <v>151</v>
      </c>
      <c r="AU171" s="176" t="s">
        <v>157</v>
      </c>
      <c r="AY171" s="14" t="s">
        <v>149</v>
      </c>
      <c r="BE171" s="177">
        <f t="shared" si="24"/>
        <v>18900</v>
      </c>
      <c r="BF171" s="177">
        <f t="shared" si="25"/>
        <v>0</v>
      </c>
      <c r="BG171" s="177">
        <f t="shared" si="26"/>
        <v>0</v>
      </c>
      <c r="BH171" s="177">
        <f t="shared" si="27"/>
        <v>0</v>
      </c>
      <c r="BI171" s="177">
        <f t="shared" si="28"/>
        <v>0</v>
      </c>
      <c r="BJ171" s="14" t="s">
        <v>79</v>
      </c>
      <c r="BK171" s="177">
        <f t="shared" si="29"/>
        <v>18900</v>
      </c>
      <c r="BL171" s="14" t="s">
        <v>156</v>
      </c>
      <c r="BM171" s="176" t="s">
        <v>342</v>
      </c>
    </row>
    <row r="172" spans="1:65" s="1" customFormat="1" ht="14.45" customHeight="1">
      <c r="A172" s="31"/>
      <c r="B172" s="32"/>
      <c r="C172" s="178" t="s">
        <v>343</v>
      </c>
      <c r="D172" s="178" t="s">
        <v>323</v>
      </c>
      <c r="E172" s="179" t="s">
        <v>344</v>
      </c>
      <c r="F172" s="180" t="s">
        <v>345</v>
      </c>
      <c r="G172" s="181" t="s">
        <v>231</v>
      </c>
      <c r="H172" s="182">
        <v>7.35</v>
      </c>
      <c r="I172" s="183">
        <v>365</v>
      </c>
      <c r="J172" s="184">
        <f t="shared" si="20"/>
        <v>2682.75</v>
      </c>
      <c r="K172" s="180" t="s">
        <v>155</v>
      </c>
      <c r="L172" s="185"/>
      <c r="M172" s="186" t="s">
        <v>19</v>
      </c>
      <c r="N172" s="187" t="s">
        <v>45</v>
      </c>
      <c r="O172" s="61"/>
      <c r="P172" s="174">
        <f t="shared" si="21"/>
        <v>0</v>
      </c>
      <c r="Q172" s="174">
        <v>1</v>
      </c>
      <c r="R172" s="174">
        <f t="shared" si="22"/>
        <v>7.35</v>
      </c>
      <c r="S172" s="174">
        <v>0</v>
      </c>
      <c r="T172" s="175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184</v>
      </c>
      <c r="AT172" s="176" t="s">
        <v>323</v>
      </c>
      <c r="AU172" s="176" t="s">
        <v>157</v>
      </c>
      <c r="AY172" s="14" t="s">
        <v>149</v>
      </c>
      <c r="BE172" s="177">
        <f t="shared" si="24"/>
        <v>2682.75</v>
      </c>
      <c r="BF172" s="177">
        <f t="shared" si="25"/>
        <v>0</v>
      </c>
      <c r="BG172" s="177">
        <f t="shared" si="26"/>
        <v>0</v>
      </c>
      <c r="BH172" s="177">
        <f t="shared" si="27"/>
        <v>0</v>
      </c>
      <c r="BI172" s="177">
        <f t="shared" si="28"/>
        <v>0</v>
      </c>
      <c r="BJ172" s="14" t="s">
        <v>79</v>
      </c>
      <c r="BK172" s="177">
        <f t="shared" si="29"/>
        <v>2682.75</v>
      </c>
      <c r="BL172" s="14" t="s">
        <v>156</v>
      </c>
      <c r="BM172" s="176" t="s">
        <v>346</v>
      </c>
    </row>
    <row r="173" spans="1:65" s="1" customFormat="1" ht="24.2" customHeight="1">
      <c r="A173" s="31"/>
      <c r="B173" s="32"/>
      <c r="C173" s="165" t="s">
        <v>347</v>
      </c>
      <c r="D173" s="165" t="s">
        <v>151</v>
      </c>
      <c r="E173" s="166" t="s">
        <v>348</v>
      </c>
      <c r="F173" s="167" t="s">
        <v>349</v>
      </c>
      <c r="G173" s="168" t="s">
        <v>165</v>
      </c>
      <c r="H173" s="169">
        <v>10</v>
      </c>
      <c r="I173" s="170">
        <v>44</v>
      </c>
      <c r="J173" s="171">
        <f t="shared" si="20"/>
        <v>440</v>
      </c>
      <c r="K173" s="167" t="s">
        <v>155</v>
      </c>
      <c r="L173" s="36"/>
      <c r="M173" s="172" t="s">
        <v>19</v>
      </c>
      <c r="N173" s="173" t="s">
        <v>45</v>
      </c>
      <c r="O173" s="61"/>
      <c r="P173" s="174">
        <f t="shared" si="21"/>
        <v>0</v>
      </c>
      <c r="Q173" s="174">
        <v>4.6800000000000001E-3</v>
      </c>
      <c r="R173" s="174">
        <f t="shared" si="22"/>
        <v>4.6800000000000001E-2</v>
      </c>
      <c r="S173" s="174">
        <v>0</v>
      </c>
      <c r="T173" s="175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156</v>
      </c>
      <c r="AT173" s="176" t="s">
        <v>151</v>
      </c>
      <c r="AU173" s="176" t="s">
        <v>157</v>
      </c>
      <c r="AY173" s="14" t="s">
        <v>149</v>
      </c>
      <c r="BE173" s="177">
        <f t="shared" si="24"/>
        <v>440</v>
      </c>
      <c r="BF173" s="177">
        <f t="shared" si="25"/>
        <v>0</v>
      </c>
      <c r="BG173" s="177">
        <f t="shared" si="26"/>
        <v>0</v>
      </c>
      <c r="BH173" s="177">
        <f t="shared" si="27"/>
        <v>0</v>
      </c>
      <c r="BI173" s="177">
        <f t="shared" si="28"/>
        <v>0</v>
      </c>
      <c r="BJ173" s="14" t="s">
        <v>79</v>
      </c>
      <c r="BK173" s="177">
        <f t="shared" si="29"/>
        <v>440</v>
      </c>
      <c r="BL173" s="14" t="s">
        <v>156</v>
      </c>
      <c r="BM173" s="176" t="s">
        <v>350</v>
      </c>
    </row>
    <row r="174" spans="1:65" s="1" customFormat="1" ht="24.2" customHeight="1">
      <c r="A174" s="31"/>
      <c r="B174" s="32"/>
      <c r="C174" s="165" t="s">
        <v>351</v>
      </c>
      <c r="D174" s="165" t="s">
        <v>151</v>
      </c>
      <c r="E174" s="166" t="s">
        <v>352</v>
      </c>
      <c r="F174" s="167" t="s">
        <v>353</v>
      </c>
      <c r="G174" s="168" t="s">
        <v>165</v>
      </c>
      <c r="H174" s="169">
        <v>71</v>
      </c>
      <c r="I174" s="170">
        <v>54</v>
      </c>
      <c r="J174" s="171">
        <f t="shared" si="20"/>
        <v>3834</v>
      </c>
      <c r="K174" s="167" t="s">
        <v>155</v>
      </c>
      <c r="L174" s="36"/>
      <c r="M174" s="172" t="s">
        <v>19</v>
      </c>
      <c r="N174" s="173" t="s">
        <v>45</v>
      </c>
      <c r="O174" s="61"/>
      <c r="P174" s="174">
        <f t="shared" si="21"/>
        <v>0</v>
      </c>
      <c r="Q174" s="174">
        <v>7.0200000000000002E-3</v>
      </c>
      <c r="R174" s="174">
        <f t="shared" si="22"/>
        <v>0.49842000000000003</v>
      </c>
      <c r="S174" s="174">
        <v>0</v>
      </c>
      <c r="T174" s="175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156</v>
      </c>
      <c r="AT174" s="176" t="s">
        <v>151</v>
      </c>
      <c r="AU174" s="176" t="s">
        <v>157</v>
      </c>
      <c r="AY174" s="14" t="s">
        <v>149</v>
      </c>
      <c r="BE174" s="177">
        <f t="shared" si="24"/>
        <v>3834</v>
      </c>
      <c r="BF174" s="177">
        <f t="shared" si="25"/>
        <v>0</v>
      </c>
      <c r="BG174" s="177">
        <f t="shared" si="26"/>
        <v>0</v>
      </c>
      <c r="BH174" s="177">
        <f t="shared" si="27"/>
        <v>0</v>
      </c>
      <c r="BI174" s="177">
        <f t="shared" si="28"/>
        <v>0</v>
      </c>
      <c r="BJ174" s="14" t="s">
        <v>79</v>
      </c>
      <c r="BK174" s="177">
        <f t="shared" si="29"/>
        <v>3834</v>
      </c>
      <c r="BL174" s="14" t="s">
        <v>156</v>
      </c>
      <c r="BM174" s="176" t="s">
        <v>354</v>
      </c>
    </row>
    <row r="175" spans="1:65" s="1" customFormat="1" ht="24.2" customHeight="1">
      <c r="A175" s="31"/>
      <c r="B175" s="32"/>
      <c r="C175" s="165" t="s">
        <v>355</v>
      </c>
      <c r="D175" s="165" t="s">
        <v>151</v>
      </c>
      <c r="E175" s="166" t="s">
        <v>356</v>
      </c>
      <c r="F175" s="167" t="s">
        <v>357</v>
      </c>
      <c r="G175" s="168" t="s">
        <v>154</v>
      </c>
      <c r="H175" s="169">
        <v>1.44</v>
      </c>
      <c r="I175" s="170">
        <v>734</v>
      </c>
      <c r="J175" s="171">
        <f t="shared" si="20"/>
        <v>1056.96</v>
      </c>
      <c r="K175" s="167" t="s">
        <v>155</v>
      </c>
      <c r="L175" s="36"/>
      <c r="M175" s="172" t="s">
        <v>19</v>
      </c>
      <c r="N175" s="173" t="s">
        <v>45</v>
      </c>
      <c r="O175" s="61"/>
      <c r="P175" s="174">
        <f t="shared" si="21"/>
        <v>0</v>
      </c>
      <c r="Q175" s="174">
        <v>0.25364999999999999</v>
      </c>
      <c r="R175" s="174">
        <f t="shared" si="22"/>
        <v>0.36525599999999997</v>
      </c>
      <c r="S175" s="174">
        <v>0</v>
      </c>
      <c r="T175" s="175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156</v>
      </c>
      <c r="AT175" s="176" t="s">
        <v>151</v>
      </c>
      <c r="AU175" s="176" t="s">
        <v>157</v>
      </c>
      <c r="AY175" s="14" t="s">
        <v>149</v>
      </c>
      <c r="BE175" s="177">
        <f t="shared" si="24"/>
        <v>1056.96</v>
      </c>
      <c r="BF175" s="177">
        <f t="shared" si="25"/>
        <v>0</v>
      </c>
      <c r="BG175" s="177">
        <f t="shared" si="26"/>
        <v>0</v>
      </c>
      <c r="BH175" s="177">
        <f t="shared" si="27"/>
        <v>0</v>
      </c>
      <c r="BI175" s="177">
        <f t="shared" si="28"/>
        <v>0</v>
      </c>
      <c r="BJ175" s="14" t="s">
        <v>79</v>
      </c>
      <c r="BK175" s="177">
        <f t="shared" si="29"/>
        <v>1056.96</v>
      </c>
      <c r="BL175" s="14" t="s">
        <v>156</v>
      </c>
      <c r="BM175" s="176" t="s">
        <v>358</v>
      </c>
    </row>
    <row r="176" spans="1:65" s="1" customFormat="1" ht="14.45" customHeight="1">
      <c r="A176" s="31"/>
      <c r="B176" s="32"/>
      <c r="C176" s="165" t="s">
        <v>359</v>
      </c>
      <c r="D176" s="165" t="s">
        <v>151</v>
      </c>
      <c r="E176" s="166" t="s">
        <v>360</v>
      </c>
      <c r="F176" s="167" t="s">
        <v>361</v>
      </c>
      <c r="G176" s="168" t="s">
        <v>231</v>
      </c>
      <c r="H176" s="169">
        <v>0.57999999999999996</v>
      </c>
      <c r="I176" s="170">
        <v>13500</v>
      </c>
      <c r="J176" s="171">
        <f t="shared" si="20"/>
        <v>7830</v>
      </c>
      <c r="K176" s="167" t="s">
        <v>155</v>
      </c>
      <c r="L176" s="36"/>
      <c r="M176" s="172" t="s">
        <v>19</v>
      </c>
      <c r="N176" s="173" t="s">
        <v>45</v>
      </c>
      <c r="O176" s="61"/>
      <c r="P176" s="174">
        <f t="shared" si="21"/>
        <v>0</v>
      </c>
      <c r="Q176" s="174">
        <v>1.06277</v>
      </c>
      <c r="R176" s="174">
        <f t="shared" si="22"/>
        <v>0.61640659999999992</v>
      </c>
      <c r="S176" s="174">
        <v>0</v>
      </c>
      <c r="T176" s="17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156</v>
      </c>
      <c r="AT176" s="176" t="s">
        <v>151</v>
      </c>
      <c r="AU176" s="176" t="s">
        <v>157</v>
      </c>
      <c r="AY176" s="14" t="s">
        <v>149</v>
      </c>
      <c r="BE176" s="177">
        <f t="shared" si="24"/>
        <v>7830</v>
      </c>
      <c r="BF176" s="177">
        <f t="shared" si="25"/>
        <v>0</v>
      </c>
      <c r="BG176" s="177">
        <f t="shared" si="26"/>
        <v>0</v>
      </c>
      <c r="BH176" s="177">
        <f t="shared" si="27"/>
        <v>0</v>
      </c>
      <c r="BI176" s="177">
        <f t="shared" si="28"/>
        <v>0</v>
      </c>
      <c r="BJ176" s="14" t="s">
        <v>79</v>
      </c>
      <c r="BK176" s="177">
        <f t="shared" si="29"/>
        <v>7830</v>
      </c>
      <c r="BL176" s="14" t="s">
        <v>156</v>
      </c>
      <c r="BM176" s="176" t="s">
        <v>362</v>
      </c>
    </row>
    <row r="177" spans="1:65" s="1" customFormat="1" ht="24.2" customHeight="1">
      <c r="A177" s="31"/>
      <c r="B177" s="32"/>
      <c r="C177" s="165" t="s">
        <v>363</v>
      </c>
      <c r="D177" s="165" t="s">
        <v>151</v>
      </c>
      <c r="E177" s="166" t="s">
        <v>364</v>
      </c>
      <c r="F177" s="167" t="s">
        <v>365</v>
      </c>
      <c r="G177" s="168" t="s">
        <v>154</v>
      </c>
      <c r="H177" s="169">
        <v>4.2300000000000004</v>
      </c>
      <c r="I177" s="170">
        <v>342</v>
      </c>
      <c r="J177" s="171">
        <f t="shared" si="20"/>
        <v>1446.66</v>
      </c>
      <c r="K177" s="167" t="s">
        <v>155</v>
      </c>
      <c r="L177" s="36"/>
      <c r="M177" s="172" t="s">
        <v>19</v>
      </c>
      <c r="N177" s="173" t="s">
        <v>45</v>
      </c>
      <c r="O177" s="61"/>
      <c r="P177" s="174">
        <f t="shared" si="21"/>
        <v>0</v>
      </c>
      <c r="Q177" s="174">
        <v>0.23458000000000001</v>
      </c>
      <c r="R177" s="174">
        <f t="shared" si="22"/>
        <v>0.99227340000000019</v>
      </c>
      <c r="S177" s="174">
        <v>0</v>
      </c>
      <c r="T177" s="17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156</v>
      </c>
      <c r="AT177" s="176" t="s">
        <v>151</v>
      </c>
      <c r="AU177" s="176" t="s">
        <v>157</v>
      </c>
      <c r="AY177" s="14" t="s">
        <v>149</v>
      </c>
      <c r="BE177" s="177">
        <f t="shared" si="24"/>
        <v>1446.66</v>
      </c>
      <c r="BF177" s="177">
        <f t="shared" si="25"/>
        <v>0</v>
      </c>
      <c r="BG177" s="177">
        <f t="shared" si="26"/>
        <v>0</v>
      </c>
      <c r="BH177" s="177">
        <f t="shared" si="27"/>
        <v>0</v>
      </c>
      <c r="BI177" s="177">
        <f t="shared" si="28"/>
        <v>0</v>
      </c>
      <c r="BJ177" s="14" t="s">
        <v>79</v>
      </c>
      <c r="BK177" s="177">
        <f t="shared" si="29"/>
        <v>1446.66</v>
      </c>
      <c r="BL177" s="14" t="s">
        <v>156</v>
      </c>
      <c r="BM177" s="176" t="s">
        <v>366</v>
      </c>
    </row>
    <row r="178" spans="1:65" s="1" customFormat="1" ht="24.2" customHeight="1">
      <c r="A178" s="31"/>
      <c r="B178" s="32"/>
      <c r="C178" s="165" t="s">
        <v>367</v>
      </c>
      <c r="D178" s="165" t="s">
        <v>151</v>
      </c>
      <c r="E178" s="166" t="s">
        <v>368</v>
      </c>
      <c r="F178" s="167" t="s">
        <v>369</v>
      </c>
      <c r="G178" s="168" t="s">
        <v>154</v>
      </c>
      <c r="H178" s="169">
        <v>16</v>
      </c>
      <c r="I178" s="170">
        <v>275</v>
      </c>
      <c r="J178" s="171">
        <f t="shared" si="20"/>
        <v>4400</v>
      </c>
      <c r="K178" s="167" t="s">
        <v>155</v>
      </c>
      <c r="L178" s="36"/>
      <c r="M178" s="172" t="s">
        <v>19</v>
      </c>
      <c r="N178" s="173" t="s">
        <v>45</v>
      </c>
      <c r="O178" s="61"/>
      <c r="P178" s="174">
        <f t="shared" si="21"/>
        <v>0</v>
      </c>
      <c r="Q178" s="174">
        <v>0.11549</v>
      </c>
      <c r="R178" s="174">
        <f t="shared" si="22"/>
        <v>1.8478399999999999</v>
      </c>
      <c r="S178" s="174">
        <v>0</v>
      </c>
      <c r="T178" s="17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156</v>
      </c>
      <c r="AT178" s="176" t="s">
        <v>151</v>
      </c>
      <c r="AU178" s="176" t="s">
        <v>157</v>
      </c>
      <c r="AY178" s="14" t="s">
        <v>149</v>
      </c>
      <c r="BE178" s="177">
        <f t="shared" si="24"/>
        <v>4400</v>
      </c>
      <c r="BF178" s="177">
        <f t="shared" si="25"/>
        <v>0</v>
      </c>
      <c r="BG178" s="177">
        <f t="shared" si="26"/>
        <v>0</v>
      </c>
      <c r="BH178" s="177">
        <f t="shared" si="27"/>
        <v>0</v>
      </c>
      <c r="BI178" s="177">
        <f t="shared" si="28"/>
        <v>0</v>
      </c>
      <c r="BJ178" s="14" t="s">
        <v>79</v>
      </c>
      <c r="BK178" s="177">
        <f t="shared" si="29"/>
        <v>4400</v>
      </c>
      <c r="BL178" s="14" t="s">
        <v>156</v>
      </c>
      <c r="BM178" s="176" t="s">
        <v>370</v>
      </c>
    </row>
    <row r="179" spans="1:65" s="1" customFormat="1" ht="24.2" customHeight="1">
      <c r="A179" s="31"/>
      <c r="B179" s="32"/>
      <c r="C179" s="165" t="s">
        <v>371</v>
      </c>
      <c r="D179" s="165" t="s">
        <v>151</v>
      </c>
      <c r="E179" s="166" t="s">
        <v>372</v>
      </c>
      <c r="F179" s="167" t="s">
        <v>373</v>
      </c>
      <c r="G179" s="168" t="s">
        <v>154</v>
      </c>
      <c r="H179" s="169">
        <v>97.08</v>
      </c>
      <c r="I179" s="170">
        <v>232</v>
      </c>
      <c r="J179" s="171">
        <f t="shared" si="20"/>
        <v>22522.560000000001</v>
      </c>
      <c r="K179" s="167" t="s">
        <v>155</v>
      </c>
      <c r="L179" s="36"/>
      <c r="M179" s="172" t="s">
        <v>19</v>
      </c>
      <c r="N179" s="173" t="s">
        <v>45</v>
      </c>
      <c r="O179" s="61"/>
      <c r="P179" s="174">
        <f t="shared" si="21"/>
        <v>0</v>
      </c>
      <c r="Q179" s="174">
        <v>5.8970000000000002E-2</v>
      </c>
      <c r="R179" s="174">
        <f t="shared" si="22"/>
        <v>5.7248076000000001</v>
      </c>
      <c r="S179" s="174">
        <v>0</v>
      </c>
      <c r="T179" s="17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156</v>
      </c>
      <c r="AT179" s="176" t="s">
        <v>151</v>
      </c>
      <c r="AU179" s="176" t="s">
        <v>157</v>
      </c>
      <c r="AY179" s="14" t="s">
        <v>149</v>
      </c>
      <c r="BE179" s="177">
        <f t="shared" si="24"/>
        <v>22522.560000000001</v>
      </c>
      <c r="BF179" s="177">
        <f t="shared" si="25"/>
        <v>0</v>
      </c>
      <c r="BG179" s="177">
        <f t="shared" si="26"/>
        <v>0</v>
      </c>
      <c r="BH179" s="177">
        <f t="shared" si="27"/>
        <v>0</v>
      </c>
      <c r="BI179" s="177">
        <f t="shared" si="28"/>
        <v>0</v>
      </c>
      <c r="BJ179" s="14" t="s">
        <v>79</v>
      </c>
      <c r="BK179" s="177">
        <f t="shared" si="29"/>
        <v>22522.560000000001</v>
      </c>
      <c r="BL179" s="14" t="s">
        <v>156</v>
      </c>
      <c r="BM179" s="176" t="s">
        <v>374</v>
      </c>
    </row>
    <row r="180" spans="1:65" s="1" customFormat="1" ht="24.2" customHeight="1">
      <c r="A180" s="31"/>
      <c r="B180" s="32"/>
      <c r="C180" s="165" t="s">
        <v>375</v>
      </c>
      <c r="D180" s="165" t="s">
        <v>151</v>
      </c>
      <c r="E180" s="166" t="s">
        <v>376</v>
      </c>
      <c r="F180" s="167" t="s">
        <v>377</v>
      </c>
      <c r="G180" s="168" t="s">
        <v>154</v>
      </c>
      <c r="H180" s="169">
        <v>147.5</v>
      </c>
      <c r="I180" s="170">
        <v>254</v>
      </c>
      <c r="J180" s="171">
        <f t="shared" si="20"/>
        <v>37465</v>
      </c>
      <c r="K180" s="167" t="s">
        <v>155</v>
      </c>
      <c r="L180" s="36"/>
      <c r="M180" s="172" t="s">
        <v>19</v>
      </c>
      <c r="N180" s="173" t="s">
        <v>45</v>
      </c>
      <c r="O180" s="61"/>
      <c r="P180" s="174">
        <f t="shared" si="21"/>
        <v>0</v>
      </c>
      <c r="Q180" s="174">
        <v>6.6879999999999995E-2</v>
      </c>
      <c r="R180" s="174">
        <f t="shared" si="22"/>
        <v>9.8647999999999989</v>
      </c>
      <c r="S180" s="174">
        <v>0</v>
      </c>
      <c r="T180" s="17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156</v>
      </c>
      <c r="AT180" s="176" t="s">
        <v>151</v>
      </c>
      <c r="AU180" s="176" t="s">
        <v>157</v>
      </c>
      <c r="AY180" s="14" t="s">
        <v>149</v>
      </c>
      <c r="BE180" s="177">
        <f t="shared" si="24"/>
        <v>37465</v>
      </c>
      <c r="BF180" s="177">
        <f t="shared" si="25"/>
        <v>0</v>
      </c>
      <c r="BG180" s="177">
        <f t="shared" si="26"/>
        <v>0</v>
      </c>
      <c r="BH180" s="177">
        <f t="shared" si="27"/>
        <v>0</v>
      </c>
      <c r="BI180" s="177">
        <f t="shared" si="28"/>
        <v>0</v>
      </c>
      <c r="BJ180" s="14" t="s">
        <v>79</v>
      </c>
      <c r="BK180" s="177">
        <f t="shared" si="29"/>
        <v>37465</v>
      </c>
      <c r="BL180" s="14" t="s">
        <v>156</v>
      </c>
      <c r="BM180" s="176" t="s">
        <v>378</v>
      </c>
    </row>
    <row r="181" spans="1:65" s="1" customFormat="1" ht="24.2" customHeight="1">
      <c r="A181" s="31"/>
      <c r="B181" s="32"/>
      <c r="C181" s="165" t="s">
        <v>379</v>
      </c>
      <c r="D181" s="165" t="s">
        <v>151</v>
      </c>
      <c r="E181" s="166" t="s">
        <v>380</v>
      </c>
      <c r="F181" s="167" t="s">
        <v>381</v>
      </c>
      <c r="G181" s="168" t="s">
        <v>154</v>
      </c>
      <c r="H181" s="169">
        <v>134.76</v>
      </c>
      <c r="I181" s="170">
        <v>279</v>
      </c>
      <c r="J181" s="171">
        <f t="shared" si="20"/>
        <v>37598.04</v>
      </c>
      <c r="K181" s="167" t="s">
        <v>155</v>
      </c>
      <c r="L181" s="36"/>
      <c r="M181" s="172" t="s">
        <v>19</v>
      </c>
      <c r="N181" s="173" t="s">
        <v>45</v>
      </c>
      <c r="O181" s="61"/>
      <c r="P181" s="174">
        <f t="shared" si="21"/>
        <v>0</v>
      </c>
      <c r="Q181" s="174">
        <v>7.571E-2</v>
      </c>
      <c r="R181" s="174">
        <f t="shared" si="22"/>
        <v>10.2026796</v>
      </c>
      <c r="S181" s="174">
        <v>0</v>
      </c>
      <c r="T181" s="17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156</v>
      </c>
      <c r="AT181" s="176" t="s">
        <v>151</v>
      </c>
      <c r="AU181" s="176" t="s">
        <v>157</v>
      </c>
      <c r="AY181" s="14" t="s">
        <v>149</v>
      </c>
      <c r="BE181" s="177">
        <f t="shared" si="24"/>
        <v>37598.04</v>
      </c>
      <c r="BF181" s="177">
        <f t="shared" si="25"/>
        <v>0</v>
      </c>
      <c r="BG181" s="177">
        <f t="shared" si="26"/>
        <v>0</v>
      </c>
      <c r="BH181" s="177">
        <f t="shared" si="27"/>
        <v>0</v>
      </c>
      <c r="BI181" s="177">
        <f t="shared" si="28"/>
        <v>0</v>
      </c>
      <c r="BJ181" s="14" t="s">
        <v>79</v>
      </c>
      <c r="BK181" s="177">
        <f t="shared" si="29"/>
        <v>37598.04</v>
      </c>
      <c r="BL181" s="14" t="s">
        <v>156</v>
      </c>
      <c r="BM181" s="176" t="s">
        <v>382</v>
      </c>
    </row>
    <row r="182" spans="1:65" s="1" customFormat="1" ht="14.45" customHeight="1">
      <c r="A182" s="31"/>
      <c r="B182" s="32"/>
      <c r="C182" s="165" t="s">
        <v>383</v>
      </c>
      <c r="D182" s="165" t="s">
        <v>151</v>
      </c>
      <c r="E182" s="166" t="s">
        <v>384</v>
      </c>
      <c r="F182" s="167" t="s">
        <v>385</v>
      </c>
      <c r="G182" s="168" t="s">
        <v>169</v>
      </c>
      <c r="H182" s="169">
        <v>127.8</v>
      </c>
      <c r="I182" s="170">
        <v>11</v>
      </c>
      <c r="J182" s="171">
        <f t="shared" si="20"/>
        <v>1405.8</v>
      </c>
      <c r="K182" s="167" t="s">
        <v>155</v>
      </c>
      <c r="L182" s="36"/>
      <c r="M182" s="172" t="s">
        <v>19</v>
      </c>
      <c r="N182" s="173" t="s">
        <v>45</v>
      </c>
      <c r="O182" s="61"/>
      <c r="P182" s="174">
        <f t="shared" si="21"/>
        <v>0</v>
      </c>
      <c r="Q182" s="174">
        <v>1.2999999999999999E-4</v>
      </c>
      <c r="R182" s="174">
        <f t="shared" si="22"/>
        <v>1.6613999999999997E-2</v>
      </c>
      <c r="S182" s="174">
        <v>0</v>
      </c>
      <c r="T182" s="17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156</v>
      </c>
      <c r="AT182" s="176" t="s">
        <v>151</v>
      </c>
      <c r="AU182" s="176" t="s">
        <v>157</v>
      </c>
      <c r="AY182" s="14" t="s">
        <v>149</v>
      </c>
      <c r="BE182" s="177">
        <f t="shared" si="24"/>
        <v>1405.8</v>
      </c>
      <c r="BF182" s="177">
        <f t="shared" si="25"/>
        <v>0</v>
      </c>
      <c r="BG182" s="177">
        <f t="shared" si="26"/>
        <v>0</v>
      </c>
      <c r="BH182" s="177">
        <f t="shared" si="27"/>
        <v>0</v>
      </c>
      <c r="BI182" s="177">
        <f t="shared" si="28"/>
        <v>0</v>
      </c>
      <c r="BJ182" s="14" t="s">
        <v>79</v>
      </c>
      <c r="BK182" s="177">
        <f t="shared" si="29"/>
        <v>1405.8</v>
      </c>
      <c r="BL182" s="14" t="s">
        <v>156</v>
      </c>
      <c r="BM182" s="176" t="s">
        <v>386</v>
      </c>
    </row>
    <row r="183" spans="1:65" s="1" customFormat="1" ht="14.45" customHeight="1">
      <c r="A183" s="31"/>
      <c r="B183" s="32"/>
      <c r="C183" s="165" t="s">
        <v>387</v>
      </c>
      <c r="D183" s="165" t="s">
        <v>151</v>
      </c>
      <c r="E183" s="166" t="s">
        <v>388</v>
      </c>
      <c r="F183" s="167" t="s">
        <v>389</v>
      </c>
      <c r="G183" s="168" t="s">
        <v>165</v>
      </c>
      <c r="H183" s="169">
        <v>69</v>
      </c>
      <c r="I183" s="170">
        <v>42.7</v>
      </c>
      <c r="J183" s="171">
        <f t="shared" si="20"/>
        <v>2946.3</v>
      </c>
      <c r="K183" s="167" t="s">
        <v>155</v>
      </c>
      <c r="L183" s="36"/>
      <c r="M183" s="172" t="s">
        <v>19</v>
      </c>
      <c r="N183" s="173" t="s">
        <v>45</v>
      </c>
      <c r="O183" s="61"/>
      <c r="P183" s="174">
        <f t="shared" si="21"/>
        <v>0</v>
      </c>
      <c r="Q183" s="174">
        <v>4.0000000000000002E-4</v>
      </c>
      <c r="R183" s="174">
        <f t="shared" si="22"/>
        <v>2.7600000000000003E-2</v>
      </c>
      <c r="S183" s="174">
        <v>0</v>
      </c>
      <c r="T183" s="17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156</v>
      </c>
      <c r="AT183" s="176" t="s">
        <v>151</v>
      </c>
      <c r="AU183" s="176" t="s">
        <v>157</v>
      </c>
      <c r="AY183" s="14" t="s">
        <v>149</v>
      </c>
      <c r="BE183" s="177">
        <f t="shared" si="24"/>
        <v>2946.3</v>
      </c>
      <c r="BF183" s="177">
        <f t="shared" si="25"/>
        <v>0</v>
      </c>
      <c r="BG183" s="177">
        <f t="shared" si="26"/>
        <v>0</v>
      </c>
      <c r="BH183" s="177">
        <f t="shared" si="27"/>
        <v>0</v>
      </c>
      <c r="BI183" s="177">
        <f t="shared" si="28"/>
        <v>0</v>
      </c>
      <c r="BJ183" s="14" t="s">
        <v>79</v>
      </c>
      <c r="BK183" s="177">
        <f t="shared" si="29"/>
        <v>2946.3</v>
      </c>
      <c r="BL183" s="14" t="s">
        <v>156</v>
      </c>
      <c r="BM183" s="176" t="s">
        <v>390</v>
      </c>
    </row>
    <row r="184" spans="1:65" s="1" customFormat="1" ht="14.45" customHeight="1">
      <c r="A184" s="31"/>
      <c r="B184" s="32"/>
      <c r="C184" s="165" t="s">
        <v>391</v>
      </c>
      <c r="D184" s="165" t="s">
        <v>151</v>
      </c>
      <c r="E184" s="166" t="s">
        <v>392</v>
      </c>
      <c r="F184" s="167" t="s">
        <v>393</v>
      </c>
      <c r="G184" s="168" t="s">
        <v>169</v>
      </c>
      <c r="H184" s="169">
        <v>209</v>
      </c>
      <c r="I184" s="170">
        <v>15</v>
      </c>
      <c r="J184" s="171">
        <f t="shared" si="20"/>
        <v>3135</v>
      </c>
      <c r="K184" s="167" t="s">
        <v>155</v>
      </c>
      <c r="L184" s="36"/>
      <c r="M184" s="172" t="s">
        <v>19</v>
      </c>
      <c r="N184" s="173" t="s">
        <v>45</v>
      </c>
      <c r="O184" s="61"/>
      <c r="P184" s="174">
        <f t="shared" si="21"/>
        <v>0</v>
      </c>
      <c r="Q184" s="174">
        <v>0</v>
      </c>
      <c r="R184" s="174">
        <f t="shared" si="22"/>
        <v>0</v>
      </c>
      <c r="S184" s="174">
        <v>0</v>
      </c>
      <c r="T184" s="175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156</v>
      </c>
      <c r="AT184" s="176" t="s">
        <v>151</v>
      </c>
      <c r="AU184" s="176" t="s">
        <v>157</v>
      </c>
      <c r="AY184" s="14" t="s">
        <v>149</v>
      </c>
      <c r="BE184" s="177">
        <f t="shared" si="24"/>
        <v>3135</v>
      </c>
      <c r="BF184" s="177">
        <f t="shared" si="25"/>
        <v>0</v>
      </c>
      <c r="BG184" s="177">
        <f t="shared" si="26"/>
        <v>0</v>
      </c>
      <c r="BH184" s="177">
        <f t="shared" si="27"/>
        <v>0</v>
      </c>
      <c r="BI184" s="177">
        <f t="shared" si="28"/>
        <v>0</v>
      </c>
      <c r="BJ184" s="14" t="s">
        <v>79</v>
      </c>
      <c r="BK184" s="177">
        <f t="shared" si="29"/>
        <v>3135</v>
      </c>
      <c r="BL184" s="14" t="s">
        <v>156</v>
      </c>
      <c r="BM184" s="176" t="s">
        <v>394</v>
      </c>
    </row>
    <row r="185" spans="1:65" s="1" customFormat="1" ht="14.45" customHeight="1">
      <c r="A185" s="31"/>
      <c r="B185" s="32"/>
      <c r="C185" s="165" t="s">
        <v>395</v>
      </c>
      <c r="D185" s="165" t="s">
        <v>151</v>
      </c>
      <c r="E185" s="166" t="s">
        <v>396</v>
      </c>
      <c r="F185" s="167" t="s">
        <v>397</v>
      </c>
      <c r="G185" s="168" t="s">
        <v>169</v>
      </c>
      <c r="H185" s="169">
        <v>100</v>
      </c>
      <c r="I185" s="170">
        <v>21</v>
      </c>
      <c r="J185" s="171">
        <f t="shared" si="20"/>
        <v>2100</v>
      </c>
      <c r="K185" s="167" t="s">
        <v>155</v>
      </c>
      <c r="L185" s="36"/>
      <c r="M185" s="172" t="s">
        <v>19</v>
      </c>
      <c r="N185" s="173" t="s">
        <v>45</v>
      </c>
      <c r="O185" s="61"/>
      <c r="P185" s="174">
        <f t="shared" si="21"/>
        <v>0</v>
      </c>
      <c r="Q185" s="174">
        <v>0</v>
      </c>
      <c r="R185" s="174">
        <f t="shared" si="22"/>
        <v>0</v>
      </c>
      <c r="S185" s="174">
        <v>0</v>
      </c>
      <c r="T185" s="175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156</v>
      </c>
      <c r="AT185" s="176" t="s">
        <v>151</v>
      </c>
      <c r="AU185" s="176" t="s">
        <v>157</v>
      </c>
      <c r="AY185" s="14" t="s">
        <v>149</v>
      </c>
      <c r="BE185" s="177">
        <f t="shared" si="24"/>
        <v>2100</v>
      </c>
      <c r="BF185" s="177">
        <f t="shared" si="25"/>
        <v>0</v>
      </c>
      <c r="BG185" s="177">
        <f t="shared" si="26"/>
        <v>0</v>
      </c>
      <c r="BH185" s="177">
        <f t="shared" si="27"/>
        <v>0</v>
      </c>
      <c r="BI185" s="177">
        <f t="shared" si="28"/>
        <v>0</v>
      </c>
      <c r="BJ185" s="14" t="s">
        <v>79</v>
      </c>
      <c r="BK185" s="177">
        <f t="shared" si="29"/>
        <v>2100</v>
      </c>
      <c r="BL185" s="14" t="s">
        <v>156</v>
      </c>
      <c r="BM185" s="176" t="s">
        <v>398</v>
      </c>
    </row>
    <row r="186" spans="1:65" s="1" customFormat="1" ht="24.2" customHeight="1">
      <c r="A186" s="31"/>
      <c r="B186" s="32"/>
      <c r="C186" s="165" t="s">
        <v>399</v>
      </c>
      <c r="D186" s="165" t="s">
        <v>151</v>
      </c>
      <c r="E186" s="166" t="s">
        <v>400</v>
      </c>
      <c r="F186" s="167" t="s">
        <v>401</v>
      </c>
      <c r="G186" s="168" t="s">
        <v>187</v>
      </c>
      <c r="H186" s="169">
        <v>27.6</v>
      </c>
      <c r="I186" s="170">
        <v>550</v>
      </c>
      <c r="J186" s="171">
        <f t="shared" si="20"/>
        <v>15180</v>
      </c>
      <c r="K186" s="167" t="s">
        <v>155</v>
      </c>
      <c r="L186" s="36"/>
      <c r="M186" s="172" t="s">
        <v>19</v>
      </c>
      <c r="N186" s="173" t="s">
        <v>45</v>
      </c>
      <c r="O186" s="61"/>
      <c r="P186" s="174">
        <f t="shared" si="21"/>
        <v>0</v>
      </c>
      <c r="Q186" s="174">
        <v>0.3276</v>
      </c>
      <c r="R186" s="174">
        <f t="shared" si="22"/>
        <v>9.04176</v>
      </c>
      <c r="S186" s="174">
        <v>0</v>
      </c>
      <c r="T186" s="175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156</v>
      </c>
      <c r="AT186" s="176" t="s">
        <v>151</v>
      </c>
      <c r="AU186" s="176" t="s">
        <v>157</v>
      </c>
      <c r="AY186" s="14" t="s">
        <v>149</v>
      </c>
      <c r="BE186" s="177">
        <f t="shared" si="24"/>
        <v>15180</v>
      </c>
      <c r="BF186" s="177">
        <f t="shared" si="25"/>
        <v>0</v>
      </c>
      <c r="BG186" s="177">
        <f t="shared" si="26"/>
        <v>0</v>
      </c>
      <c r="BH186" s="177">
        <f t="shared" si="27"/>
        <v>0</v>
      </c>
      <c r="BI186" s="177">
        <f t="shared" si="28"/>
        <v>0</v>
      </c>
      <c r="BJ186" s="14" t="s">
        <v>79</v>
      </c>
      <c r="BK186" s="177">
        <f t="shared" si="29"/>
        <v>15180</v>
      </c>
      <c r="BL186" s="14" t="s">
        <v>156</v>
      </c>
      <c r="BM186" s="176" t="s">
        <v>402</v>
      </c>
    </row>
    <row r="187" spans="1:65" s="1" customFormat="1" ht="14.45" customHeight="1">
      <c r="A187" s="31"/>
      <c r="B187" s="32"/>
      <c r="C187" s="165" t="s">
        <v>403</v>
      </c>
      <c r="D187" s="165" t="s">
        <v>151</v>
      </c>
      <c r="E187" s="166" t="s">
        <v>404</v>
      </c>
      <c r="F187" s="167" t="s">
        <v>405</v>
      </c>
      <c r="G187" s="168" t="s">
        <v>169</v>
      </c>
      <c r="H187" s="169">
        <v>155</v>
      </c>
      <c r="I187" s="170">
        <v>5</v>
      </c>
      <c r="J187" s="171">
        <f t="shared" si="20"/>
        <v>775</v>
      </c>
      <c r="K187" s="167" t="s">
        <v>155</v>
      </c>
      <c r="L187" s="36"/>
      <c r="M187" s="172" t="s">
        <v>19</v>
      </c>
      <c r="N187" s="173" t="s">
        <v>45</v>
      </c>
      <c r="O187" s="61"/>
      <c r="P187" s="174">
        <f t="shared" si="21"/>
        <v>0</v>
      </c>
      <c r="Q187" s="174">
        <v>0</v>
      </c>
      <c r="R187" s="174">
        <f t="shared" si="22"/>
        <v>0</v>
      </c>
      <c r="S187" s="174">
        <v>0</v>
      </c>
      <c r="T187" s="175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6" t="s">
        <v>156</v>
      </c>
      <c r="AT187" s="176" t="s">
        <v>151</v>
      </c>
      <c r="AU187" s="176" t="s">
        <v>157</v>
      </c>
      <c r="AY187" s="14" t="s">
        <v>149</v>
      </c>
      <c r="BE187" s="177">
        <f t="shared" si="24"/>
        <v>775</v>
      </c>
      <c r="BF187" s="177">
        <f t="shared" si="25"/>
        <v>0</v>
      </c>
      <c r="BG187" s="177">
        <f t="shared" si="26"/>
        <v>0</v>
      </c>
      <c r="BH187" s="177">
        <f t="shared" si="27"/>
        <v>0</v>
      </c>
      <c r="BI187" s="177">
        <f t="shared" si="28"/>
        <v>0</v>
      </c>
      <c r="BJ187" s="14" t="s">
        <v>79</v>
      </c>
      <c r="BK187" s="177">
        <f t="shared" si="29"/>
        <v>775</v>
      </c>
      <c r="BL187" s="14" t="s">
        <v>156</v>
      </c>
      <c r="BM187" s="176" t="s">
        <v>406</v>
      </c>
    </row>
    <row r="188" spans="1:65" s="1" customFormat="1" ht="14.45" customHeight="1">
      <c r="A188" s="31"/>
      <c r="B188" s="32"/>
      <c r="C188" s="165" t="s">
        <v>407</v>
      </c>
      <c r="D188" s="165" t="s">
        <v>151</v>
      </c>
      <c r="E188" s="166" t="s">
        <v>408</v>
      </c>
      <c r="F188" s="167" t="s">
        <v>409</v>
      </c>
      <c r="G188" s="168" t="s">
        <v>169</v>
      </c>
      <c r="H188" s="169">
        <v>307</v>
      </c>
      <c r="I188" s="170">
        <v>6</v>
      </c>
      <c r="J188" s="171">
        <f t="shared" si="20"/>
        <v>1842</v>
      </c>
      <c r="K188" s="167" t="s">
        <v>155</v>
      </c>
      <c r="L188" s="36"/>
      <c r="M188" s="172" t="s">
        <v>19</v>
      </c>
      <c r="N188" s="173" t="s">
        <v>45</v>
      </c>
      <c r="O188" s="61"/>
      <c r="P188" s="174">
        <f t="shared" si="21"/>
        <v>0</v>
      </c>
      <c r="Q188" s="174">
        <v>0</v>
      </c>
      <c r="R188" s="174">
        <f t="shared" si="22"/>
        <v>0</v>
      </c>
      <c r="S188" s="174">
        <v>0</v>
      </c>
      <c r="T188" s="175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156</v>
      </c>
      <c r="AT188" s="176" t="s">
        <v>151</v>
      </c>
      <c r="AU188" s="176" t="s">
        <v>157</v>
      </c>
      <c r="AY188" s="14" t="s">
        <v>149</v>
      </c>
      <c r="BE188" s="177">
        <f t="shared" si="24"/>
        <v>1842</v>
      </c>
      <c r="BF188" s="177">
        <f t="shared" si="25"/>
        <v>0</v>
      </c>
      <c r="BG188" s="177">
        <f t="shared" si="26"/>
        <v>0</v>
      </c>
      <c r="BH188" s="177">
        <f t="shared" si="27"/>
        <v>0</v>
      </c>
      <c r="BI188" s="177">
        <f t="shared" si="28"/>
        <v>0</v>
      </c>
      <c r="BJ188" s="14" t="s">
        <v>79</v>
      </c>
      <c r="BK188" s="177">
        <f t="shared" si="29"/>
        <v>1842</v>
      </c>
      <c r="BL188" s="14" t="s">
        <v>156</v>
      </c>
      <c r="BM188" s="176" t="s">
        <v>410</v>
      </c>
    </row>
    <row r="189" spans="1:65" s="1" customFormat="1" ht="14.45" customHeight="1">
      <c r="A189" s="31"/>
      <c r="B189" s="32"/>
      <c r="C189" s="165" t="s">
        <v>411</v>
      </c>
      <c r="D189" s="165" t="s">
        <v>151</v>
      </c>
      <c r="E189" s="166" t="s">
        <v>412</v>
      </c>
      <c r="F189" s="167" t="s">
        <v>413</v>
      </c>
      <c r="G189" s="168" t="s">
        <v>165</v>
      </c>
      <c r="H189" s="169">
        <v>1</v>
      </c>
      <c r="I189" s="170">
        <v>218</v>
      </c>
      <c r="J189" s="171">
        <f t="shared" si="20"/>
        <v>218</v>
      </c>
      <c r="K189" s="167" t="s">
        <v>414</v>
      </c>
      <c r="L189" s="36"/>
      <c r="M189" s="172" t="s">
        <v>19</v>
      </c>
      <c r="N189" s="173" t="s">
        <v>45</v>
      </c>
      <c r="O189" s="61"/>
      <c r="P189" s="174">
        <f t="shared" si="21"/>
        <v>0</v>
      </c>
      <c r="Q189" s="174">
        <v>0</v>
      </c>
      <c r="R189" s="174">
        <f t="shared" si="22"/>
        <v>0</v>
      </c>
      <c r="S189" s="174">
        <v>0</v>
      </c>
      <c r="T189" s="175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156</v>
      </c>
      <c r="AT189" s="176" t="s">
        <v>151</v>
      </c>
      <c r="AU189" s="176" t="s">
        <v>157</v>
      </c>
      <c r="AY189" s="14" t="s">
        <v>149</v>
      </c>
      <c r="BE189" s="177">
        <f t="shared" si="24"/>
        <v>218</v>
      </c>
      <c r="BF189" s="177">
        <f t="shared" si="25"/>
        <v>0</v>
      </c>
      <c r="BG189" s="177">
        <f t="shared" si="26"/>
        <v>0</v>
      </c>
      <c r="BH189" s="177">
        <f t="shared" si="27"/>
        <v>0</v>
      </c>
      <c r="BI189" s="177">
        <f t="shared" si="28"/>
        <v>0</v>
      </c>
      <c r="BJ189" s="14" t="s">
        <v>79</v>
      </c>
      <c r="BK189" s="177">
        <f t="shared" si="29"/>
        <v>218</v>
      </c>
      <c r="BL189" s="14" t="s">
        <v>156</v>
      </c>
      <c r="BM189" s="176" t="s">
        <v>415</v>
      </c>
    </row>
    <row r="190" spans="1:65" s="1" customFormat="1" ht="14.45" customHeight="1">
      <c r="A190" s="31"/>
      <c r="B190" s="32"/>
      <c r="C190" s="165" t="s">
        <v>416</v>
      </c>
      <c r="D190" s="165" t="s">
        <v>151</v>
      </c>
      <c r="E190" s="166" t="s">
        <v>417</v>
      </c>
      <c r="F190" s="167" t="s">
        <v>418</v>
      </c>
      <c r="G190" s="168" t="s">
        <v>165</v>
      </c>
      <c r="H190" s="169">
        <v>1</v>
      </c>
      <c r="I190" s="170">
        <v>32</v>
      </c>
      <c r="J190" s="171">
        <f t="shared" si="20"/>
        <v>32</v>
      </c>
      <c r="K190" s="167" t="s">
        <v>19</v>
      </c>
      <c r="L190" s="36"/>
      <c r="M190" s="172" t="s">
        <v>19</v>
      </c>
      <c r="N190" s="173" t="s">
        <v>45</v>
      </c>
      <c r="O190" s="61"/>
      <c r="P190" s="174">
        <f t="shared" si="21"/>
        <v>0</v>
      </c>
      <c r="Q190" s="174">
        <v>0</v>
      </c>
      <c r="R190" s="174">
        <f t="shared" si="22"/>
        <v>0</v>
      </c>
      <c r="S190" s="174">
        <v>0</v>
      </c>
      <c r="T190" s="175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156</v>
      </c>
      <c r="AT190" s="176" t="s">
        <v>151</v>
      </c>
      <c r="AU190" s="176" t="s">
        <v>157</v>
      </c>
      <c r="AY190" s="14" t="s">
        <v>149</v>
      </c>
      <c r="BE190" s="177">
        <f t="shared" si="24"/>
        <v>32</v>
      </c>
      <c r="BF190" s="177">
        <f t="shared" si="25"/>
        <v>0</v>
      </c>
      <c r="BG190" s="177">
        <f t="shared" si="26"/>
        <v>0</v>
      </c>
      <c r="BH190" s="177">
        <f t="shared" si="27"/>
        <v>0</v>
      </c>
      <c r="BI190" s="177">
        <f t="shared" si="28"/>
        <v>0</v>
      </c>
      <c r="BJ190" s="14" t="s">
        <v>79</v>
      </c>
      <c r="BK190" s="177">
        <f t="shared" si="29"/>
        <v>32</v>
      </c>
      <c r="BL190" s="14" t="s">
        <v>156</v>
      </c>
      <c r="BM190" s="176" t="s">
        <v>419</v>
      </c>
    </row>
    <row r="191" spans="1:65" s="1" customFormat="1" ht="14.45" customHeight="1">
      <c r="A191" s="31"/>
      <c r="B191" s="32"/>
      <c r="C191" s="178" t="s">
        <v>420</v>
      </c>
      <c r="D191" s="178" t="s">
        <v>323</v>
      </c>
      <c r="E191" s="179" t="s">
        <v>421</v>
      </c>
      <c r="F191" s="180" t="s">
        <v>422</v>
      </c>
      <c r="G191" s="181" t="s">
        <v>165</v>
      </c>
      <c r="H191" s="182">
        <v>1</v>
      </c>
      <c r="I191" s="183">
        <v>1590</v>
      </c>
      <c r="J191" s="184">
        <f t="shared" si="20"/>
        <v>1590</v>
      </c>
      <c r="K191" s="180" t="s">
        <v>19</v>
      </c>
      <c r="L191" s="185"/>
      <c r="M191" s="186" t="s">
        <v>19</v>
      </c>
      <c r="N191" s="187" t="s">
        <v>45</v>
      </c>
      <c r="O191" s="61"/>
      <c r="P191" s="174">
        <f t="shared" si="21"/>
        <v>0</v>
      </c>
      <c r="Q191" s="174">
        <v>0</v>
      </c>
      <c r="R191" s="174">
        <f t="shared" si="22"/>
        <v>0</v>
      </c>
      <c r="S191" s="174">
        <v>0</v>
      </c>
      <c r="T191" s="175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184</v>
      </c>
      <c r="AT191" s="176" t="s">
        <v>323</v>
      </c>
      <c r="AU191" s="176" t="s">
        <v>157</v>
      </c>
      <c r="AY191" s="14" t="s">
        <v>149</v>
      </c>
      <c r="BE191" s="177">
        <f t="shared" si="24"/>
        <v>1590</v>
      </c>
      <c r="BF191" s="177">
        <f t="shared" si="25"/>
        <v>0</v>
      </c>
      <c r="BG191" s="177">
        <f t="shared" si="26"/>
        <v>0</v>
      </c>
      <c r="BH191" s="177">
        <f t="shared" si="27"/>
        <v>0</v>
      </c>
      <c r="BI191" s="177">
        <f t="shared" si="28"/>
        <v>0</v>
      </c>
      <c r="BJ191" s="14" t="s">
        <v>79</v>
      </c>
      <c r="BK191" s="177">
        <f t="shared" si="29"/>
        <v>1590</v>
      </c>
      <c r="BL191" s="14" t="s">
        <v>156</v>
      </c>
      <c r="BM191" s="176" t="s">
        <v>423</v>
      </c>
    </row>
    <row r="192" spans="1:65" s="1" customFormat="1" ht="14.45" customHeight="1">
      <c r="A192" s="31"/>
      <c r="B192" s="32"/>
      <c r="C192" s="165" t="s">
        <v>424</v>
      </c>
      <c r="D192" s="165" t="s">
        <v>151</v>
      </c>
      <c r="E192" s="166" t="s">
        <v>425</v>
      </c>
      <c r="F192" s="167" t="s">
        <v>426</v>
      </c>
      <c r="G192" s="168" t="s">
        <v>169</v>
      </c>
      <c r="H192" s="169">
        <v>170</v>
      </c>
      <c r="I192" s="170">
        <v>44</v>
      </c>
      <c r="J192" s="171">
        <f t="shared" si="20"/>
        <v>7480</v>
      </c>
      <c r="K192" s="167" t="s">
        <v>19</v>
      </c>
      <c r="L192" s="36"/>
      <c r="M192" s="172" t="s">
        <v>19</v>
      </c>
      <c r="N192" s="173" t="s">
        <v>45</v>
      </c>
      <c r="O192" s="61"/>
      <c r="P192" s="174">
        <f t="shared" si="21"/>
        <v>0</v>
      </c>
      <c r="Q192" s="174">
        <v>0</v>
      </c>
      <c r="R192" s="174">
        <f t="shared" si="22"/>
        <v>0</v>
      </c>
      <c r="S192" s="174">
        <v>0</v>
      </c>
      <c r="T192" s="175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156</v>
      </c>
      <c r="AT192" s="176" t="s">
        <v>151</v>
      </c>
      <c r="AU192" s="176" t="s">
        <v>157</v>
      </c>
      <c r="AY192" s="14" t="s">
        <v>149</v>
      </c>
      <c r="BE192" s="177">
        <f t="shared" si="24"/>
        <v>7480</v>
      </c>
      <c r="BF192" s="177">
        <f t="shared" si="25"/>
        <v>0</v>
      </c>
      <c r="BG192" s="177">
        <f t="shared" si="26"/>
        <v>0</v>
      </c>
      <c r="BH192" s="177">
        <f t="shared" si="27"/>
        <v>0</v>
      </c>
      <c r="BI192" s="177">
        <f t="shared" si="28"/>
        <v>0</v>
      </c>
      <c r="BJ192" s="14" t="s">
        <v>79</v>
      </c>
      <c r="BK192" s="177">
        <f t="shared" si="29"/>
        <v>7480</v>
      </c>
      <c r="BL192" s="14" t="s">
        <v>156</v>
      </c>
      <c r="BM192" s="176" t="s">
        <v>427</v>
      </c>
    </row>
    <row r="193" spans="1:65" s="11" customFormat="1" ht="22.9" customHeight="1">
      <c r="B193" s="149"/>
      <c r="C193" s="150"/>
      <c r="D193" s="151" t="s">
        <v>73</v>
      </c>
      <c r="E193" s="163" t="s">
        <v>156</v>
      </c>
      <c r="F193" s="163" t="s">
        <v>428</v>
      </c>
      <c r="G193" s="150"/>
      <c r="H193" s="150"/>
      <c r="I193" s="153"/>
      <c r="J193" s="164">
        <f>BK193</f>
        <v>102187</v>
      </c>
      <c r="K193" s="150"/>
      <c r="L193" s="155"/>
      <c r="M193" s="156"/>
      <c r="N193" s="157"/>
      <c r="O193" s="157"/>
      <c r="P193" s="158">
        <f>SUM(P194:P197)</f>
        <v>0</v>
      </c>
      <c r="Q193" s="157"/>
      <c r="R193" s="158">
        <f>SUM(R194:R197)</f>
        <v>76.512771999999998</v>
      </c>
      <c r="S193" s="157"/>
      <c r="T193" s="159">
        <f>SUM(T194:T197)</f>
        <v>0</v>
      </c>
      <c r="AR193" s="160" t="s">
        <v>79</v>
      </c>
      <c r="AT193" s="161" t="s">
        <v>73</v>
      </c>
      <c r="AU193" s="161" t="s">
        <v>79</v>
      </c>
      <c r="AY193" s="160" t="s">
        <v>149</v>
      </c>
      <c r="BK193" s="162">
        <f>SUM(BK194:BK197)</f>
        <v>102187</v>
      </c>
    </row>
    <row r="194" spans="1:65" s="1" customFormat="1" ht="24.2" customHeight="1">
      <c r="A194" s="31"/>
      <c r="B194" s="32"/>
      <c r="C194" s="165" t="s">
        <v>429</v>
      </c>
      <c r="D194" s="165" t="s">
        <v>151</v>
      </c>
      <c r="E194" s="166" t="s">
        <v>430</v>
      </c>
      <c r="F194" s="167" t="s">
        <v>431</v>
      </c>
      <c r="G194" s="168" t="s">
        <v>187</v>
      </c>
      <c r="H194" s="169">
        <v>28.9</v>
      </c>
      <c r="I194" s="170">
        <v>1190</v>
      </c>
      <c r="J194" s="171">
        <f>ROUND(I194*H194,2)</f>
        <v>34391</v>
      </c>
      <c r="K194" s="167" t="s">
        <v>155</v>
      </c>
      <c r="L194" s="36"/>
      <c r="M194" s="172" t="s">
        <v>19</v>
      </c>
      <c r="N194" s="173" t="s">
        <v>45</v>
      </c>
      <c r="O194" s="61"/>
      <c r="P194" s="174">
        <f>O194*H194</f>
        <v>0</v>
      </c>
      <c r="Q194" s="174">
        <v>2.4533700000000001</v>
      </c>
      <c r="R194" s="174">
        <f>Q194*H194</f>
        <v>70.902393000000004</v>
      </c>
      <c r="S194" s="174">
        <v>0</v>
      </c>
      <c r="T194" s="17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156</v>
      </c>
      <c r="AT194" s="176" t="s">
        <v>151</v>
      </c>
      <c r="AU194" s="176" t="s">
        <v>157</v>
      </c>
      <c r="AY194" s="14" t="s">
        <v>149</v>
      </c>
      <c r="BE194" s="177">
        <f>IF(N194="základní",J194,0)</f>
        <v>34391</v>
      </c>
      <c r="BF194" s="177">
        <f>IF(N194="snížená",J194,0)</f>
        <v>0</v>
      </c>
      <c r="BG194" s="177">
        <f>IF(N194="zákl. přenesená",J194,0)</f>
        <v>0</v>
      </c>
      <c r="BH194" s="177">
        <f>IF(N194="sníž. přenesená",J194,0)</f>
        <v>0</v>
      </c>
      <c r="BI194" s="177">
        <f>IF(N194="nulová",J194,0)</f>
        <v>0</v>
      </c>
      <c r="BJ194" s="14" t="s">
        <v>79</v>
      </c>
      <c r="BK194" s="177">
        <f>ROUND(I194*H194,2)</f>
        <v>34391</v>
      </c>
      <c r="BL194" s="14" t="s">
        <v>156</v>
      </c>
      <c r="BM194" s="176" t="s">
        <v>432</v>
      </c>
    </row>
    <row r="195" spans="1:65" s="1" customFormat="1" ht="24.2" customHeight="1">
      <c r="A195" s="31"/>
      <c r="B195" s="32"/>
      <c r="C195" s="165" t="s">
        <v>433</v>
      </c>
      <c r="D195" s="165" t="s">
        <v>151</v>
      </c>
      <c r="E195" s="166" t="s">
        <v>434</v>
      </c>
      <c r="F195" s="167" t="s">
        <v>435</v>
      </c>
      <c r="G195" s="168" t="s">
        <v>231</v>
      </c>
      <c r="H195" s="169">
        <v>4.7</v>
      </c>
      <c r="I195" s="170">
        <v>13000</v>
      </c>
      <c r="J195" s="171">
        <f>ROUND(I195*H195,2)</f>
        <v>61100</v>
      </c>
      <c r="K195" s="167" t="s">
        <v>155</v>
      </c>
      <c r="L195" s="36"/>
      <c r="M195" s="172" t="s">
        <v>19</v>
      </c>
      <c r="N195" s="173" t="s">
        <v>45</v>
      </c>
      <c r="O195" s="61"/>
      <c r="P195" s="174">
        <f>O195*H195</f>
        <v>0</v>
      </c>
      <c r="Q195" s="174">
        <v>1.06277</v>
      </c>
      <c r="R195" s="174">
        <f>Q195*H195</f>
        <v>4.9950190000000001</v>
      </c>
      <c r="S195" s="174">
        <v>0</v>
      </c>
      <c r="T195" s="17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156</v>
      </c>
      <c r="AT195" s="176" t="s">
        <v>151</v>
      </c>
      <c r="AU195" s="176" t="s">
        <v>157</v>
      </c>
      <c r="AY195" s="14" t="s">
        <v>149</v>
      </c>
      <c r="BE195" s="177">
        <f>IF(N195="základní",J195,0)</f>
        <v>61100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4" t="s">
        <v>79</v>
      </c>
      <c r="BK195" s="177">
        <f>ROUND(I195*H195,2)</f>
        <v>61100</v>
      </c>
      <c r="BL195" s="14" t="s">
        <v>156</v>
      </c>
      <c r="BM195" s="176" t="s">
        <v>436</v>
      </c>
    </row>
    <row r="196" spans="1:65" s="1" customFormat="1" ht="24.2" customHeight="1">
      <c r="A196" s="31"/>
      <c r="B196" s="32"/>
      <c r="C196" s="165" t="s">
        <v>437</v>
      </c>
      <c r="D196" s="165" t="s">
        <v>151</v>
      </c>
      <c r="E196" s="166" t="s">
        <v>438</v>
      </c>
      <c r="F196" s="167" t="s">
        <v>439</v>
      </c>
      <c r="G196" s="168" t="s">
        <v>154</v>
      </c>
      <c r="H196" s="169">
        <v>48</v>
      </c>
      <c r="I196" s="170">
        <v>128</v>
      </c>
      <c r="J196" s="171">
        <f>ROUND(I196*H196,2)</f>
        <v>6144</v>
      </c>
      <c r="K196" s="167" t="s">
        <v>155</v>
      </c>
      <c r="L196" s="36"/>
      <c r="M196" s="172" t="s">
        <v>19</v>
      </c>
      <c r="N196" s="173" t="s">
        <v>45</v>
      </c>
      <c r="O196" s="61"/>
      <c r="P196" s="174">
        <f>O196*H196</f>
        <v>0</v>
      </c>
      <c r="Q196" s="174">
        <v>1.282E-2</v>
      </c>
      <c r="R196" s="174">
        <f>Q196*H196</f>
        <v>0.61536000000000002</v>
      </c>
      <c r="S196" s="174">
        <v>0</v>
      </c>
      <c r="T196" s="175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156</v>
      </c>
      <c r="AT196" s="176" t="s">
        <v>151</v>
      </c>
      <c r="AU196" s="176" t="s">
        <v>157</v>
      </c>
      <c r="AY196" s="14" t="s">
        <v>149</v>
      </c>
      <c r="BE196" s="177">
        <f>IF(N196="základní",J196,0)</f>
        <v>6144</v>
      </c>
      <c r="BF196" s="177">
        <f>IF(N196="snížená",J196,0)</f>
        <v>0</v>
      </c>
      <c r="BG196" s="177">
        <f>IF(N196="zákl. přenesená",J196,0)</f>
        <v>0</v>
      </c>
      <c r="BH196" s="177">
        <f>IF(N196="sníž. přenesená",J196,0)</f>
        <v>0</v>
      </c>
      <c r="BI196" s="177">
        <f>IF(N196="nulová",J196,0)</f>
        <v>0</v>
      </c>
      <c r="BJ196" s="14" t="s">
        <v>79</v>
      </c>
      <c r="BK196" s="177">
        <f>ROUND(I196*H196,2)</f>
        <v>6144</v>
      </c>
      <c r="BL196" s="14" t="s">
        <v>156</v>
      </c>
      <c r="BM196" s="176" t="s">
        <v>440</v>
      </c>
    </row>
    <row r="197" spans="1:65" s="1" customFormat="1" ht="24.2" customHeight="1">
      <c r="A197" s="31"/>
      <c r="B197" s="32"/>
      <c r="C197" s="165" t="s">
        <v>441</v>
      </c>
      <c r="D197" s="165" t="s">
        <v>151</v>
      </c>
      <c r="E197" s="166" t="s">
        <v>442</v>
      </c>
      <c r="F197" s="167" t="s">
        <v>443</v>
      </c>
      <c r="G197" s="168" t="s">
        <v>154</v>
      </c>
      <c r="H197" s="169">
        <v>48</v>
      </c>
      <c r="I197" s="170">
        <v>11.5</v>
      </c>
      <c r="J197" s="171">
        <f>ROUND(I197*H197,2)</f>
        <v>552</v>
      </c>
      <c r="K197" s="167" t="s">
        <v>155</v>
      </c>
      <c r="L197" s="36"/>
      <c r="M197" s="172" t="s">
        <v>19</v>
      </c>
      <c r="N197" s="173" t="s">
        <v>45</v>
      </c>
      <c r="O197" s="61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156</v>
      </c>
      <c r="AT197" s="176" t="s">
        <v>151</v>
      </c>
      <c r="AU197" s="176" t="s">
        <v>157</v>
      </c>
      <c r="AY197" s="14" t="s">
        <v>149</v>
      </c>
      <c r="BE197" s="177">
        <f>IF(N197="základní",J197,0)</f>
        <v>552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14" t="s">
        <v>79</v>
      </c>
      <c r="BK197" s="177">
        <f>ROUND(I197*H197,2)</f>
        <v>552</v>
      </c>
      <c r="BL197" s="14" t="s">
        <v>156</v>
      </c>
      <c r="BM197" s="176" t="s">
        <v>444</v>
      </c>
    </row>
    <row r="198" spans="1:65" s="11" customFormat="1" ht="22.9" customHeight="1">
      <c r="B198" s="149"/>
      <c r="C198" s="150"/>
      <c r="D198" s="151" t="s">
        <v>73</v>
      </c>
      <c r="E198" s="163" t="s">
        <v>171</v>
      </c>
      <c r="F198" s="163" t="s">
        <v>445</v>
      </c>
      <c r="G198" s="150"/>
      <c r="H198" s="150"/>
      <c r="I198" s="153"/>
      <c r="J198" s="164">
        <f>BK198</f>
        <v>44418.479999999996</v>
      </c>
      <c r="K198" s="150"/>
      <c r="L198" s="155"/>
      <c r="M198" s="156"/>
      <c r="N198" s="157"/>
      <c r="O198" s="157"/>
      <c r="P198" s="158">
        <f>SUM(P199:P202)</f>
        <v>0</v>
      </c>
      <c r="Q198" s="157"/>
      <c r="R198" s="158">
        <f>SUM(R199:R202)</f>
        <v>22.11731</v>
      </c>
      <c r="S198" s="157"/>
      <c r="T198" s="159">
        <f>SUM(T199:T202)</f>
        <v>0</v>
      </c>
      <c r="AR198" s="160" t="s">
        <v>79</v>
      </c>
      <c r="AT198" s="161" t="s">
        <v>73</v>
      </c>
      <c r="AU198" s="161" t="s">
        <v>79</v>
      </c>
      <c r="AY198" s="160" t="s">
        <v>149</v>
      </c>
      <c r="BK198" s="162">
        <f>SUM(BK199:BK202)</f>
        <v>44418.479999999996</v>
      </c>
    </row>
    <row r="199" spans="1:65" s="1" customFormat="1" ht="14.45" customHeight="1">
      <c r="A199" s="31"/>
      <c r="B199" s="32"/>
      <c r="C199" s="165" t="s">
        <v>446</v>
      </c>
      <c r="D199" s="165" t="s">
        <v>151</v>
      </c>
      <c r="E199" s="166" t="s">
        <v>447</v>
      </c>
      <c r="F199" s="167" t="s">
        <v>448</v>
      </c>
      <c r="G199" s="168" t="s">
        <v>154</v>
      </c>
      <c r="H199" s="169">
        <v>236.18</v>
      </c>
      <c r="I199" s="170">
        <v>55.8</v>
      </c>
      <c r="J199" s="171">
        <f>ROUND(I199*H199,2)</f>
        <v>13178.84</v>
      </c>
      <c r="K199" s="167" t="s">
        <v>155</v>
      </c>
      <c r="L199" s="36"/>
      <c r="M199" s="172" t="s">
        <v>19</v>
      </c>
      <c r="N199" s="173" t="s">
        <v>45</v>
      </c>
      <c r="O199" s="61"/>
      <c r="P199" s="174">
        <f>O199*H199</f>
        <v>0</v>
      </c>
      <c r="Q199" s="174">
        <v>0</v>
      </c>
      <c r="R199" s="174">
        <f>Q199*H199</f>
        <v>0</v>
      </c>
      <c r="S199" s="174">
        <v>0</v>
      </c>
      <c r="T199" s="175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156</v>
      </c>
      <c r="AT199" s="176" t="s">
        <v>151</v>
      </c>
      <c r="AU199" s="176" t="s">
        <v>157</v>
      </c>
      <c r="AY199" s="14" t="s">
        <v>149</v>
      </c>
      <c r="BE199" s="177">
        <f>IF(N199="základní",J199,0)</f>
        <v>13178.84</v>
      </c>
      <c r="BF199" s="177">
        <f>IF(N199="snížená",J199,0)</f>
        <v>0</v>
      </c>
      <c r="BG199" s="177">
        <f>IF(N199="zákl. přenesená",J199,0)</f>
        <v>0</v>
      </c>
      <c r="BH199" s="177">
        <f>IF(N199="sníž. přenesená",J199,0)</f>
        <v>0</v>
      </c>
      <c r="BI199" s="177">
        <f>IF(N199="nulová",J199,0)</f>
        <v>0</v>
      </c>
      <c r="BJ199" s="14" t="s">
        <v>79</v>
      </c>
      <c r="BK199" s="177">
        <f>ROUND(I199*H199,2)</f>
        <v>13178.84</v>
      </c>
      <c r="BL199" s="14" t="s">
        <v>156</v>
      </c>
      <c r="BM199" s="176" t="s">
        <v>449</v>
      </c>
    </row>
    <row r="200" spans="1:65" s="1" customFormat="1" ht="14.45" customHeight="1">
      <c r="A200" s="31"/>
      <c r="B200" s="32"/>
      <c r="C200" s="165" t="s">
        <v>450</v>
      </c>
      <c r="D200" s="165" t="s">
        <v>151</v>
      </c>
      <c r="E200" s="166" t="s">
        <v>451</v>
      </c>
      <c r="F200" s="167" t="s">
        <v>452</v>
      </c>
      <c r="G200" s="168" t="s">
        <v>154</v>
      </c>
      <c r="H200" s="169">
        <v>5.6</v>
      </c>
      <c r="I200" s="170">
        <v>181</v>
      </c>
      <c r="J200" s="171">
        <f>ROUND(I200*H200,2)</f>
        <v>1013.6</v>
      </c>
      <c r="K200" s="167" t="s">
        <v>155</v>
      </c>
      <c r="L200" s="36"/>
      <c r="M200" s="172" t="s">
        <v>19</v>
      </c>
      <c r="N200" s="173" t="s">
        <v>45</v>
      </c>
      <c r="O200" s="61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156</v>
      </c>
      <c r="AT200" s="176" t="s">
        <v>151</v>
      </c>
      <c r="AU200" s="176" t="s">
        <v>157</v>
      </c>
      <c r="AY200" s="14" t="s">
        <v>149</v>
      </c>
      <c r="BE200" s="177">
        <f>IF(N200="základní",J200,0)</f>
        <v>1013.6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4" t="s">
        <v>79</v>
      </c>
      <c r="BK200" s="177">
        <f>ROUND(I200*H200,2)</f>
        <v>1013.6</v>
      </c>
      <c r="BL200" s="14" t="s">
        <v>156</v>
      </c>
      <c r="BM200" s="176" t="s">
        <v>453</v>
      </c>
    </row>
    <row r="201" spans="1:65" s="1" customFormat="1" ht="14.45" customHeight="1">
      <c r="A201" s="31"/>
      <c r="B201" s="32"/>
      <c r="C201" s="165" t="s">
        <v>454</v>
      </c>
      <c r="D201" s="165" t="s">
        <v>151</v>
      </c>
      <c r="E201" s="166" t="s">
        <v>455</v>
      </c>
      <c r="F201" s="167" t="s">
        <v>456</v>
      </c>
      <c r="G201" s="168" t="s">
        <v>154</v>
      </c>
      <c r="H201" s="169">
        <v>25.1</v>
      </c>
      <c r="I201" s="170">
        <v>242</v>
      </c>
      <c r="J201" s="171">
        <f>ROUND(I201*H201,2)</f>
        <v>6074.2</v>
      </c>
      <c r="K201" s="167" t="s">
        <v>155</v>
      </c>
      <c r="L201" s="36"/>
      <c r="M201" s="172" t="s">
        <v>19</v>
      </c>
      <c r="N201" s="173" t="s">
        <v>45</v>
      </c>
      <c r="O201" s="61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156</v>
      </c>
      <c r="AT201" s="176" t="s">
        <v>151</v>
      </c>
      <c r="AU201" s="176" t="s">
        <v>157</v>
      </c>
      <c r="AY201" s="14" t="s">
        <v>149</v>
      </c>
      <c r="BE201" s="177">
        <f>IF(N201="základní",J201,0)</f>
        <v>6074.2</v>
      </c>
      <c r="BF201" s="177">
        <f>IF(N201="snížená",J201,0)</f>
        <v>0</v>
      </c>
      <c r="BG201" s="177">
        <f>IF(N201="zákl. přenesená",J201,0)</f>
        <v>0</v>
      </c>
      <c r="BH201" s="177">
        <f>IF(N201="sníž. přenesená",J201,0)</f>
        <v>0</v>
      </c>
      <c r="BI201" s="177">
        <f>IF(N201="nulová",J201,0)</f>
        <v>0</v>
      </c>
      <c r="BJ201" s="14" t="s">
        <v>79</v>
      </c>
      <c r="BK201" s="177">
        <f>ROUND(I201*H201,2)</f>
        <v>6074.2</v>
      </c>
      <c r="BL201" s="14" t="s">
        <v>156</v>
      </c>
      <c r="BM201" s="176" t="s">
        <v>457</v>
      </c>
    </row>
    <row r="202" spans="1:65" s="1" customFormat="1" ht="37.9" customHeight="1">
      <c r="A202" s="31"/>
      <c r="B202" s="32"/>
      <c r="C202" s="165" t="s">
        <v>458</v>
      </c>
      <c r="D202" s="165" t="s">
        <v>151</v>
      </c>
      <c r="E202" s="166" t="s">
        <v>459</v>
      </c>
      <c r="F202" s="167" t="s">
        <v>460</v>
      </c>
      <c r="G202" s="168" t="s">
        <v>154</v>
      </c>
      <c r="H202" s="169">
        <v>262.52</v>
      </c>
      <c r="I202" s="170">
        <v>92</v>
      </c>
      <c r="J202" s="171">
        <f>ROUND(I202*H202,2)</f>
        <v>24151.84</v>
      </c>
      <c r="K202" s="167" t="s">
        <v>155</v>
      </c>
      <c r="L202" s="36"/>
      <c r="M202" s="172" t="s">
        <v>19</v>
      </c>
      <c r="N202" s="173" t="s">
        <v>45</v>
      </c>
      <c r="O202" s="61"/>
      <c r="P202" s="174">
        <f>O202*H202</f>
        <v>0</v>
      </c>
      <c r="Q202" s="174">
        <v>8.4250000000000005E-2</v>
      </c>
      <c r="R202" s="174">
        <f>Q202*H202</f>
        <v>22.11731</v>
      </c>
      <c r="S202" s="174">
        <v>0</v>
      </c>
      <c r="T202" s="17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156</v>
      </c>
      <c r="AT202" s="176" t="s">
        <v>151</v>
      </c>
      <c r="AU202" s="176" t="s">
        <v>157</v>
      </c>
      <c r="AY202" s="14" t="s">
        <v>149</v>
      </c>
      <c r="BE202" s="177">
        <f>IF(N202="základní",J202,0)</f>
        <v>24151.84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4" t="s">
        <v>79</v>
      </c>
      <c r="BK202" s="177">
        <f>ROUND(I202*H202,2)</f>
        <v>24151.84</v>
      </c>
      <c r="BL202" s="14" t="s">
        <v>156</v>
      </c>
      <c r="BM202" s="176" t="s">
        <v>461</v>
      </c>
    </row>
    <row r="203" spans="1:65" s="11" customFormat="1" ht="22.9" customHeight="1">
      <c r="B203" s="149"/>
      <c r="C203" s="150"/>
      <c r="D203" s="151" t="s">
        <v>73</v>
      </c>
      <c r="E203" s="163" t="s">
        <v>176</v>
      </c>
      <c r="F203" s="163" t="s">
        <v>462</v>
      </c>
      <c r="G203" s="150"/>
      <c r="H203" s="150"/>
      <c r="I203" s="153"/>
      <c r="J203" s="164">
        <f>BK203</f>
        <v>396049.75999999995</v>
      </c>
      <c r="K203" s="150"/>
      <c r="L203" s="155"/>
      <c r="M203" s="156"/>
      <c r="N203" s="157"/>
      <c r="O203" s="157"/>
      <c r="P203" s="158">
        <f>SUM(P204:P243)</f>
        <v>0</v>
      </c>
      <c r="Q203" s="157"/>
      <c r="R203" s="158">
        <f>SUM(R204:R243)</f>
        <v>75.471541199999976</v>
      </c>
      <c r="S203" s="157"/>
      <c r="T203" s="159">
        <f>SUM(T204:T243)</f>
        <v>0</v>
      </c>
      <c r="AR203" s="160" t="s">
        <v>79</v>
      </c>
      <c r="AT203" s="161" t="s">
        <v>73</v>
      </c>
      <c r="AU203" s="161" t="s">
        <v>79</v>
      </c>
      <c r="AY203" s="160" t="s">
        <v>149</v>
      </c>
      <c r="BK203" s="162">
        <f>SUM(BK204:BK243)</f>
        <v>396049.75999999995</v>
      </c>
    </row>
    <row r="204" spans="1:65" s="1" customFormat="1" ht="24.2" customHeight="1">
      <c r="A204" s="31"/>
      <c r="B204" s="32"/>
      <c r="C204" s="165" t="s">
        <v>463</v>
      </c>
      <c r="D204" s="165" t="s">
        <v>151</v>
      </c>
      <c r="E204" s="166" t="s">
        <v>464</v>
      </c>
      <c r="F204" s="167" t="s">
        <v>465</v>
      </c>
      <c r="G204" s="168" t="s">
        <v>154</v>
      </c>
      <c r="H204" s="169">
        <v>126</v>
      </c>
      <c r="I204" s="170">
        <v>53</v>
      </c>
      <c r="J204" s="171">
        <f t="shared" ref="J204:J243" si="30">ROUND(I204*H204,2)</f>
        <v>6678</v>
      </c>
      <c r="K204" s="167" t="s">
        <v>155</v>
      </c>
      <c r="L204" s="36"/>
      <c r="M204" s="172" t="s">
        <v>19</v>
      </c>
      <c r="N204" s="173" t="s">
        <v>45</v>
      </c>
      <c r="O204" s="61"/>
      <c r="P204" s="174">
        <f t="shared" ref="P204:P243" si="31">O204*H204</f>
        <v>0</v>
      </c>
      <c r="Q204" s="174">
        <v>1.7000000000000001E-2</v>
      </c>
      <c r="R204" s="174">
        <f t="shared" ref="R204:R243" si="32">Q204*H204</f>
        <v>2.1420000000000003</v>
      </c>
      <c r="S204" s="174">
        <v>0</v>
      </c>
      <c r="T204" s="175">
        <f t="shared" ref="T204:T243" si="33"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156</v>
      </c>
      <c r="AT204" s="176" t="s">
        <v>151</v>
      </c>
      <c r="AU204" s="176" t="s">
        <v>157</v>
      </c>
      <c r="AY204" s="14" t="s">
        <v>149</v>
      </c>
      <c r="BE204" s="177">
        <f t="shared" ref="BE204:BE243" si="34">IF(N204="základní",J204,0)</f>
        <v>6678</v>
      </c>
      <c r="BF204" s="177">
        <f t="shared" ref="BF204:BF243" si="35">IF(N204="snížená",J204,0)</f>
        <v>0</v>
      </c>
      <c r="BG204" s="177">
        <f t="shared" ref="BG204:BG243" si="36">IF(N204="zákl. přenesená",J204,0)</f>
        <v>0</v>
      </c>
      <c r="BH204" s="177">
        <f t="shared" ref="BH204:BH243" si="37">IF(N204="sníž. přenesená",J204,0)</f>
        <v>0</v>
      </c>
      <c r="BI204" s="177">
        <f t="shared" ref="BI204:BI243" si="38">IF(N204="nulová",J204,0)</f>
        <v>0</v>
      </c>
      <c r="BJ204" s="14" t="s">
        <v>79</v>
      </c>
      <c r="BK204" s="177">
        <f t="shared" ref="BK204:BK243" si="39">ROUND(I204*H204,2)</f>
        <v>6678</v>
      </c>
      <c r="BL204" s="14" t="s">
        <v>156</v>
      </c>
      <c r="BM204" s="176" t="s">
        <v>466</v>
      </c>
    </row>
    <row r="205" spans="1:65" s="1" customFormat="1" ht="14.45" customHeight="1">
      <c r="A205" s="31"/>
      <c r="B205" s="32"/>
      <c r="C205" s="165" t="s">
        <v>467</v>
      </c>
      <c r="D205" s="165" t="s">
        <v>151</v>
      </c>
      <c r="E205" s="166" t="s">
        <v>468</v>
      </c>
      <c r="F205" s="167" t="s">
        <v>469</v>
      </c>
      <c r="G205" s="168" t="s">
        <v>154</v>
      </c>
      <c r="H205" s="169">
        <v>168.82</v>
      </c>
      <c r="I205" s="170">
        <v>13.9</v>
      </c>
      <c r="J205" s="171">
        <f t="shared" si="30"/>
        <v>2346.6</v>
      </c>
      <c r="K205" s="167" t="s">
        <v>155</v>
      </c>
      <c r="L205" s="36"/>
      <c r="M205" s="172" t="s">
        <v>19</v>
      </c>
      <c r="N205" s="173" t="s">
        <v>45</v>
      </c>
      <c r="O205" s="61"/>
      <c r="P205" s="174">
        <f t="shared" si="31"/>
        <v>0</v>
      </c>
      <c r="Q205" s="174">
        <v>2.0000000000000001E-4</v>
      </c>
      <c r="R205" s="174">
        <f t="shared" si="32"/>
        <v>3.3764000000000002E-2</v>
      </c>
      <c r="S205" s="174">
        <v>0</v>
      </c>
      <c r="T205" s="175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156</v>
      </c>
      <c r="AT205" s="176" t="s">
        <v>151</v>
      </c>
      <c r="AU205" s="176" t="s">
        <v>157</v>
      </c>
      <c r="AY205" s="14" t="s">
        <v>149</v>
      </c>
      <c r="BE205" s="177">
        <f t="shared" si="34"/>
        <v>2346.6</v>
      </c>
      <c r="BF205" s="177">
        <f t="shared" si="35"/>
        <v>0</v>
      </c>
      <c r="BG205" s="177">
        <f t="shared" si="36"/>
        <v>0</v>
      </c>
      <c r="BH205" s="177">
        <f t="shared" si="37"/>
        <v>0</v>
      </c>
      <c r="BI205" s="177">
        <f t="shared" si="38"/>
        <v>0</v>
      </c>
      <c r="BJ205" s="14" t="s">
        <v>79</v>
      </c>
      <c r="BK205" s="177">
        <f t="shared" si="39"/>
        <v>2346.6</v>
      </c>
      <c r="BL205" s="14" t="s">
        <v>156</v>
      </c>
      <c r="BM205" s="176" t="s">
        <v>470</v>
      </c>
    </row>
    <row r="206" spans="1:65" s="1" customFormat="1" ht="24.2" customHeight="1">
      <c r="A206" s="31"/>
      <c r="B206" s="32"/>
      <c r="C206" s="165" t="s">
        <v>471</v>
      </c>
      <c r="D206" s="165" t="s">
        <v>151</v>
      </c>
      <c r="E206" s="166" t="s">
        <v>472</v>
      </c>
      <c r="F206" s="167" t="s">
        <v>473</v>
      </c>
      <c r="G206" s="168" t="s">
        <v>154</v>
      </c>
      <c r="H206" s="169">
        <v>290.38</v>
      </c>
      <c r="I206" s="170">
        <v>148</v>
      </c>
      <c r="J206" s="171">
        <f t="shared" si="30"/>
        <v>42976.24</v>
      </c>
      <c r="K206" s="167" t="s">
        <v>155</v>
      </c>
      <c r="L206" s="36"/>
      <c r="M206" s="172" t="s">
        <v>19</v>
      </c>
      <c r="N206" s="173" t="s">
        <v>45</v>
      </c>
      <c r="O206" s="61"/>
      <c r="P206" s="174">
        <f t="shared" si="31"/>
        <v>0</v>
      </c>
      <c r="Q206" s="174">
        <v>4.3800000000000002E-3</v>
      </c>
      <c r="R206" s="174">
        <f t="shared" si="32"/>
        <v>1.2718644000000001</v>
      </c>
      <c r="S206" s="174">
        <v>0</v>
      </c>
      <c r="T206" s="175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156</v>
      </c>
      <c r="AT206" s="176" t="s">
        <v>151</v>
      </c>
      <c r="AU206" s="176" t="s">
        <v>157</v>
      </c>
      <c r="AY206" s="14" t="s">
        <v>149</v>
      </c>
      <c r="BE206" s="177">
        <f t="shared" si="34"/>
        <v>42976.24</v>
      </c>
      <c r="BF206" s="177">
        <f t="shared" si="35"/>
        <v>0</v>
      </c>
      <c r="BG206" s="177">
        <f t="shared" si="36"/>
        <v>0</v>
      </c>
      <c r="BH206" s="177">
        <f t="shared" si="37"/>
        <v>0</v>
      </c>
      <c r="BI206" s="177">
        <f t="shared" si="38"/>
        <v>0</v>
      </c>
      <c r="BJ206" s="14" t="s">
        <v>79</v>
      </c>
      <c r="BK206" s="177">
        <f t="shared" si="39"/>
        <v>42976.24</v>
      </c>
      <c r="BL206" s="14" t="s">
        <v>156</v>
      </c>
      <c r="BM206" s="176" t="s">
        <v>474</v>
      </c>
    </row>
    <row r="207" spans="1:65" s="1" customFormat="1" ht="14.45" customHeight="1">
      <c r="A207" s="31"/>
      <c r="B207" s="32"/>
      <c r="C207" s="165" t="s">
        <v>475</v>
      </c>
      <c r="D207" s="165" t="s">
        <v>151</v>
      </c>
      <c r="E207" s="166" t="s">
        <v>476</v>
      </c>
      <c r="F207" s="167" t="s">
        <v>477</v>
      </c>
      <c r="G207" s="168" t="s">
        <v>154</v>
      </c>
      <c r="H207" s="169">
        <v>133.03399999999999</v>
      </c>
      <c r="I207" s="170">
        <v>68</v>
      </c>
      <c r="J207" s="171">
        <f t="shared" si="30"/>
        <v>9046.31</v>
      </c>
      <c r="K207" s="167" t="s">
        <v>155</v>
      </c>
      <c r="L207" s="36"/>
      <c r="M207" s="172" t="s">
        <v>19</v>
      </c>
      <c r="N207" s="173" t="s">
        <v>45</v>
      </c>
      <c r="O207" s="61"/>
      <c r="P207" s="174">
        <f t="shared" si="31"/>
        <v>0</v>
      </c>
      <c r="Q207" s="174">
        <v>3.0000000000000001E-3</v>
      </c>
      <c r="R207" s="174">
        <f t="shared" si="32"/>
        <v>0.39910199999999996</v>
      </c>
      <c r="S207" s="174">
        <v>0</v>
      </c>
      <c r="T207" s="175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156</v>
      </c>
      <c r="AT207" s="176" t="s">
        <v>151</v>
      </c>
      <c r="AU207" s="176" t="s">
        <v>157</v>
      </c>
      <c r="AY207" s="14" t="s">
        <v>149</v>
      </c>
      <c r="BE207" s="177">
        <f t="shared" si="34"/>
        <v>9046.31</v>
      </c>
      <c r="BF207" s="177">
        <f t="shared" si="35"/>
        <v>0</v>
      </c>
      <c r="BG207" s="177">
        <f t="shared" si="36"/>
        <v>0</v>
      </c>
      <c r="BH207" s="177">
        <f t="shared" si="37"/>
        <v>0</v>
      </c>
      <c r="BI207" s="177">
        <f t="shared" si="38"/>
        <v>0</v>
      </c>
      <c r="BJ207" s="14" t="s">
        <v>79</v>
      </c>
      <c r="BK207" s="177">
        <f t="shared" si="39"/>
        <v>9046.31</v>
      </c>
      <c r="BL207" s="14" t="s">
        <v>156</v>
      </c>
      <c r="BM207" s="176" t="s">
        <v>478</v>
      </c>
    </row>
    <row r="208" spans="1:65" s="1" customFormat="1" ht="24.2" customHeight="1">
      <c r="A208" s="31"/>
      <c r="B208" s="32"/>
      <c r="C208" s="165" t="s">
        <v>479</v>
      </c>
      <c r="D208" s="165" t="s">
        <v>151</v>
      </c>
      <c r="E208" s="166" t="s">
        <v>480</v>
      </c>
      <c r="F208" s="167" t="s">
        <v>481</v>
      </c>
      <c r="G208" s="168" t="s">
        <v>154</v>
      </c>
      <c r="H208" s="169">
        <v>62.06</v>
      </c>
      <c r="I208" s="170">
        <v>84</v>
      </c>
      <c r="J208" s="171">
        <f t="shared" si="30"/>
        <v>5213.04</v>
      </c>
      <c r="K208" s="167" t="s">
        <v>155</v>
      </c>
      <c r="L208" s="36"/>
      <c r="M208" s="172" t="s">
        <v>19</v>
      </c>
      <c r="N208" s="173" t="s">
        <v>45</v>
      </c>
      <c r="O208" s="61"/>
      <c r="P208" s="174">
        <f t="shared" si="31"/>
        <v>0</v>
      </c>
      <c r="Q208" s="174">
        <v>1.575E-2</v>
      </c>
      <c r="R208" s="174">
        <f t="shared" si="32"/>
        <v>0.97744500000000001</v>
      </c>
      <c r="S208" s="174">
        <v>0</v>
      </c>
      <c r="T208" s="175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156</v>
      </c>
      <c r="AT208" s="176" t="s">
        <v>151</v>
      </c>
      <c r="AU208" s="176" t="s">
        <v>157</v>
      </c>
      <c r="AY208" s="14" t="s">
        <v>149</v>
      </c>
      <c r="BE208" s="177">
        <f t="shared" si="34"/>
        <v>5213.04</v>
      </c>
      <c r="BF208" s="177">
        <f t="shared" si="35"/>
        <v>0</v>
      </c>
      <c r="BG208" s="177">
        <f t="shared" si="36"/>
        <v>0</v>
      </c>
      <c r="BH208" s="177">
        <f t="shared" si="37"/>
        <v>0</v>
      </c>
      <c r="BI208" s="177">
        <f t="shared" si="38"/>
        <v>0</v>
      </c>
      <c r="BJ208" s="14" t="s">
        <v>79</v>
      </c>
      <c r="BK208" s="177">
        <f t="shared" si="39"/>
        <v>5213.04</v>
      </c>
      <c r="BL208" s="14" t="s">
        <v>156</v>
      </c>
      <c r="BM208" s="176" t="s">
        <v>482</v>
      </c>
    </row>
    <row r="209" spans="1:65" s="1" customFormat="1" ht="24.2" customHeight="1">
      <c r="A209" s="31"/>
      <c r="B209" s="32"/>
      <c r="C209" s="165" t="s">
        <v>483</v>
      </c>
      <c r="D209" s="165" t="s">
        <v>151</v>
      </c>
      <c r="E209" s="166" t="s">
        <v>484</v>
      </c>
      <c r="F209" s="167" t="s">
        <v>485</v>
      </c>
      <c r="G209" s="168" t="s">
        <v>154</v>
      </c>
      <c r="H209" s="169">
        <v>377.8</v>
      </c>
      <c r="I209" s="170">
        <v>96</v>
      </c>
      <c r="J209" s="171">
        <f t="shared" si="30"/>
        <v>36268.800000000003</v>
      </c>
      <c r="K209" s="167" t="s">
        <v>155</v>
      </c>
      <c r="L209" s="36"/>
      <c r="M209" s="172" t="s">
        <v>19</v>
      </c>
      <c r="N209" s="173" t="s">
        <v>45</v>
      </c>
      <c r="O209" s="61"/>
      <c r="P209" s="174">
        <f t="shared" si="31"/>
        <v>0</v>
      </c>
      <c r="Q209" s="174">
        <v>1.8380000000000001E-2</v>
      </c>
      <c r="R209" s="174">
        <f t="shared" si="32"/>
        <v>6.9439640000000002</v>
      </c>
      <c r="S209" s="174">
        <v>0</v>
      </c>
      <c r="T209" s="175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156</v>
      </c>
      <c r="AT209" s="176" t="s">
        <v>151</v>
      </c>
      <c r="AU209" s="176" t="s">
        <v>157</v>
      </c>
      <c r="AY209" s="14" t="s">
        <v>149</v>
      </c>
      <c r="BE209" s="177">
        <f t="shared" si="34"/>
        <v>36268.800000000003</v>
      </c>
      <c r="BF209" s="177">
        <f t="shared" si="35"/>
        <v>0</v>
      </c>
      <c r="BG209" s="177">
        <f t="shared" si="36"/>
        <v>0</v>
      </c>
      <c r="BH209" s="177">
        <f t="shared" si="37"/>
        <v>0</v>
      </c>
      <c r="BI209" s="177">
        <f t="shared" si="38"/>
        <v>0</v>
      </c>
      <c r="BJ209" s="14" t="s">
        <v>79</v>
      </c>
      <c r="BK209" s="177">
        <f t="shared" si="39"/>
        <v>36268.800000000003</v>
      </c>
      <c r="BL209" s="14" t="s">
        <v>156</v>
      </c>
      <c r="BM209" s="176" t="s">
        <v>486</v>
      </c>
    </row>
    <row r="210" spans="1:65" s="1" customFormat="1" ht="14.45" customHeight="1">
      <c r="A210" s="31"/>
      <c r="B210" s="32"/>
      <c r="C210" s="165" t="s">
        <v>487</v>
      </c>
      <c r="D210" s="165" t="s">
        <v>151</v>
      </c>
      <c r="E210" s="166" t="s">
        <v>488</v>
      </c>
      <c r="F210" s="167" t="s">
        <v>489</v>
      </c>
      <c r="G210" s="168" t="s">
        <v>165</v>
      </c>
      <c r="H210" s="169">
        <v>82</v>
      </c>
      <c r="I210" s="170">
        <v>100</v>
      </c>
      <c r="J210" s="171">
        <f t="shared" si="30"/>
        <v>8200</v>
      </c>
      <c r="K210" s="167" t="s">
        <v>155</v>
      </c>
      <c r="L210" s="36"/>
      <c r="M210" s="172" t="s">
        <v>19</v>
      </c>
      <c r="N210" s="173" t="s">
        <v>45</v>
      </c>
      <c r="O210" s="61"/>
      <c r="P210" s="174">
        <f t="shared" si="31"/>
        <v>0</v>
      </c>
      <c r="Q210" s="174">
        <v>4.1500000000000002E-2</v>
      </c>
      <c r="R210" s="174">
        <f t="shared" si="32"/>
        <v>3.403</v>
      </c>
      <c r="S210" s="174">
        <v>0</v>
      </c>
      <c r="T210" s="175">
        <f t="shared" si="3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156</v>
      </c>
      <c r="AT210" s="176" t="s">
        <v>151</v>
      </c>
      <c r="AU210" s="176" t="s">
        <v>157</v>
      </c>
      <c r="AY210" s="14" t="s">
        <v>149</v>
      </c>
      <c r="BE210" s="177">
        <f t="shared" si="34"/>
        <v>8200</v>
      </c>
      <c r="BF210" s="177">
        <f t="shared" si="35"/>
        <v>0</v>
      </c>
      <c r="BG210" s="177">
        <f t="shared" si="36"/>
        <v>0</v>
      </c>
      <c r="BH210" s="177">
        <f t="shared" si="37"/>
        <v>0</v>
      </c>
      <c r="BI210" s="177">
        <f t="shared" si="38"/>
        <v>0</v>
      </c>
      <c r="BJ210" s="14" t="s">
        <v>79</v>
      </c>
      <c r="BK210" s="177">
        <f t="shared" si="39"/>
        <v>8200</v>
      </c>
      <c r="BL210" s="14" t="s">
        <v>156</v>
      </c>
      <c r="BM210" s="176" t="s">
        <v>490</v>
      </c>
    </row>
    <row r="211" spans="1:65" s="1" customFormat="1" ht="24.2" customHeight="1">
      <c r="A211" s="31"/>
      <c r="B211" s="32"/>
      <c r="C211" s="165" t="s">
        <v>491</v>
      </c>
      <c r="D211" s="165" t="s">
        <v>151</v>
      </c>
      <c r="E211" s="166" t="s">
        <v>492</v>
      </c>
      <c r="F211" s="167" t="s">
        <v>493</v>
      </c>
      <c r="G211" s="168" t="s">
        <v>154</v>
      </c>
      <c r="H211" s="169">
        <v>89</v>
      </c>
      <c r="I211" s="170">
        <v>50</v>
      </c>
      <c r="J211" s="171">
        <f t="shared" si="30"/>
        <v>4450</v>
      </c>
      <c r="K211" s="167" t="s">
        <v>155</v>
      </c>
      <c r="L211" s="36"/>
      <c r="M211" s="172" t="s">
        <v>19</v>
      </c>
      <c r="N211" s="173" t="s">
        <v>45</v>
      </c>
      <c r="O211" s="61"/>
      <c r="P211" s="174">
        <f t="shared" si="31"/>
        <v>0</v>
      </c>
      <c r="Q211" s="174">
        <v>1.7000000000000001E-2</v>
      </c>
      <c r="R211" s="174">
        <f t="shared" si="32"/>
        <v>1.5130000000000001</v>
      </c>
      <c r="S211" s="174">
        <v>0</v>
      </c>
      <c r="T211" s="175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156</v>
      </c>
      <c r="AT211" s="176" t="s">
        <v>151</v>
      </c>
      <c r="AU211" s="176" t="s">
        <v>157</v>
      </c>
      <c r="AY211" s="14" t="s">
        <v>149</v>
      </c>
      <c r="BE211" s="177">
        <f t="shared" si="34"/>
        <v>4450</v>
      </c>
      <c r="BF211" s="177">
        <f t="shared" si="35"/>
        <v>0</v>
      </c>
      <c r="BG211" s="177">
        <f t="shared" si="36"/>
        <v>0</v>
      </c>
      <c r="BH211" s="177">
        <f t="shared" si="37"/>
        <v>0</v>
      </c>
      <c r="BI211" s="177">
        <f t="shared" si="38"/>
        <v>0</v>
      </c>
      <c r="BJ211" s="14" t="s">
        <v>79</v>
      </c>
      <c r="BK211" s="177">
        <f t="shared" si="39"/>
        <v>4450</v>
      </c>
      <c r="BL211" s="14" t="s">
        <v>156</v>
      </c>
      <c r="BM211" s="176" t="s">
        <v>494</v>
      </c>
    </row>
    <row r="212" spans="1:65" s="1" customFormat="1" ht="14.45" customHeight="1">
      <c r="A212" s="31"/>
      <c r="B212" s="32"/>
      <c r="C212" s="165" t="s">
        <v>495</v>
      </c>
      <c r="D212" s="165" t="s">
        <v>151</v>
      </c>
      <c r="E212" s="166" t="s">
        <v>496</v>
      </c>
      <c r="F212" s="167" t="s">
        <v>497</v>
      </c>
      <c r="G212" s="168" t="s">
        <v>169</v>
      </c>
      <c r="H212" s="169">
        <v>69.599999999999994</v>
      </c>
      <c r="I212" s="170">
        <v>66</v>
      </c>
      <c r="J212" s="171">
        <f t="shared" si="30"/>
        <v>4593.6000000000004</v>
      </c>
      <c r="K212" s="167" t="s">
        <v>155</v>
      </c>
      <c r="L212" s="36"/>
      <c r="M212" s="172" t="s">
        <v>19</v>
      </c>
      <c r="N212" s="173" t="s">
        <v>45</v>
      </c>
      <c r="O212" s="61"/>
      <c r="P212" s="174">
        <f t="shared" si="31"/>
        <v>0</v>
      </c>
      <c r="Q212" s="174">
        <v>1.5E-3</v>
      </c>
      <c r="R212" s="174">
        <f t="shared" si="32"/>
        <v>0.10439999999999999</v>
      </c>
      <c r="S212" s="174">
        <v>0</v>
      </c>
      <c r="T212" s="175">
        <f t="shared" si="3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156</v>
      </c>
      <c r="AT212" s="176" t="s">
        <v>151</v>
      </c>
      <c r="AU212" s="176" t="s">
        <v>157</v>
      </c>
      <c r="AY212" s="14" t="s">
        <v>149</v>
      </c>
      <c r="BE212" s="177">
        <f t="shared" si="34"/>
        <v>4593.6000000000004</v>
      </c>
      <c r="BF212" s="177">
        <f t="shared" si="35"/>
        <v>0</v>
      </c>
      <c r="BG212" s="177">
        <f t="shared" si="36"/>
        <v>0</v>
      </c>
      <c r="BH212" s="177">
        <f t="shared" si="37"/>
        <v>0</v>
      </c>
      <c r="BI212" s="177">
        <f t="shared" si="38"/>
        <v>0</v>
      </c>
      <c r="BJ212" s="14" t="s">
        <v>79</v>
      </c>
      <c r="BK212" s="177">
        <f t="shared" si="39"/>
        <v>4593.6000000000004</v>
      </c>
      <c r="BL212" s="14" t="s">
        <v>156</v>
      </c>
      <c r="BM212" s="176" t="s">
        <v>498</v>
      </c>
    </row>
    <row r="213" spans="1:65" s="1" customFormat="1" ht="24.2" customHeight="1">
      <c r="A213" s="31"/>
      <c r="B213" s="32"/>
      <c r="C213" s="165" t="s">
        <v>499</v>
      </c>
      <c r="D213" s="165" t="s">
        <v>151</v>
      </c>
      <c r="E213" s="166" t="s">
        <v>500</v>
      </c>
      <c r="F213" s="167" t="s">
        <v>501</v>
      </c>
      <c r="G213" s="168" t="s">
        <v>154</v>
      </c>
      <c r="H213" s="169">
        <v>199.24</v>
      </c>
      <c r="I213" s="170">
        <v>124</v>
      </c>
      <c r="J213" s="171">
        <f t="shared" si="30"/>
        <v>24705.759999999998</v>
      </c>
      <c r="K213" s="167" t="s">
        <v>155</v>
      </c>
      <c r="L213" s="36"/>
      <c r="M213" s="172" t="s">
        <v>19</v>
      </c>
      <c r="N213" s="173" t="s">
        <v>45</v>
      </c>
      <c r="O213" s="61"/>
      <c r="P213" s="174">
        <f t="shared" si="31"/>
        <v>0</v>
      </c>
      <c r="Q213" s="174">
        <v>8.6E-3</v>
      </c>
      <c r="R213" s="174">
        <f t="shared" si="32"/>
        <v>1.7134640000000001</v>
      </c>
      <c r="S213" s="174">
        <v>0</v>
      </c>
      <c r="T213" s="175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76" t="s">
        <v>156</v>
      </c>
      <c r="AT213" s="176" t="s">
        <v>151</v>
      </c>
      <c r="AU213" s="176" t="s">
        <v>157</v>
      </c>
      <c r="AY213" s="14" t="s">
        <v>149</v>
      </c>
      <c r="BE213" s="177">
        <f t="shared" si="34"/>
        <v>24705.759999999998</v>
      </c>
      <c r="BF213" s="177">
        <f t="shared" si="35"/>
        <v>0</v>
      </c>
      <c r="BG213" s="177">
        <f t="shared" si="36"/>
        <v>0</v>
      </c>
      <c r="BH213" s="177">
        <f t="shared" si="37"/>
        <v>0</v>
      </c>
      <c r="BI213" s="177">
        <f t="shared" si="38"/>
        <v>0</v>
      </c>
      <c r="BJ213" s="14" t="s">
        <v>79</v>
      </c>
      <c r="BK213" s="177">
        <f t="shared" si="39"/>
        <v>24705.759999999998</v>
      </c>
      <c r="BL213" s="14" t="s">
        <v>156</v>
      </c>
      <c r="BM213" s="176" t="s">
        <v>502</v>
      </c>
    </row>
    <row r="214" spans="1:65" s="1" customFormat="1" ht="14.45" customHeight="1">
      <c r="A214" s="31"/>
      <c r="B214" s="32"/>
      <c r="C214" s="178" t="s">
        <v>503</v>
      </c>
      <c r="D214" s="178" t="s">
        <v>323</v>
      </c>
      <c r="E214" s="179" t="s">
        <v>504</v>
      </c>
      <c r="F214" s="180" t="s">
        <v>505</v>
      </c>
      <c r="G214" s="181" t="s">
        <v>154</v>
      </c>
      <c r="H214" s="182">
        <v>199.24</v>
      </c>
      <c r="I214" s="183">
        <v>48</v>
      </c>
      <c r="J214" s="184">
        <f t="shared" si="30"/>
        <v>9563.52</v>
      </c>
      <c r="K214" s="180" t="s">
        <v>155</v>
      </c>
      <c r="L214" s="185"/>
      <c r="M214" s="186" t="s">
        <v>19</v>
      </c>
      <c r="N214" s="187" t="s">
        <v>45</v>
      </c>
      <c r="O214" s="61"/>
      <c r="P214" s="174">
        <f t="shared" si="31"/>
        <v>0</v>
      </c>
      <c r="Q214" s="174">
        <v>2.7599999999999999E-3</v>
      </c>
      <c r="R214" s="174">
        <f t="shared" si="32"/>
        <v>0.54990240000000001</v>
      </c>
      <c r="S214" s="174">
        <v>0</v>
      </c>
      <c r="T214" s="175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184</v>
      </c>
      <c r="AT214" s="176" t="s">
        <v>323</v>
      </c>
      <c r="AU214" s="176" t="s">
        <v>157</v>
      </c>
      <c r="AY214" s="14" t="s">
        <v>149</v>
      </c>
      <c r="BE214" s="177">
        <f t="shared" si="34"/>
        <v>9563.52</v>
      </c>
      <c r="BF214" s="177">
        <f t="shared" si="35"/>
        <v>0</v>
      </c>
      <c r="BG214" s="177">
        <f t="shared" si="36"/>
        <v>0</v>
      </c>
      <c r="BH214" s="177">
        <f t="shared" si="37"/>
        <v>0</v>
      </c>
      <c r="BI214" s="177">
        <f t="shared" si="38"/>
        <v>0</v>
      </c>
      <c r="BJ214" s="14" t="s">
        <v>79</v>
      </c>
      <c r="BK214" s="177">
        <f t="shared" si="39"/>
        <v>9563.52</v>
      </c>
      <c r="BL214" s="14" t="s">
        <v>156</v>
      </c>
      <c r="BM214" s="176" t="s">
        <v>506</v>
      </c>
    </row>
    <row r="215" spans="1:65" s="1" customFormat="1" ht="14.45" customHeight="1">
      <c r="A215" s="31"/>
      <c r="B215" s="32"/>
      <c r="C215" s="165" t="s">
        <v>507</v>
      </c>
      <c r="D215" s="165" t="s">
        <v>151</v>
      </c>
      <c r="E215" s="166" t="s">
        <v>508</v>
      </c>
      <c r="F215" s="167" t="s">
        <v>509</v>
      </c>
      <c r="G215" s="168" t="s">
        <v>154</v>
      </c>
      <c r="H215" s="169">
        <v>19.035</v>
      </c>
      <c r="I215" s="170">
        <v>47</v>
      </c>
      <c r="J215" s="171">
        <f t="shared" si="30"/>
        <v>894.65</v>
      </c>
      <c r="K215" s="167" t="s">
        <v>155</v>
      </c>
      <c r="L215" s="36"/>
      <c r="M215" s="172" t="s">
        <v>19</v>
      </c>
      <c r="N215" s="173" t="s">
        <v>45</v>
      </c>
      <c r="O215" s="61"/>
      <c r="P215" s="174">
        <f t="shared" si="31"/>
        <v>0</v>
      </c>
      <c r="Q215" s="174">
        <v>2.5999999999999998E-4</v>
      </c>
      <c r="R215" s="174">
        <f t="shared" si="32"/>
        <v>4.9490999999999997E-3</v>
      </c>
      <c r="S215" s="174">
        <v>0</v>
      </c>
      <c r="T215" s="175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156</v>
      </c>
      <c r="AT215" s="176" t="s">
        <v>151</v>
      </c>
      <c r="AU215" s="176" t="s">
        <v>157</v>
      </c>
      <c r="AY215" s="14" t="s">
        <v>149</v>
      </c>
      <c r="BE215" s="177">
        <f t="shared" si="34"/>
        <v>894.65</v>
      </c>
      <c r="BF215" s="177">
        <f t="shared" si="35"/>
        <v>0</v>
      </c>
      <c r="BG215" s="177">
        <f t="shared" si="36"/>
        <v>0</v>
      </c>
      <c r="BH215" s="177">
        <f t="shared" si="37"/>
        <v>0</v>
      </c>
      <c r="BI215" s="177">
        <f t="shared" si="38"/>
        <v>0</v>
      </c>
      <c r="BJ215" s="14" t="s">
        <v>79</v>
      </c>
      <c r="BK215" s="177">
        <f t="shared" si="39"/>
        <v>894.65</v>
      </c>
      <c r="BL215" s="14" t="s">
        <v>156</v>
      </c>
      <c r="BM215" s="176" t="s">
        <v>510</v>
      </c>
    </row>
    <row r="216" spans="1:65" s="1" customFormat="1" ht="24.2" customHeight="1">
      <c r="A216" s="31"/>
      <c r="B216" s="32"/>
      <c r="C216" s="165" t="s">
        <v>511</v>
      </c>
      <c r="D216" s="165" t="s">
        <v>151</v>
      </c>
      <c r="E216" s="166" t="s">
        <v>512</v>
      </c>
      <c r="F216" s="167" t="s">
        <v>513</v>
      </c>
      <c r="G216" s="168" t="s">
        <v>154</v>
      </c>
      <c r="H216" s="169">
        <v>33.5</v>
      </c>
      <c r="I216" s="170">
        <v>231</v>
      </c>
      <c r="J216" s="171">
        <f t="shared" si="30"/>
        <v>7738.5</v>
      </c>
      <c r="K216" s="167" t="s">
        <v>155</v>
      </c>
      <c r="L216" s="36"/>
      <c r="M216" s="172" t="s">
        <v>19</v>
      </c>
      <c r="N216" s="173" t="s">
        <v>45</v>
      </c>
      <c r="O216" s="61"/>
      <c r="P216" s="174">
        <f t="shared" si="31"/>
        <v>0</v>
      </c>
      <c r="Q216" s="174">
        <v>4.3800000000000002E-3</v>
      </c>
      <c r="R216" s="174">
        <f t="shared" si="32"/>
        <v>0.14673</v>
      </c>
      <c r="S216" s="174">
        <v>0</v>
      </c>
      <c r="T216" s="175">
        <f t="shared" si="3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156</v>
      </c>
      <c r="AT216" s="176" t="s">
        <v>151</v>
      </c>
      <c r="AU216" s="176" t="s">
        <v>157</v>
      </c>
      <c r="AY216" s="14" t="s">
        <v>149</v>
      </c>
      <c r="BE216" s="177">
        <f t="shared" si="34"/>
        <v>7738.5</v>
      </c>
      <c r="BF216" s="177">
        <f t="shared" si="35"/>
        <v>0</v>
      </c>
      <c r="BG216" s="177">
        <f t="shared" si="36"/>
        <v>0</v>
      </c>
      <c r="BH216" s="177">
        <f t="shared" si="37"/>
        <v>0</v>
      </c>
      <c r="BI216" s="177">
        <f t="shared" si="38"/>
        <v>0</v>
      </c>
      <c r="BJ216" s="14" t="s">
        <v>79</v>
      </c>
      <c r="BK216" s="177">
        <f t="shared" si="39"/>
        <v>7738.5</v>
      </c>
      <c r="BL216" s="14" t="s">
        <v>156</v>
      </c>
      <c r="BM216" s="176" t="s">
        <v>514</v>
      </c>
    </row>
    <row r="217" spans="1:65" s="1" customFormat="1" ht="24.2" customHeight="1">
      <c r="A217" s="31"/>
      <c r="B217" s="32"/>
      <c r="C217" s="165" t="s">
        <v>515</v>
      </c>
      <c r="D217" s="165" t="s">
        <v>151</v>
      </c>
      <c r="E217" s="166" t="s">
        <v>516</v>
      </c>
      <c r="F217" s="167" t="s">
        <v>517</v>
      </c>
      <c r="G217" s="168" t="s">
        <v>169</v>
      </c>
      <c r="H217" s="169">
        <v>7.68</v>
      </c>
      <c r="I217" s="170">
        <v>193</v>
      </c>
      <c r="J217" s="171">
        <f t="shared" si="30"/>
        <v>1482.24</v>
      </c>
      <c r="K217" s="167" t="s">
        <v>155</v>
      </c>
      <c r="L217" s="36"/>
      <c r="M217" s="172" t="s">
        <v>19</v>
      </c>
      <c r="N217" s="173" t="s">
        <v>45</v>
      </c>
      <c r="O217" s="61"/>
      <c r="P217" s="174">
        <f t="shared" si="31"/>
        <v>0</v>
      </c>
      <c r="Q217" s="174">
        <v>1.7600000000000001E-3</v>
      </c>
      <c r="R217" s="174">
        <f t="shared" si="32"/>
        <v>1.3516800000000001E-2</v>
      </c>
      <c r="S217" s="174">
        <v>0</v>
      </c>
      <c r="T217" s="175">
        <f t="shared" si="3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156</v>
      </c>
      <c r="AT217" s="176" t="s">
        <v>151</v>
      </c>
      <c r="AU217" s="176" t="s">
        <v>157</v>
      </c>
      <c r="AY217" s="14" t="s">
        <v>149</v>
      </c>
      <c r="BE217" s="177">
        <f t="shared" si="34"/>
        <v>1482.24</v>
      </c>
      <c r="BF217" s="177">
        <f t="shared" si="35"/>
        <v>0</v>
      </c>
      <c r="BG217" s="177">
        <f t="shared" si="36"/>
        <v>0</v>
      </c>
      <c r="BH217" s="177">
        <f t="shared" si="37"/>
        <v>0</v>
      </c>
      <c r="BI217" s="177">
        <f t="shared" si="38"/>
        <v>0</v>
      </c>
      <c r="BJ217" s="14" t="s">
        <v>79</v>
      </c>
      <c r="BK217" s="177">
        <f t="shared" si="39"/>
        <v>1482.24</v>
      </c>
      <c r="BL217" s="14" t="s">
        <v>156</v>
      </c>
      <c r="BM217" s="176" t="s">
        <v>518</v>
      </c>
    </row>
    <row r="218" spans="1:65" s="1" customFormat="1" ht="14.45" customHeight="1">
      <c r="A218" s="31"/>
      <c r="B218" s="32"/>
      <c r="C218" s="178" t="s">
        <v>519</v>
      </c>
      <c r="D218" s="178" t="s">
        <v>323</v>
      </c>
      <c r="E218" s="179" t="s">
        <v>520</v>
      </c>
      <c r="F218" s="180" t="s">
        <v>521</v>
      </c>
      <c r="G218" s="181" t="s">
        <v>154</v>
      </c>
      <c r="H218" s="182">
        <v>1.69</v>
      </c>
      <c r="I218" s="183">
        <v>48</v>
      </c>
      <c r="J218" s="184">
        <f t="shared" si="30"/>
        <v>81.12</v>
      </c>
      <c r="K218" s="180" t="s">
        <v>155</v>
      </c>
      <c r="L218" s="185"/>
      <c r="M218" s="186" t="s">
        <v>19</v>
      </c>
      <c r="N218" s="187" t="s">
        <v>45</v>
      </c>
      <c r="O218" s="61"/>
      <c r="P218" s="174">
        <f t="shared" si="31"/>
        <v>0</v>
      </c>
      <c r="Q218" s="174">
        <v>6.8999999999999997E-4</v>
      </c>
      <c r="R218" s="174">
        <f t="shared" si="32"/>
        <v>1.1661E-3</v>
      </c>
      <c r="S218" s="174">
        <v>0</v>
      </c>
      <c r="T218" s="175">
        <f t="shared" si="3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184</v>
      </c>
      <c r="AT218" s="176" t="s">
        <v>323</v>
      </c>
      <c r="AU218" s="176" t="s">
        <v>157</v>
      </c>
      <c r="AY218" s="14" t="s">
        <v>149</v>
      </c>
      <c r="BE218" s="177">
        <f t="shared" si="34"/>
        <v>81.12</v>
      </c>
      <c r="BF218" s="177">
        <f t="shared" si="35"/>
        <v>0</v>
      </c>
      <c r="BG218" s="177">
        <f t="shared" si="36"/>
        <v>0</v>
      </c>
      <c r="BH218" s="177">
        <f t="shared" si="37"/>
        <v>0</v>
      </c>
      <c r="BI218" s="177">
        <f t="shared" si="38"/>
        <v>0</v>
      </c>
      <c r="BJ218" s="14" t="s">
        <v>79</v>
      </c>
      <c r="BK218" s="177">
        <f t="shared" si="39"/>
        <v>81.12</v>
      </c>
      <c r="BL218" s="14" t="s">
        <v>156</v>
      </c>
      <c r="BM218" s="176" t="s">
        <v>522</v>
      </c>
    </row>
    <row r="219" spans="1:65" s="1" customFormat="1" ht="14.45" customHeight="1">
      <c r="A219" s="31"/>
      <c r="B219" s="32"/>
      <c r="C219" s="165" t="s">
        <v>523</v>
      </c>
      <c r="D219" s="165" t="s">
        <v>151</v>
      </c>
      <c r="E219" s="166" t="s">
        <v>524</v>
      </c>
      <c r="F219" s="167" t="s">
        <v>525</v>
      </c>
      <c r="G219" s="168" t="s">
        <v>169</v>
      </c>
      <c r="H219" s="169">
        <v>4.4000000000000004</v>
      </c>
      <c r="I219" s="170">
        <v>48.6</v>
      </c>
      <c r="J219" s="171">
        <f t="shared" si="30"/>
        <v>213.84</v>
      </c>
      <c r="K219" s="167" t="s">
        <v>155</v>
      </c>
      <c r="L219" s="36"/>
      <c r="M219" s="172" t="s">
        <v>19</v>
      </c>
      <c r="N219" s="173" t="s">
        <v>45</v>
      </c>
      <c r="O219" s="61"/>
      <c r="P219" s="174">
        <f t="shared" si="31"/>
        <v>0</v>
      </c>
      <c r="Q219" s="174">
        <v>0</v>
      </c>
      <c r="R219" s="174">
        <f t="shared" si="32"/>
        <v>0</v>
      </c>
      <c r="S219" s="174">
        <v>0</v>
      </c>
      <c r="T219" s="175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76" t="s">
        <v>156</v>
      </c>
      <c r="AT219" s="176" t="s">
        <v>151</v>
      </c>
      <c r="AU219" s="176" t="s">
        <v>157</v>
      </c>
      <c r="AY219" s="14" t="s">
        <v>149</v>
      </c>
      <c r="BE219" s="177">
        <f t="shared" si="34"/>
        <v>213.84</v>
      </c>
      <c r="BF219" s="177">
        <f t="shared" si="35"/>
        <v>0</v>
      </c>
      <c r="BG219" s="177">
        <f t="shared" si="36"/>
        <v>0</v>
      </c>
      <c r="BH219" s="177">
        <f t="shared" si="37"/>
        <v>0</v>
      </c>
      <c r="BI219" s="177">
        <f t="shared" si="38"/>
        <v>0</v>
      </c>
      <c r="BJ219" s="14" t="s">
        <v>79</v>
      </c>
      <c r="BK219" s="177">
        <f t="shared" si="39"/>
        <v>213.84</v>
      </c>
      <c r="BL219" s="14" t="s">
        <v>156</v>
      </c>
      <c r="BM219" s="176" t="s">
        <v>526</v>
      </c>
    </row>
    <row r="220" spans="1:65" s="1" customFormat="1" ht="14.45" customHeight="1">
      <c r="A220" s="31"/>
      <c r="B220" s="32"/>
      <c r="C220" s="178" t="s">
        <v>527</v>
      </c>
      <c r="D220" s="178" t="s">
        <v>323</v>
      </c>
      <c r="E220" s="179" t="s">
        <v>528</v>
      </c>
      <c r="F220" s="180" t="s">
        <v>529</v>
      </c>
      <c r="G220" s="181" t="s">
        <v>169</v>
      </c>
      <c r="H220" s="182">
        <v>4.62</v>
      </c>
      <c r="I220" s="183">
        <v>29.97</v>
      </c>
      <c r="J220" s="184">
        <f t="shared" si="30"/>
        <v>138.46</v>
      </c>
      <c r="K220" s="180" t="s">
        <v>155</v>
      </c>
      <c r="L220" s="185"/>
      <c r="M220" s="186" t="s">
        <v>19</v>
      </c>
      <c r="N220" s="187" t="s">
        <v>45</v>
      </c>
      <c r="O220" s="61"/>
      <c r="P220" s="174">
        <f t="shared" si="31"/>
        <v>0</v>
      </c>
      <c r="Q220" s="174">
        <v>3.0000000000000001E-5</v>
      </c>
      <c r="R220" s="174">
        <f t="shared" si="32"/>
        <v>1.3860000000000001E-4</v>
      </c>
      <c r="S220" s="174">
        <v>0</v>
      </c>
      <c r="T220" s="175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184</v>
      </c>
      <c r="AT220" s="176" t="s">
        <v>323</v>
      </c>
      <c r="AU220" s="176" t="s">
        <v>157</v>
      </c>
      <c r="AY220" s="14" t="s">
        <v>149</v>
      </c>
      <c r="BE220" s="177">
        <f t="shared" si="34"/>
        <v>138.46</v>
      </c>
      <c r="BF220" s="177">
        <f t="shared" si="35"/>
        <v>0</v>
      </c>
      <c r="BG220" s="177">
        <f t="shared" si="36"/>
        <v>0</v>
      </c>
      <c r="BH220" s="177">
        <f t="shared" si="37"/>
        <v>0</v>
      </c>
      <c r="BI220" s="177">
        <f t="shared" si="38"/>
        <v>0</v>
      </c>
      <c r="BJ220" s="14" t="s">
        <v>79</v>
      </c>
      <c r="BK220" s="177">
        <f t="shared" si="39"/>
        <v>138.46</v>
      </c>
      <c r="BL220" s="14" t="s">
        <v>156</v>
      </c>
      <c r="BM220" s="176" t="s">
        <v>530</v>
      </c>
    </row>
    <row r="221" spans="1:65" s="1" customFormat="1" ht="14.45" customHeight="1">
      <c r="A221" s="31"/>
      <c r="B221" s="32"/>
      <c r="C221" s="165" t="s">
        <v>531</v>
      </c>
      <c r="D221" s="165" t="s">
        <v>151</v>
      </c>
      <c r="E221" s="166" t="s">
        <v>532</v>
      </c>
      <c r="F221" s="167" t="s">
        <v>533</v>
      </c>
      <c r="G221" s="168" t="s">
        <v>154</v>
      </c>
      <c r="H221" s="169">
        <v>500</v>
      </c>
      <c r="I221" s="170">
        <v>72</v>
      </c>
      <c r="J221" s="171">
        <f t="shared" si="30"/>
        <v>36000</v>
      </c>
      <c r="K221" s="167" t="s">
        <v>155</v>
      </c>
      <c r="L221" s="36"/>
      <c r="M221" s="172" t="s">
        <v>19</v>
      </c>
      <c r="N221" s="173" t="s">
        <v>45</v>
      </c>
      <c r="O221" s="61"/>
      <c r="P221" s="174">
        <f t="shared" si="31"/>
        <v>0</v>
      </c>
      <c r="Q221" s="174">
        <v>2.7299999999999998E-3</v>
      </c>
      <c r="R221" s="174">
        <f t="shared" si="32"/>
        <v>1.365</v>
      </c>
      <c r="S221" s="174">
        <v>0</v>
      </c>
      <c r="T221" s="175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156</v>
      </c>
      <c r="AT221" s="176" t="s">
        <v>151</v>
      </c>
      <c r="AU221" s="176" t="s">
        <v>157</v>
      </c>
      <c r="AY221" s="14" t="s">
        <v>149</v>
      </c>
      <c r="BE221" s="177">
        <f t="shared" si="34"/>
        <v>36000</v>
      </c>
      <c r="BF221" s="177">
        <f t="shared" si="35"/>
        <v>0</v>
      </c>
      <c r="BG221" s="177">
        <f t="shared" si="36"/>
        <v>0</v>
      </c>
      <c r="BH221" s="177">
        <f t="shared" si="37"/>
        <v>0</v>
      </c>
      <c r="BI221" s="177">
        <f t="shared" si="38"/>
        <v>0</v>
      </c>
      <c r="BJ221" s="14" t="s">
        <v>79</v>
      </c>
      <c r="BK221" s="177">
        <f t="shared" si="39"/>
        <v>36000</v>
      </c>
      <c r="BL221" s="14" t="s">
        <v>156</v>
      </c>
      <c r="BM221" s="176" t="s">
        <v>534</v>
      </c>
    </row>
    <row r="222" spans="1:65" s="1" customFormat="1" ht="24.2" customHeight="1">
      <c r="A222" s="31"/>
      <c r="B222" s="32"/>
      <c r="C222" s="165" t="s">
        <v>535</v>
      </c>
      <c r="D222" s="165" t="s">
        <v>151</v>
      </c>
      <c r="E222" s="166" t="s">
        <v>536</v>
      </c>
      <c r="F222" s="167" t="s">
        <v>537</v>
      </c>
      <c r="G222" s="168" t="s">
        <v>154</v>
      </c>
      <c r="H222" s="169">
        <v>86.04</v>
      </c>
      <c r="I222" s="170">
        <v>120</v>
      </c>
      <c r="J222" s="171">
        <f t="shared" si="30"/>
        <v>10324.799999999999</v>
      </c>
      <c r="K222" s="167" t="s">
        <v>155</v>
      </c>
      <c r="L222" s="36"/>
      <c r="M222" s="172" t="s">
        <v>19</v>
      </c>
      <c r="N222" s="173" t="s">
        <v>45</v>
      </c>
      <c r="O222" s="61"/>
      <c r="P222" s="174">
        <f t="shared" si="31"/>
        <v>0</v>
      </c>
      <c r="Q222" s="174">
        <v>2.6360000000000001E-2</v>
      </c>
      <c r="R222" s="174">
        <f t="shared" si="32"/>
        <v>2.2680144000000002</v>
      </c>
      <c r="S222" s="174">
        <v>0</v>
      </c>
      <c r="T222" s="175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76" t="s">
        <v>156</v>
      </c>
      <c r="AT222" s="176" t="s">
        <v>151</v>
      </c>
      <c r="AU222" s="176" t="s">
        <v>157</v>
      </c>
      <c r="AY222" s="14" t="s">
        <v>149</v>
      </c>
      <c r="BE222" s="177">
        <f t="shared" si="34"/>
        <v>10324.799999999999</v>
      </c>
      <c r="BF222" s="177">
        <f t="shared" si="35"/>
        <v>0</v>
      </c>
      <c r="BG222" s="177">
        <f t="shared" si="36"/>
        <v>0</v>
      </c>
      <c r="BH222" s="177">
        <f t="shared" si="37"/>
        <v>0</v>
      </c>
      <c r="BI222" s="177">
        <f t="shared" si="38"/>
        <v>0</v>
      </c>
      <c r="BJ222" s="14" t="s">
        <v>79</v>
      </c>
      <c r="BK222" s="177">
        <f t="shared" si="39"/>
        <v>10324.799999999999</v>
      </c>
      <c r="BL222" s="14" t="s">
        <v>156</v>
      </c>
      <c r="BM222" s="176" t="s">
        <v>538</v>
      </c>
    </row>
    <row r="223" spans="1:65" s="1" customFormat="1" ht="24.2" customHeight="1">
      <c r="A223" s="31"/>
      <c r="B223" s="32"/>
      <c r="C223" s="165" t="s">
        <v>539</v>
      </c>
      <c r="D223" s="165" t="s">
        <v>151</v>
      </c>
      <c r="E223" s="166" t="s">
        <v>540</v>
      </c>
      <c r="F223" s="167" t="s">
        <v>541</v>
      </c>
      <c r="G223" s="168" t="s">
        <v>154</v>
      </c>
      <c r="H223" s="169">
        <v>314.8</v>
      </c>
      <c r="I223" s="170">
        <v>49</v>
      </c>
      <c r="J223" s="171">
        <f t="shared" si="30"/>
        <v>15425.2</v>
      </c>
      <c r="K223" s="167" t="s">
        <v>155</v>
      </c>
      <c r="L223" s="36"/>
      <c r="M223" s="172" t="s">
        <v>19</v>
      </c>
      <c r="N223" s="173" t="s">
        <v>45</v>
      </c>
      <c r="O223" s="61"/>
      <c r="P223" s="174">
        <f t="shared" si="31"/>
        <v>0</v>
      </c>
      <c r="Q223" s="174">
        <v>1.146E-2</v>
      </c>
      <c r="R223" s="174">
        <f t="shared" si="32"/>
        <v>3.6076079999999999</v>
      </c>
      <c r="S223" s="174">
        <v>0</v>
      </c>
      <c r="T223" s="175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6" t="s">
        <v>156</v>
      </c>
      <c r="AT223" s="176" t="s">
        <v>151</v>
      </c>
      <c r="AU223" s="176" t="s">
        <v>157</v>
      </c>
      <c r="AY223" s="14" t="s">
        <v>149</v>
      </c>
      <c r="BE223" s="177">
        <f t="shared" si="34"/>
        <v>15425.2</v>
      </c>
      <c r="BF223" s="177">
        <f t="shared" si="35"/>
        <v>0</v>
      </c>
      <c r="BG223" s="177">
        <f t="shared" si="36"/>
        <v>0</v>
      </c>
      <c r="BH223" s="177">
        <f t="shared" si="37"/>
        <v>0</v>
      </c>
      <c r="BI223" s="177">
        <f t="shared" si="38"/>
        <v>0</v>
      </c>
      <c r="BJ223" s="14" t="s">
        <v>79</v>
      </c>
      <c r="BK223" s="177">
        <f t="shared" si="39"/>
        <v>15425.2</v>
      </c>
      <c r="BL223" s="14" t="s">
        <v>156</v>
      </c>
      <c r="BM223" s="176" t="s">
        <v>542</v>
      </c>
    </row>
    <row r="224" spans="1:65" s="1" customFormat="1" ht="24.2" customHeight="1">
      <c r="A224" s="31"/>
      <c r="B224" s="32"/>
      <c r="C224" s="165" t="s">
        <v>543</v>
      </c>
      <c r="D224" s="165" t="s">
        <v>151</v>
      </c>
      <c r="E224" s="166" t="s">
        <v>544</v>
      </c>
      <c r="F224" s="167" t="s">
        <v>545</v>
      </c>
      <c r="G224" s="168" t="s">
        <v>154</v>
      </c>
      <c r="H224" s="169">
        <v>500</v>
      </c>
      <c r="I224" s="170">
        <v>55</v>
      </c>
      <c r="J224" s="171">
        <f t="shared" si="30"/>
        <v>27500</v>
      </c>
      <c r="K224" s="167" t="s">
        <v>155</v>
      </c>
      <c r="L224" s="36"/>
      <c r="M224" s="172" t="s">
        <v>19</v>
      </c>
      <c r="N224" s="173" t="s">
        <v>45</v>
      </c>
      <c r="O224" s="61"/>
      <c r="P224" s="174">
        <f t="shared" si="31"/>
        <v>0</v>
      </c>
      <c r="Q224" s="174">
        <v>1.899E-2</v>
      </c>
      <c r="R224" s="174">
        <f t="shared" si="32"/>
        <v>9.4949999999999992</v>
      </c>
      <c r="S224" s="174">
        <v>0</v>
      </c>
      <c r="T224" s="175">
        <f t="shared" si="3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76" t="s">
        <v>156</v>
      </c>
      <c r="AT224" s="176" t="s">
        <v>151</v>
      </c>
      <c r="AU224" s="176" t="s">
        <v>157</v>
      </c>
      <c r="AY224" s="14" t="s">
        <v>149</v>
      </c>
      <c r="BE224" s="177">
        <f t="shared" si="34"/>
        <v>27500</v>
      </c>
      <c r="BF224" s="177">
        <f t="shared" si="35"/>
        <v>0</v>
      </c>
      <c r="BG224" s="177">
        <f t="shared" si="36"/>
        <v>0</v>
      </c>
      <c r="BH224" s="177">
        <f t="shared" si="37"/>
        <v>0</v>
      </c>
      <c r="BI224" s="177">
        <f t="shared" si="38"/>
        <v>0</v>
      </c>
      <c r="BJ224" s="14" t="s">
        <v>79</v>
      </c>
      <c r="BK224" s="177">
        <f t="shared" si="39"/>
        <v>27500</v>
      </c>
      <c r="BL224" s="14" t="s">
        <v>156</v>
      </c>
      <c r="BM224" s="176" t="s">
        <v>546</v>
      </c>
    </row>
    <row r="225" spans="1:65" s="1" customFormat="1" ht="14.45" customHeight="1">
      <c r="A225" s="31"/>
      <c r="B225" s="32"/>
      <c r="C225" s="165" t="s">
        <v>547</v>
      </c>
      <c r="D225" s="165" t="s">
        <v>151</v>
      </c>
      <c r="E225" s="166" t="s">
        <v>548</v>
      </c>
      <c r="F225" s="167" t="s">
        <v>549</v>
      </c>
      <c r="G225" s="168" t="s">
        <v>154</v>
      </c>
      <c r="H225" s="169">
        <v>4.84</v>
      </c>
      <c r="I225" s="170">
        <v>45</v>
      </c>
      <c r="J225" s="171">
        <f t="shared" si="30"/>
        <v>217.8</v>
      </c>
      <c r="K225" s="167" t="s">
        <v>155</v>
      </c>
      <c r="L225" s="36"/>
      <c r="M225" s="172" t="s">
        <v>19</v>
      </c>
      <c r="N225" s="173" t="s">
        <v>45</v>
      </c>
      <c r="O225" s="61"/>
      <c r="P225" s="174">
        <f t="shared" si="31"/>
        <v>0</v>
      </c>
      <c r="Q225" s="174">
        <v>2.4279999999999999E-2</v>
      </c>
      <c r="R225" s="174">
        <f t="shared" si="32"/>
        <v>0.1175152</v>
      </c>
      <c r="S225" s="174">
        <v>0</v>
      </c>
      <c r="T225" s="175">
        <f t="shared" si="3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76" t="s">
        <v>156</v>
      </c>
      <c r="AT225" s="176" t="s">
        <v>151</v>
      </c>
      <c r="AU225" s="176" t="s">
        <v>157</v>
      </c>
      <c r="AY225" s="14" t="s">
        <v>149</v>
      </c>
      <c r="BE225" s="177">
        <f t="shared" si="34"/>
        <v>217.8</v>
      </c>
      <c r="BF225" s="177">
        <f t="shared" si="35"/>
        <v>0</v>
      </c>
      <c r="BG225" s="177">
        <f t="shared" si="36"/>
        <v>0</v>
      </c>
      <c r="BH225" s="177">
        <f t="shared" si="37"/>
        <v>0</v>
      </c>
      <c r="BI225" s="177">
        <f t="shared" si="38"/>
        <v>0</v>
      </c>
      <c r="BJ225" s="14" t="s">
        <v>79</v>
      </c>
      <c r="BK225" s="177">
        <f t="shared" si="39"/>
        <v>217.8</v>
      </c>
      <c r="BL225" s="14" t="s">
        <v>156</v>
      </c>
      <c r="BM225" s="176" t="s">
        <v>550</v>
      </c>
    </row>
    <row r="226" spans="1:65" s="1" customFormat="1" ht="24.2" customHeight="1">
      <c r="A226" s="31"/>
      <c r="B226" s="32"/>
      <c r="C226" s="165" t="s">
        <v>551</v>
      </c>
      <c r="D226" s="165" t="s">
        <v>151</v>
      </c>
      <c r="E226" s="166" t="s">
        <v>552</v>
      </c>
      <c r="F226" s="167" t="s">
        <v>553</v>
      </c>
      <c r="G226" s="168" t="s">
        <v>154</v>
      </c>
      <c r="H226" s="169">
        <v>331.03500000000003</v>
      </c>
      <c r="I226" s="170">
        <v>110</v>
      </c>
      <c r="J226" s="171">
        <f t="shared" si="30"/>
        <v>36413.85</v>
      </c>
      <c r="K226" s="167" t="s">
        <v>155</v>
      </c>
      <c r="L226" s="36"/>
      <c r="M226" s="172" t="s">
        <v>19</v>
      </c>
      <c r="N226" s="173" t="s">
        <v>45</v>
      </c>
      <c r="O226" s="61"/>
      <c r="P226" s="174">
        <f t="shared" si="31"/>
        <v>0</v>
      </c>
      <c r="Q226" s="174">
        <v>2.8800000000000002E-3</v>
      </c>
      <c r="R226" s="174">
        <f t="shared" si="32"/>
        <v>0.95338080000000014</v>
      </c>
      <c r="S226" s="174">
        <v>0</v>
      </c>
      <c r="T226" s="175">
        <f t="shared" si="3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76" t="s">
        <v>156</v>
      </c>
      <c r="AT226" s="176" t="s">
        <v>151</v>
      </c>
      <c r="AU226" s="176" t="s">
        <v>157</v>
      </c>
      <c r="AY226" s="14" t="s">
        <v>149</v>
      </c>
      <c r="BE226" s="177">
        <f t="shared" si="34"/>
        <v>36413.85</v>
      </c>
      <c r="BF226" s="177">
        <f t="shared" si="35"/>
        <v>0</v>
      </c>
      <c r="BG226" s="177">
        <f t="shared" si="36"/>
        <v>0</v>
      </c>
      <c r="BH226" s="177">
        <f t="shared" si="37"/>
        <v>0</v>
      </c>
      <c r="BI226" s="177">
        <f t="shared" si="38"/>
        <v>0</v>
      </c>
      <c r="BJ226" s="14" t="s">
        <v>79</v>
      </c>
      <c r="BK226" s="177">
        <f t="shared" si="39"/>
        <v>36413.85</v>
      </c>
      <c r="BL226" s="14" t="s">
        <v>156</v>
      </c>
      <c r="BM226" s="176" t="s">
        <v>554</v>
      </c>
    </row>
    <row r="227" spans="1:65" s="1" customFormat="1" ht="14.45" customHeight="1">
      <c r="A227" s="31"/>
      <c r="B227" s="32"/>
      <c r="C227" s="165" t="s">
        <v>555</v>
      </c>
      <c r="D227" s="165" t="s">
        <v>151</v>
      </c>
      <c r="E227" s="166" t="s">
        <v>556</v>
      </c>
      <c r="F227" s="167" t="s">
        <v>557</v>
      </c>
      <c r="G227" s="168" t="s">
        <v>154</v>
      </c>
      <c r="H227" s="169">
        <v>1431.5350000000001</v>
      </c>
      <c r="I227" s="170">
        <v>17.7</v>
      </c>
      <c r="J227" s="171">
        <f t="shared" si="30"/>
        <v>25338.17</v>
      </c>
      <c r="K227" s="167" t="s">
        <v>155</v>
      </c>
      <c r="L227" s="36"/>
      <c r="M227" s="172" t="s">
        <v>19</v>
      </c>
      <c r="N227" s="173" t="s">
        <v>45</v>
      </c>
      <c r="O227" s="61"/>
      <c r="P227" s="174">
        <f t="shared" si="31"/>
        <v>0</v>
      </c>
      <c r="Q227" s="174">
        <v>0</v>
      </c>
      <c r="R227" s="174">
        <f t="shared" si="32"/>
        <v>0</v>
      </c>
      <c r="S227" s="174">
        <v>0</v>
      </c>
      <c r="T227" s="175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6" t="s">
        <v>156</v>
      </c>
      <c r="AT227" s="176" t="s">
        <v>151</v>
      </c>
      <c r="AU227" s="176" t="s">
        <v>157</v>
      </c>
      <c r="AY227" s="14" t="s">
        <v>149</v>
      </c>
      <c r="BE227" s="177">
        <f t="shared" si="34"/>
        <v>25338.17</v>
      </c>
      <c r="BF227" s="177">
        <f t="shared" si="35"/>
        <v>0</v>
      </c>
      <c r="BG227" s="177">
        <f t="shared" si="36"/>
        <v>0</v>
      </c>
      <c r="BH227" s="177">
        <f t="shared" si="37"/>
        <v>0</v>
      </c>
      <c r="BI227" s="177">
        <f t="shared" si="38"/>
        <v>0</v>
      </c>
      <c r="BJ227" s="14" t="s">
        <v>79</v>
      </c>
      <c r="BK227" s="177">
        <f t="shared" si="39"/>
        <v>25338.17</v>
      </c>
      <c r="BL227" s="14" t="s">
        <v>156</v>
      </c>
      <c r="BM227" s="176" t="s">
        <v>558</v>
      </c>
    </row>
    <row r="228" spans="1:65" s="1" customFormat="1" ht="14.45" customHeight="1">
      <c r="A228" s="31"/>
      <c r="B228" s="32"/>
      <c r="C228" s="165" t="s">
        <v>559</v>
      </c>
      <c r="D228" s="165" t="s">
        <v>151</v>
      </c>
      <c r="E228" s="166" t="s">
        <v>560</v>
      </c>
      <c r="F228" s="167" t="s">
        <v>561</v>
      </c>
      <c r="G228" s="168" t="s">
        <v>187</v>
      </c>
      <c r="H228" s="169">
        <v>0.48</v>
      </c>
      <c r="I228" s="170">
        <v>1500</v>
      </c>
      <c r="J228" s="171">
        <f t="shared" si="30"/>
        <v>720</v>
      </c>
      <c r="K228" s="167" t="s">
        <v>155</v>
      </c>
      <c r="L228" s="36"/>
      <c r="M228" s="172" t="s">
        <v>19</v>
      </c>
      <c r="N228" s="173" t="s">
        <v>45</v>
      </c>
      <c r="O228" s="61"/>
      <c r="P228" s="174">
        <f t="shared" si="31"/>
        <v>0</v>
      </c>
      <c r="Q228" s="174">
        <v>2.2563399999999998</v>
      </c>
      <c r="R228" s="174">
        <f t="shared" si="32"/>
        <v>1.0830431999999999</v>
      </c>
      <c r="S228" s="174">
        <v>0</v>
      </c>
      <c r="T228" s="175">
        <f t="shared" si="3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76" t="s">
        <v>156</v>
      </c>
      <c r="AT228" s="176" t="s">
        <v>151</v>
      </c>
      <c r="AU228" s="176" t="s">
        <v>157</v>
      </c>
      <c r="AY228" s="14" t="s">
        <v>149</v>
      </c>
      <c r="BE228" s="177">
        <f t="shared" si="34"/>
        <v>720</v>
      </c>
      <c r="BF228" s="177">
        <f t="shared" si="35"/>
        <v>0</v>
      </c>
      <c r="BG228" s="177">
        <f t="shared" si="36"/>
        <v>0</v>
      </c>
      <c r="BH228" s="177">
        <f t="shared" si="37"/>
        <v>0</v>
      </c>
      <c r="BI228" s="177">
        <f t="shared" si="38"/>
        <v>0</v>
      </c>
      <c r="BJ228" s="14" t="s">
        <v>79</v>
      </c>
      <c r="BK228" s="177">
        <f t="shared" si="39"/>
        <v>720</v>
      </c>
      <c r="BL228" s="14" t="s">
        <v>156</v>
      </c>
      <c r="BM228" s="176" t="s">
        <v>562</v>
      </c>
    </row>
    <row r="229" spans="1:65" s="1" customFormat="1" ht="14.45" customHeight="1">
      <c r="A229" s="31"/>
      <c r="B229" s="32"/>
      <c r="C229" s="165" t="s">
        <v>563</v>
      </c>
      <c r="D229" s="165" t="s">
        <v>151</v>
      </c>
      <c r="E229" s="166" t="s">
        <v>564</v>
      </c>
      <c r="F229" s="167" t="s">
        <v>565</v>
      </c>
      <c r="G229" s="168" t="s">
        <v>187</v>
      </c>
      <c r="H229" s="169">
        <v>8.16</v>
      </c>
      <c r="I229" s="170">
        <v>1600</v>
      </c>
      <c r="J229" s="171">
        <f t="shared" si="30"/>
        <v>13056</v>
      </c>
      <c r="K229" s="167" t="s">
        <v>155</v>
      </c>
      <c r="L229" s="36"/>
      <c r="M229" s="172" t="s">
        <v>19</v>
      </c>
      <c r="N229" s="173" t="s">
        <v>45</v>
      </c>
      <c r="O229" s="61"/>
      <c r="P229" s="174">
        <f t="shared" si="31"/>
        <v>0</v>
      </c>
      <c r="Q229" s="174">
        <v>2.2563399999999998</v>
      </c>
      <c r="R229" s="174">
        <f t="shared" si="32"/>
        <v>18.4117344</v>
      </c>
      <c r="S229" s="174">
        <v>0</v>
      </c>
      <c r="T229" s="175">
        <f t="shared" si="3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76" t="s">
        <v>156</v>
      </c>
      <c r="AT229" s="176" t="s">
        <v>151</v>
      </c>
      <c r="AU229" s="176" t="s">
        <v>157</v>
      </c>
      <c r="AY229" s="14" t="s">
        <v>149</v>
      </c>
      <c r="BE229" s="177">
        <f t="shared" si="34"/>
        <v>13056</v>
      </c>
      <c r="BF229" s="177">
        <f t="shared" si="35"/>
        <v>0</v>
      </c>
      <c r="BG229" s="177">
        <f t="shared" si="36"/>
        <v>0</v>
      </c>
      <c r="BH229" s="177">
        <f t="shared" si="37"/>
        <v>0</v>
      </c>
      <c r="BI229" s="177">
        <f t="shared" si="38"/>
        <v>0</v>
      </c>
      <c r="BJ229" s="14" t="s">
        <v>79</v>
      </c>
      <c r="BK229" s="177">
        <f t="shared" si="39"/>
        <v>13056</v>
      </c>
      <c r="BL229" s="14" t="s">
        <v>156</v>
      </c>
      <c r="BM229" s="176" t="s">
        <v>566</v>
      </c>
    </row>
    <row r="230" spans="1:65" s="1" customFormat="1" ht="14.45" customHeight="1">
      <c r="A230" s="31"/>
      <c r="B230" s="32"/>
      <c r="C230" s="165" t="s">
        <v>567</v>
      </c>
      <c r="D230" s="165" t="s">
        <v>151</v>
      </c>
      <c r="E230" s="166" t="s">
        <v>568</v>
      </c>
      <c r="F230" s="167" t="s">
        <v>569</v>
      </c>
      <c r="G230" s="168" t="s">
        <v>187</v>
      </c>
      <c r="H230" s="169">
        <v>1.85</v>
      </c>
      <c r="I230" s="170">
        <v>3280</v>
      </c>
      <c r="J230" s="171">
        <f t="shared" si="30"/>
        <v>6068</v>
      </c>
      <c r="K230" s="167" t="s">
        <v>155</v>
      </c>
      <c r="L230" s="36"/>
      <c r="M230" s="172" t="s">
        <v>19</v>
      </c>
      <c r="N230" s="173" t="s">
        <v>45</v>
      </c>
      <c r="O230" s="61"/>
      <c r="P230" s="174">
        <f t="shared" si="31"/>
        <v>0</v>
      </c>
      <c r="Q230" s="174">
        <v>2.2563399999999998</v>
      </c>
      <c r="R230" s="174">
        <f t="shared" si="32"/>
        <v>4.1742289999999995</v>
      </c>
      <c r="S230" s="174">
        <v>0</v>
      </c>
      <c r="T230" s="175">
        <f t="shared" si="3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76" t="s">
        <v>156</v>
      </c>
      <c r="AT230" s="176" t="s">
        <v>151</v>
      </c>
      <c r="AU230" s="176" t="s">
        <v>157</v>
      </c>
      <c r="AY230" s="14" t="s">
        <v>149</v>
      </c>
      <c r="BE230" s="177">
        <f t="shared" si="34"/>
        <v>6068</v>
      </c>
      <c r="BF230" s="177">
        <f t="shared" si="35"/>
        <v>0</v>
      </c>
      <c r="BG230" s="177">
        <f t="shared" si="36"/>
        <v>0</v>
      </c>
      <c r="BH230" s="177">
        <f t="shared" si="37"/>
        <v>0</v>
      </c>
      <c r="BI230" s="177">
        <f t="shared" si="38"/>
        <v>0</v>
      </c>
      <c r="BJ230" s="14" t="s">
        <v>79</v>
      </c>
      <c r="BK230" s="177">
        <f t="shared" si="39"/>
        <v>6068</v>
      </c>
      <c r="BL230" s="14" t="s">
        <v>156</v>
      </c>
      <c r="BM230" s="176" t="s">
        <v>570</v>
      </c>
    </row>
    <row r="231" spans="1:65" s="1" customFormat="1" ht="14.45" customHeight="1">
      <c r="A231" s="31"/>
      <c r="B231" s="32"/>
      <c r="C231" s="165" t="s">
        <v>571</v>
      </c>
      <c r="D231" s="165" t="s">
        <v>151</v>
      </c>
      <c r="E231" s="166" t="s">
        <v>572</v>
      </c>
      <c r="F231" s="167" t="s">
        <v>573</v>
      </c>
      <c r="G231" s="168" t="s">
        <v>187</v>
      </c>
      <c r="H231" s="169">
        <v>8.16</v>
      </c>
      <c r="I231" s="170">
        <v>38</v>
      </c>
      <c r="J231" s="171">
        <f t="shared" si="30"/>
        <v>310.08</v>
      </c>
      <c r="K231" s="167" t="s">
        <v>155</v>
      </c>
      <c r="L231" s="36"/>
      <c r="M231" s="172" t="s">
        <v>19</v>
      </c>
      <c r="N231" s="173" t="s">
        <v>45</v>
      </c>
      <c r="O231" s="61"/>
      <c r="P231" s="174">
        <f t="shared" si="31"/>
        <v>0</v>
      </c>
      <c r="Q231" s="174">
        <v>0</v>
      </c>
      <c r="R231" s="174">
        <f t="shared" si="32"/>
        <v>0</v>
      </c>
      <c r="S231" s="174">
        <v>0</v>
      </c>
      <c r="T231" s="175">
        <f t="shared" si="3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76" t="s">
        <v>156</v>
      </c>
      <c r="AT231" s="176" t="s">
        <v>151</v>
      </c>
      <c r="AU231" s="176" t="s">
        <v>157</v>
      </c>
      <c r="AY231" s="14" t="s">
        <v>149</v>
      </c>
      <c r="BE231" s="177">
        <f t="shared" si="34"/>
        <v>310.08</v>
      </c>
      <c r="BF231" s="177">
        <f t="shared" si="35"/>
        <v>0</v>
      </c>
      <c r="BG231" s="177">
        <f t="shared" si="36"/>
        <v>0</v>
      </c>
      <c r="BH231" s="177">
        <f t="shared" si="37"/>
        <v>0</v>
      </c>
      <c r="BI231" s="177">
        <f t="shared" si="38"/>
        <v>0</v>
      </c>
      <c r="BJ231" s="14" t="s">
        <v>79</v>
      </c>
      <c r="BK231" s="177">
        <f t="shared" si="39"/>
        <v>310.08</v>
      </c>
      <c r="BL231" s="14" t="s">
        <v>156</v>
      </c>
      <c r="BM231" s="176" t="s">
        <v>574</v>
      </c>
    </row>
    <row r="232" spans="1:65" s="1" customFormat="1" ht="14.45" customHeight="1">
      <c r="A232" s="31"/>
      <c r="B232" s="32"/>
      <c r="C232" s="165" t="s">
        <v>575</v>
      </c>
      <c r="D232" s="165" t="s">
        <v>151</v>
      </c>
      <c r="E232" s="166" t="s">
        <v>576</v>
      </c>
      <c r="F232" s="167" t="s">
        <v>577</v>
      </c>
      <c r="G232" s="168" t="s">
        <v>187</v>
      </c>
      <c r="H232" s="169">
        <v>8.16</v>
      </c>
      <c r="I232" s="170">
        <v>41</v>
      </c>
      <c r="J232" s="171">
        <f t="shared" si="30"/>
        <v>334.56</v>
      </c>
      <c r="K232" s="167" t="s">
        <v>155</v>
      </c>
      <c r="L232" s="36"/>
      <c r="M232" s="172" t="s">
        <v>19</v>
      </c>
      <c r="N232" s="173" t="s">
        <v>45</v>
      </c>
      <c r="O232" s="61"/>
      <c r="P232" s="174">
        <f t="shared" si="31"/>
        <v>0</v>
      </c>
      <c r="Q232" s="174">
        <v>2.5300000000000001E-3</v>
      </c>
      <c r="R232" s="174">
        <f t="shared" si="32"/>
        <v>2.0644800000000001E-2</v>
      </c>
      <c r="S232" s="174">
        <v>0</v>
      </c>
      <c r="T232" s="175">
        <f t="shared" si="3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6" t="s">
        <v>156</v>
      </c>
      <c r="AT232" s="176" t="s">
        <v>151</v>
      </c>
      <c r="AU232" s="176" t="s">
        <v>157</v>
      </c>
      <c r="AY232" s="14" t="s">
        <v>149</v>
      </c>
      <c r="BE232" s="177">
        <f t="shared" si="34"/>
        <v>334.56</v>
      </c>
      <c r="BF232" s="177">
        <f t="shared" si="35"/>
        <v>0</v>
      </c>
      <c r="BG232" s="177">
        <f t="shared" si="36"/>
        <v>0</v>
      </c>
      <c r="BH232" s="177">
        <f t="shared" si="37"/>
        <v>0</v>
      </c>
      <c r="BI232" s="177">
        <f t="shared" si="38"/>
        <v>0</v>
      </c>
      <c r="BJ232" s="14" t="s">
        <v>79</v>
      </c>
      <c r="BK232" s="177">
        <f t="shared" si="39"/>
        <v>334.56</v>
      </c>
      <c r="BL232" s="14" t="s">
        <v>156</v>
      </c>
      <c r="BM232" s="176" t="s">
        <v>578</v>
      </c>
    </row>
    <row r="233" spans="1:65" s="1" customFormat="1" ht="14.45" customHeight="1">
      <c r="A233" s="31"/>
      <c r="B233" s="32"/>
      <c r="C233" s="165" t="s">
        <v>579</v>
      </c>
      <c r="D233" s="165" t="s">
        <v>151</v>
      </c>
      <c r="E233" s="166" t="s">
        <v>580</v>
      </c>
      <c r="F233" s="167" t="s">
        <v>581</v>
      </c>
      <c r="G233" s="168" t="s">
        <v>231</v>
      </c>
      <c r="H233" s="169">
        <v>2.5</v>
      </c>
      <c r="I233" s="170">
        <v>13000</v>
      </c>
      <c r="J233" s="171">
        <f t="shared" si="30"/>
        <v>32500</v>
      </c>
      <c r="K233" s="167" t="s">
        <v>155</v>
      </c>
      <c r="L233" s="36"/>
      <c r="M233" s="172" t="s">
        <v>19</v>
      </c>
      <c r="N233" s="173" t="s">
        <v>45</v>
      </c>
      <c r="O233" s="61"/>
      <c r="P233" s="174">
        <f t="shared" si="31"/>
        <v>0</v>
      </c>
      <c r="Q233" s="174">
        <v>1.06277</v>
      </c>
      <c r="R233" s="174">
        <f t="shared" si="32"/>
        <v>2.6569250000000002</v>
      </c>
      <c r="S233" s="174">
        <v>0</v>
      </c>
      <c r="T233" s="175">
        <f t="shared" si="3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76" t="s">
        <v>156</v>
      </c>
      <c r="AT233" s="176" t="s">
        <v>151</v>
      </c>
      <c r="AU233" s="176" t="s">
        <v>157</v>
      </c>
      <c r="AY233" s="14" t="s">
        <v>149</v>
      </c>
      <c r="BE233" s="177">
        <f t="shared" si="34"/>
        <v>32500</v>
      </c>
      <c r="BF233" s="177">
        <f t="shared" si="35"/>
        <v>0</v>
      </c>
      <c r="BG233" s="177">
        <f t="shared" si="36"/>
        <v>0</v>
      </c>
      <c r="BH233" s="177">
        <f t="shared" si="37"/>
        <v>0</v>
      </c>
      <c r="BI233" s="177">
        <f t="shared" si="38"/>
        <v>0</v>
      </c>
      <c r="BJ233" s="14" t="s">
        <v>79</v>
      </c>
      <c r="BK233" s="177">
        <f t="shared" si="39"/>
        <v>32500</v>
      </c>
      <c r="BL233" s="14" t="s">
        <v>156</v>
      </c>
      <c r="BM233" s="176" t="s">
        <v>582</v>
      </c>
    </row>
    <row r="234" spans="1:65" s="1" customFormat="1" ht="14.45" customHeight="1">
      <c r="A234" s="31"/>
      <c r="B234" s="32"/>
      <c r="C234" s="165" t="s">
        <v>583</v>
      </c>
      <c r="D234" s="165" t="s">
        <v>151</v>
      </c>
      <c r="E234" s="166" t="s">
        <v>584</v>
      </c>
      <c r="F234" s="167" t="s">
        <v>585</v>
      </c>
      <c r="G234" s="168" t="s">
        <v>154</v>
      </c>
      <c r="H234" s="169">
        <v>66</v>
      </c>
      <c r="I234" s="170">
        <v>97</v>
      </c>
      <c r="J234" s="171">
        <f t="shared" si="30"/>
        <v>6402</v>
      </c>
      <c r="K234" s="167" t="s">
        <v>155</v>
      </c>
      <c r="L234" s="36"/>
      <c r="M234" s="172" t="s">
        <v>19</v>
      </c>
      <c r="N234" s="173" t="s">
        <v>45</v>
      </c>
      <c r="O234" s="61"/>
      <c r="P234" s="174">
        <f t="shared" si="31"/>
        <v>0</v>
      </c>
      <c r="Q234" s="174">
        <v>7.5600000000000001E-2</v>
      </c>
      <c r="R234" s="174">
        <f t="shared" si="32"/>
        <v>4.9896000000000003</v>
      </c>
      <c r="S234" s="174">
        <v>0</v>
      </c>
      <c r="T234" s="175">
        <f t="shared" si="3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76" t="s">
        <v>156</v>
      </c>
      <c r="AT234" s="176" t="s">
        <v>151</v>
      </c>
      <c r="AU234" s="176" t="s">
        <v>157</v>
      </c>
      <c r="AY234" s="14" t="s">
        <v>149</v>
      </c>
      <c r="BE234" s="177">
        <f t="shared" si="34"/>
        <v>6402</v>
      </c>
      <c r="BF234" s="177">
        <f t="shared" si="35"/>
        <v>0</v>
      </c>
      <c r="BG234" s="177">
        <f t="shared" si="36"/>
        <v>0</v>
      </c>
      <c r="BH234" s="177">
        <f t="shared" si="37"/>
        <v>0</v>
      </c>
      <c r="BI234" s="177">
        <f t="shared" si="38"/>
        <v>0</v>
      </c>
      <c r="BJ234" s="14" t="s">
        <v>79</v>
      </c>
      <c r="BK234" s="177">
        <f t="shared" si="39"/>
        <v>6402</v>
      </c>
      <c r="BL234" s="14" t="s">
        <v>156</v>
      </c>
      <c r="BM234" s="176" t="s">
        <v>586</v>
      </c>
    </row>
    <row r="235" spans="1:65" s="1" customFormat="1" ht="14.45" customHeight="1">
      <c r="A235" s="31"/>
      <c r="B235" s="32"/>
      <c r="C235" s="165" t="s">
        <v>587</v>
      </c>
      <c r="D235" s="165" t="s">
        <v>151</v>
      </c>
      <c r="E235" s="166" t="s">
        <v>588</v>
      </c>
      <c r="F235" s="167" t="s">
        <v>589</v>
      </c>
      <c r="G235" s="168" t="s">
        <v>154</v>
      </c>
      <c r="H235" s="169">
        <v>29.63</v>
      </c>
      <c r="I235" s="170">
        <v>174</v>
      </c>
      <c r="J235" s="171">
        <f t="shared" si="30"/>
        <v>5155.62</v>
      </c>
      <c r="K235" s="167" t="s">
        <v>155</v>
      </c>
      <c r="L235" s="36"/>
      <c r="M235" s="172" t="s">
        <v>19</v>
      </c>
      <c r="N235" s="173" t="s">
        <v>45</v>
      </c>
      <c r="O235" s="61"/>
      <c r="P235" s="174">
        <f t="shared" si="31"/>
        <v>0</v>
      </c>
      <c r="Q235" s="174">
        <v>8.4000000000000005E-2</v>
      </c>
      <c r="R235" s="174">
        <f t="shared" si="32"/>
        <v>2.4889200000000002</v>
      </c>
      <c r="S235" s="174">
        <v>0</v>
      </c>
      <c r="T235" s="175">
        <f t="shared" si="3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6" t="s">
        <v>156</v>
      </c>
      <c r="AT235" s="176" t="s">
        <v>151</v>
      </c>
      <c r="AU235" s="176" t="s">
        <v>157</v>
      </c>
      <c r="AY235" s="14" t="s">
        <v>149</v>
      </c>
      <c r="BE235" s="177">
        <f t="shared" si="34"/>
        <v>5155.62</v>
      </c>
      <c r="BF235" s="177">
        <f t="shared" si="35"/>
        <v>0</v>
      </c>
      <c r="BG235" s="177">
        <f t="shared" si="36"/>
        <v>0</v>
      </c>
      <c r="BH235" s="177">
        <f t="shared" si="37"/>
        <v>0</v>
      </c>
      <c r="BI235" s="177">
        <f t="shared" si="38"/>
        <v>0</v>
      </c>
      <c r="BJ235" s="14" t="s">
        <v>79</v>
      </c>
      <c r="BK235" s="177">
        <f t="shared" si="39"/>
        <v>5155.62</v>
      </c>
      <c r="BL235" s="14" t="s">
        <v>156</v>
      </c>
      <c r="BM235" s="176" t="s">
        <v>590</v>
      </c>
    </row>
    <row r="236" spans="1:65" s="1" customFormat="1" ht="14.45" customHeight="1">
      <c r="A236" s="31"/>
      <c r="B236" s="32"/>
      <c r="C236" s="165" t="s">
        <v>591</v>
      </c>
      <c r="D236" s="165" t="s">
        <v>151</v>
      </c>
      <c r="E236" s="166" t="s">
        <v>592</v>
      </c>
      <c r="F236" s="167" t="s">
        <v>593</v>
      </c>
      <c r="G236" s="168" t="s">
        <v>154</v>
      </c>
      <c r="H236" s="169">
        <v>2</v>
      </c>
      <c r="I236" s="170">
        <v>264</v>
      </c>
      <c r="J236" s="171">
        <f t="shared" si="30"/>
        <v>528</v>
      </c>
      <c r="K236" s="167" t="s">
        <v>155</v>
      </c>
      <c r="L236" s="36"/>
      <c r="M236" s="172" t="s">
        <v>19</v>
      </c>
      <c r="N236" s="173" t="s">
        <v>45</v>
      </c>
      <c r="O236" s="61"/>
      <c r="P236" s="174">
        <f t="shared" si="31"/>
        <v>0</v>
      </c>
      <c r="Q236" s="174">
        <v>0.1231</v>
      </c>
      <c r="R236" s="174">
        <f t="shared" si="32"/>
        <v>0.2462</v>
      </c>
      <c r="S236" s="174">
        <v>0</v>
      </c>
      <c r="T236" s="175">
        <f t="shared" si="3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76" t="s">
        <v>156</v>
      </c>
      <c r="AT236" s="176" t="s">
        <v>151</v>
      </c>
      <c r="AU236" s="176" t="s">
        <v>157</v>
      </c>
      <c r="AY236" s="14" t="s">
        <v>149</v>
      </c>
      <c r="BE236" s="177">
        <f t="shared" si="34"/>
        <v>528</v>
      </c>
      <c r="BF236" s="177">
        <f t="shared" si="35"/>
        <v>0</v>
      </c>
      <c r="BG236" s="177">
        <f t="shared" si="36"/>
        <v>0</v>
      </c>
      <c r="BH236" s="177">
        <f t="shared" si="37"/>
        <v>0</v>
      </c>
      <c r="BI236" s="177">
        <f t="shared" si="38"/>
        <v>0</v>
      </c>
      <c r="BJ236" s="14" t="s">
        <v>79</v>
      </c>
      <c r="BK236" s="177">
        <f t="shared" si="39"/>
        <v>528</v>
      </c>
      <c r="BL236" s="14" t="s">
        <v>156</v>
      </c>
      <c r="BM236" s="176" t="s">
        <v>594</v>
      </c>
    </row>
    <row r="237" spans="1:65" s="1" customFormat="1" ht="24.2" customHeight="1">
      <c r="A237" s="31"/>
      <c r="B237" s="32"/>
      <c r="C237" s="165" t="s">
        <v>595</v>
      </c>
      <c r="D237" s="165" t="s">
        <v>151</v>
      </c>
      <c r="E237" s="166" t="s">
        <v>596</v>
      </c>
      <c r="F237" s="167" t="s">
        <v>597</v>
      </c>
      <c r="G237" s="168" t="s">
        <v>154</v>
      </c>
      <c r="H237" s="169">
        <v>15</v>
      </c>
      <c r="I237" s="170">
        <v>171</v>
      </c>
      <c r="J237" s="171">
        <f t="shared" si="30"/>
        <v>2565</v>
      </c>
      <c r="K237" s="167" t="s">
        <v>155</v>
      </c>
      <c r="L237" s="36"/>
      <c r="M237" s="172" t="s">
        <v>19</v>
      </c>
      <c r="N237" s="173" t="s">
        <v>45</v>
      </c>
      <c r="O237" s="61"/>
      <c r="P237" s="174">
        <f t="shared" si="31"/>
        <v>0</v>
      </c>
      <c r="Q237" s="174">
        <v>2.6339999999999999E-2</v>
      </c>
      <c r="R237" s="174">
        <f t="shared" si="32"/>
        <v>0.39510000000000001</v>
      </c>
      <c r="S237" s="174">
        <v>0</v>
      </c>
      <c r="T237" s="175">
        <f t="shared" si="3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76" t="s">
        <v>156</v>
      </c>
      <c r="AT237" s="176" t="s">
        <v>151</v>
      </c>
      <c r="AU237" s="176" t="s">
        <v>157</v>
      </c>
      <c r="AY237" s="14" t="s">
        <v>149</v>
      </c>
      <c r="BE237" s="177">
        <f t="shared" si="34"/>
        <v>2565</v>
      </c>
      <c r="BF237" s="177">
        <f t="shared" si="35"/>
        <v>0</v>
      </c>
      <c r="BG237" s="177">
        <f t="shared" si="36"/>
        <v>0</v>
      </c>
      <c r="BH237" s="177">
        <f t="shared" si="37"/>
        <v>0</v>
      </c>
      <c r="BI237" s="177">
        <f t="shared" si="38"/>
        <v>0</v>
      </c>
      <c r="BJ237" s="14" t="s">
        <v>79</v>
      </c>
      <c r="BK237" s="177">
        <f t="shared" si="39"/>
        <v>2565</v>
      </c>
      <c r="BL237" s="14" t="s">
        <v>156</v>
      </c>
      <c r="BM237" s="176" t="s">
        <v>598</v>
      </c>
    </row>
    <row r="238" spans="1:65" s="1" customFormat="1" ht="24.2" customHeight="1">
      <c r="A238" s="31"/>
      <c r="B238" s="32"/>
      <c r="C238" s="165" t="s">
        <v>599</v>
      </c>
      <c r="D238" s="165" t="s">
        <v>151</v>
      </c>
      <c r="E238" s="166" t="s">
        <v>600</v>
      </c>
      <c r="F238" s="167" t="s">
        <v>601</v>
      </c>
      <c r="G238" s="168" t="s">
        <v>169</v>
      </c>
      <c r="H238" s="169">
        <v>75</v>
      </c>
      <c r="I238" s="170">
        <v>18.8</v>
      </c>
      <c r="J238" s="171">
        <f t="shared" si="30"/>
        <v>1410</v>
      </c>
      <c r="K238" s="167" t="s">
        <v>155</v>
      </c>
      <c r="L238" s="36"/>
      <c r="M238" s="172" t="s">
        <v>19</v>
      </c>
      <c r="N238" s="173" t="s">
        <v>45</v>
      </c>
      <c r="O238" s="61"/>
      <c r="P238" s="174">
        <f t="shared" si="31"/>
        <v>0</v>
      </c>
      <c r="Q238" s="174">
        <v>2.0000000000000002E-5</v>
      </c>
      <c r="R238" s="174">
        <f t="shared" si="32"/>
        <v>1.5E-3</v>
      </c>
      <c r="S238" s="174">
        <v>0</v>
      </c>
      <c r="T238" s="175">
        <f t="shared" si="3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6" t="s">
        <v>156</v>
      </c>
      <c r="AT238" s="176" t="s">
        <v>151</v>
      </c>
      <c r="AU238" s="176" t="s">
        <v>157</v>
      </c>
      <c r="AY238" s="14" t="s">
        <v>149</v>
      </c>
      <c r="BE238" s="177">
        <f t="shared" si="34"/>
        <v>1410</v>
      </c>
      <c r="BF238" s="177">
        <f t="shared" si="35"/>
        <v>0</v>
      </c>
      <c r="BG238" s="177">
        <f t="shared" si="36"/>
        <v>0</v>
      </c>
      <c r="BH238" s="177">
        <f t="shared" si="37"/>
        <v>0</v>
      </c>
      <c r="BI238" s="177">
        <f t="shared" si="38"/>
        <v>0</v>
      </c>
      <c r="BJ238" s="14" t="s">
        <v>79</v>
      </c>
      <c r="BK238" s="177">
        <f t="shared" si="39"/>
        <v>1410</v>
      </c>
      <c r="BL238" s="14" t="s">
        <v>156</v>
      </c>
      <c r="BM238" s="176" t="s">
        <v>602</v>
      </c>
    </row>
    <row r="239" spans="1:65" s="1" customFormat="1" ht="14.45" customHeight="1">
      <c r="A239" s="31"/>
      <c r="B239" s="32"/>
      <c r="C239" s="165" t="s">
        <v>603</v>
      </c>
      <c r="D239" s="165" t="s">
        <v>151</v>
      </c>
      <c r="E239" s="166" t="s">
        <v>604</v>
      </c>
      <c r="F239" s="167" t="s">
        <v>605</v>
      </c>
      <c r="G239" s="168" t="s">
        <v>154</v>
      </c>
      <c r="H239" s="169">
        <v>14</v>
      </c>
      <c r="I239" s="170">
        <v>321</v>
      </c>
      <c r="J239" s="171">
        <f t="shared" si="30"/>
        <v>4494</v>
      </c>
      <c r="K239" s="167" t="s">
        <v>155</v>
      </c>
      <c r="L239" s="36"/>
      <c r="M239" s="172" t="s">
        <v>19</v>
      </c>
      <c r="N239" s="173" t="s">
        <v>45</v>
      </c>
      <c r="O239" s="61"/>
      <c r="P239" s="174">
        <f t="shared" si="31"/>
        <v>0</v>
      </c>
      <c r="Q239" s="174">
        <v>0.27560000000000001</v>
      </c>
      <c r="R239" s="174">
        <f t="shared" si="32"/>
        <v>3.8584000000000001</v>
      </c>
      <c r="S239" s="174">
        <v>0</v>
      </c>
      <c r="T239" s="175">
        <f t="shared" si="3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76" t="s">
        <v>156</v>
      </c>
      <c r="AT239" s="176" t="s">
        <v>151</v>
      </c>
      <c r="AU239" s="176" t="s">
        <v>157</v>
      </c>
      <c r="AY239" s="14" t="s">
        <v>149</v>
      </c>
      <c r="BE239" s="177">
        <f t="shared" si="34"/>
        <v>4494</v>
      </c>
      <c r="BF239" s="177">
        <f t="shared" si="35"/>
        <v>0</v>
      </c>
      <c r="BG239" s="177">
        <f t="shared" si="36"/>
        <v>0</v>
      </c>
      <c r="BH239" s="177">
        <f t="shared" si="37"/>
        <v>0</v>
      </c>
      <c r="BI239" s="177">
        <f t="shared" si="38"/>
        <v>0</v>
      </c>
      <c r="BJ239" s="14" t="s">
        <v>79</v>
      </c>
      <c r="BK239" s="177">
        <f t="shared" si="39"/>
        <v>4494</v>
      </c>
      <c r="BL239" s="14" t="s">
        <v>156</v>
      </c>
      <c r="BM239" s="176" t="s">
        <v>606</v>
      </c>
    </row>
    <row r="240" spans="1:65" s="1" customFormat="1" ht="24.2" customHeight="1">
      <c r="A240" s="31"/>
      <c r="B240" s="32"/>
      <c r="C240" s="165" t="s">
        <v>607</v>
      </c>
      <c r="D240" s="165" t="s">
        <v>151</v>
      </c>
      <c r="E240" s="166" t="s">
        <v>608</v>
      </c>
      <c r="F240" s="167" t="s">
        <v>609</v>
      </c>
      <c r="G240" s="168" t="s">
        <v>165</v>
      </c>
      <c r="H240" s="169">
        <v>4</v>
      </c>
      <c r="I240" s="170">
        <v>579</v>
      </c>
      <c r="J240" s="171">
        <f t="shared" si="30"/>
        <v>2316</v>
      </c>
      <c r="K240" s="167" t="s">
        <v>155</v>
      </c>
      <c r="L240" s="36"/>
      <c r="M240" s="172" t="s">
        <v>19</v>
      </c>
      <c r="N240" s="173" t="s">
        <v>45</v>
      </c>
      <c r="O240" s="61"/>
      <c r="P240" s="174">
        <f t="shared" si="31"/>
        <v>0</v>
      </c>
      <c r="Q240" s="174">
        <v>1.7770000000000001E-2</v>
      </c>
      <c r="R240" s="174">
        <f t="shared" si="32"/>
        <v>7.1080000000000004E-2</v>
      </c>
      <c r="S240" s="174">
        <v>0</v>
      </c>
      <c r="T240" s="175">
        <f t="shared" si="3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6" t="s">
        <v>156</v>
      </c>
      <c r="AT240" s="176" t="s">
        <v>151</v>
      </c>
      <c r="AU240" s="176" t="s">
        <v>157</v>
      </c>
      <c r="AY240" s="14" t="s">
        <v>149</v>
      </c>
      <c r="BE240" s="177">
        <f t="shared" si="34"/>
        <v>2316</v>
      </c>
      <c r="BF240" s="177">
        <f t="shared" si="35"/>
        <v>0</v>
      </c>
      <c r="BG240" s="177">
        <f t="shared" si="36"/>
        <v>0</v>
      </c>
      <c r="BH240" s="177">
        <f t="shared" si="37"/>
        <v>0</v>
      </c>
      <c r="BI240" s="177">
        <f t="shared" si="38"/>
        <v>0</v>
      </c>
      <c r="BJ240" s="14" t="s">
        <v>79</v>
      </c>
      <c r="BK240" s="177">
        <f t="shared" si="39"/>
        <v>2316</v>
      </c>
      <c r="BL240" s="14" t="s">
        <v>156</v>
      </c>
      <c r="BM240" s="176" t="s">
        <v>610</v>
      </c>
    </row>
    <row r="241" spans="1:65" s="1" customFormat="1" ht="14.45" customHeight="1">
      <c r="A241" s="31"/>
      <c r="B241" s="32"/>
      <c r="C241" s="178" t="s">
        <v>611</v>
      </c>
      <c r="D241" s="178" t="s">
        <v>323</v>
      </c>
      <c r="E241" s="179" t="s">
        <v>612</v>
      </c>
      <c r="F241" s="180" t="s">
        <v>613</v>
      </c>
      <c r="G241" s="181" t="s">
        <v>165</v>
      </c>
      <c r="H241" s="182">
        <v>1</v>
      </c>
      <c r="I241" s="183">
        <v>1070</v>
      </c>
      <c r="J241" s="184">
        <f t="shared" si="30"/>
        <v>1070</v>
      </c>
      <c r="K241" s="180" t="s">
        <v>155</v>
      </c>
      <c r="L241" s="185"/>
      <c r="M241" s="186" t="s">
        <v>19</v>
      </c>
      <c r="N241" s="187" t="s">
        <v>45</v>
      </c>
      <c r="O241" s="61"/>
      <c r="P241" s="174">
        <f t="shared" si="31"/>
        <v>0</v>
      </c>
      <c r="Q241" s="174">
        <v>1.201E-2</v>
      </c>
      <c r="R241" s="174">
        <f t="shared" si="32"/>
        <v>1.201E-2</v>
      </c>
      <c r="S241" s="174">
        <v>0</v>
      </c>
      <c r="T241" s="175">
        <f t="shared" si="3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76" t="s">
        <v>184</v>
      </c>
      <c r="AT241" s="176" t="s">
        <v>323</v>
      </c>
      <c r="AU241" s="176" t="s">
        <v>157</v>
      </c>
      <c r="AY241" s="14" t="s">
        <v>149</v>
      </c>
      <c r="BE241" s="177">
        <f t="shared" si="34"/>
        <v>1070</v>
      </c>
      <c r="BF241" s="177">
        <f t="shared" si="35"/>
        <v>0</v>
      </c>
      <c r="BG241" s="177">
        <f t="shared" si="36"/>
        <v>0</v>
      </c>
      <c r="BH241" s="177">
        <f t="shared" si="37"/>
        <v>0</v>
      </c>
      <c r="BI241" s="177">
        <f t="shared" si="38"/>
        <v>0</v>
      </c>
      <c r="BJ241" s="14" t="s">
        <v>79</v>
      </c>
      <c r="BK241" s="177">
        <f t="shared" si="39"/>
        <v>1070</v>
      </c>
      <c r="BL241" s="14" t="s">
        <v>156</v>
      </c>
      <c r="BM241" s="176" t="s">
        <v>614</v>
      </c>
    </row>
    <row r="242" spans="1:65" s="1" customFormat="1" ht="14.45" customHeight="1">
      <c r="A242" s="31"/>
      <c r="B242" s="32"/>
      <c r="C242" s="178" t="s">
        <v>615</v>
      </c>
      <c r="D242" s="178" t="s">
        <v>323</v>
      </c>
      <c r="E242" s="179" t="s">
        <v>616</v>
      </c>
      <c r="F242" s="180" t="s">
        <v>617</v>
      </c>
      <c r="G242" s="181" t="s">
        <v>165</v>
      </c>
      <c r="H242" s="182">
        <v>1</v>
      </c>
      <c r="I242" s="183">
        <v>1090</v>
      </c>
      <c r="J242" s="184">
        <f t="shared" si="30"/>
        <v>1090</v>
      </c>
      <c r="K242" s="180" t="s">
        <v>155</v>
      </c>
      <c r="L242" s="185"/>
      <c r="M242" s="186" t="s">
        <v>19</v>
      </c>
      <c r="N242" s="187" t="s">
        <v>45</v>
      </c>
      <c r="O242" s="61"/>
      <c r="P242" s="174">
        <f t="shared" si="31"/>
        <v>0</v>
      </c>
      <c r="Q242" s="174">
        <v>1.225E-2</v>
      </c>
      <c r="R242" s="174">
        <f t="shared" si="32"/>
        <v>1.225E-2</v>
      </c>
      <c r="S242" s="174">
        <v>0</v>
      </c>
      <c r="T242" s="175">
        <f t="shared" si="3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76" t="s">
        <v>184</v>
      </c>
      <c r="AT242" s="176" t="s">
        <v>323</v>
      </c>
      <c r="AU242" s="176" t="s">
        <v>157</v>
      </c>
      <c r="AY242" s="14" t="s">
        <v>149</v>
      </c>
      <c r="BE242" s="177">
        <f t="shared" si="34"/>
        <v>1090</v>
      </c>
      <c r="BF242" s="177">
        <f t="shared" si="35"/>
        <v>0</v>
      </c>
      <c r="BG242" s="177">
        <f t="shared" si="36"/>
        <v>0</v>
      </c>
      <c r="BH242" s="177">
        <f t="shared" si="37"/>
        <v>0</v>
      </c>
      <c r="BI242" s="177">
        <f t="shared" si="38"/>
        <v>0</v>
      </c>
      <c r="BJ242" s="14" t="s">
        <v>79</v>
      </c>
      <c r="BK242" s="177">
        <f t="shared" si="39"/>
        <v>1090</v>
      </c>
      <c r="BL242" s="14" t="s">
        <v>156</v>
      </c>
      <c r="BM242" s="176" t="s">
        <v>618</v>
      </c>
    </row>
    <row r="243" spans="1:65" s="1" customFormat="1" ht="14.45" customHeight="1">
      <c r="A243" s="31"/>
      <c r="B243" s="32"/>
      <c r="C243" s="178" t="s">
        <v>619</v>
      </c>
      <c r="D243" s="178" t="s">
        <v>323</v>
      </c>
      <c r="E243" s="179" t="s">
        <v>620</v>
      </c>
      <c r="F243" s="180" t="s">
        <v>621</v>
      </c>
      <c r="G243" s="181" t="s">
        <v>165</v>
      </c>
      <c r="H243" s="182">
        <v>2</v>
      </c>
      <c r="I243" s="183">
        <v>1110</v>
      </c>
      <c r="J243" s="184">
        <f t="shared" si="30"/>
        <v>2220</v>
      </c>
      <c r="K243" s="180" t="s">
        <v>155</v>
      </c>
      <c r="L243" s="185"/>
      <c r="M243" s="186" t="s">
        <v>19</v>
      </c>
      <c r="N243" s="187" t="s">
        <v>45</v>
      </c>
      <c r="O243" s="61"/>
      <c r="P243" s="174">
        <f t="shared" si="31"/>
        <v>0</v>
      </c>
      <c r="Q243" s="174">
        <v>1.2489999999999999E-2</v>
      </c>
      <c r="R243" s="174">
        <f t="shared" si="32"/>
        <v>2.4979999999999999E-2</v>
      </c>
      <c r="S243" s="174">
        <v>0</v>
      </c>
      <c r="T243" s="175">
        <f t="shared" si="3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6" t="s">
        <v>184</v>
      </c>
      <c r="AT243" s="176" t="s">
        <v>323</v>
      </c>
      <c r="AU243" s="176" t="s">
        <v>157</v>
      </c>
      <c r="AY243" s="14" t="s">
        <v>149</v>
      </c>
      <c r="BE243" s="177">
        <f t="shared" si="34"/>
        <v>2220</v>
      </c>
      <c r="BF243" s="177">
        <f t="shared" si="35"/>
        <v>0</v>
      </c>
      <c r="BG243" s="177">
        <f t="shared" si="36"/>
        <v>0</v>
      </c>
      <c r="BH243" s="177">
        <f t="shared" si="37"/>
        <v>0</v>
      </c>
      <c r="BI243" s="177">
        <f t="shared" si="38"/>
        <v>0</v>
      </c>
      <c r="BJ243" s="14" t="s">
        <v>79</v>
      </c>
      <c r="BK243" s="177">
        <f t="shared" si="39"/>
        <v>2220</v>
      </c>
      <c r="BL243" s="14" t="s">
        <v>156</v>
      </c>
      <c r="BM243" s="176" t="s">
        <v>622</v>
      </c>
    </row>
    <row r="244" spans="1:65" s="11" customFormat="1" ht="22.9" customHeight="1">
      <c r="B244" s="149"/>
      <c r="C244" s="150"/>
      <c r="D244" s="151" t="s">
        <v>73</v>
      </c>
      <c r="E244" s="163" t="s">
        <v>184</v>
      </c>
      <c r="F244" s="163" t="s">
        <v>623</v>
      </c>
      <c r="G244" s="150"/>
      <c r="H244" s="150"/>
      <c r="I244" s="153"/>
      <c r="J244" s="164">
        <f>BK244</f>
        <v>20662.8</v>
      </c>
      <c r="K244" s="150"/>
      <c r="L244" s="155"/>
      <c r="M244" s="156"/>
      <c r="N244" s="157"/>
      <c r="O244" s="157"/>
      <c r="P244" s="158">
        <f>SUM(P245:P250)</f>
        <v>0</v>
      </c>
      <c r="Q244" s="157"/>
      <c r="R244" s="158">
        <f>SUM(R245:R250)</f>
        <v>0.35600999999999994</v>
      </c>
      <c r="S244" s="157"/>
      <c r="T244" s="159">
        <f>SUM(T245:T250)</f>
        <v>0</v>
      </c>
      <c r="AR244" s="160" t="s">
        <v>79</v>
      </c>
      <c r="AT244" s="161" t="s">
        <v>73</v>
      </c>
      <c r="AU244" s="161" t="s">
        <v>79</v>
      </c>
      <c r="AY244" s="160" t="s">
        <v>149</v>
      </c>
      <c r="BK244" s="162">
        <f>SUM(BK245:BK250)</f>
        <v>20662.8</v>
      </c>
    </row>
    <row r="245" spans="1:65" s="1" customFormat="1" ht="24.2" customHeight="1">
      <c r="A245" s="31"/>
      <c r="B245" s="32"/>
      <c r="C245" s="165" t="s">
        <v>624</v>
      </c>
      <c r="D245" s="165" t="s">
        <v>151</v>
      </c>
      <c r="E245" s="166" t="s">
        <v>625</v>
      </c>
      <c r="F245" s="167" t="s">
        <v>626</v>
      </c>
      <c r="G245" s="168" t="s">
        <v>169</v>
      </c>
      <c r="H245" s="169">
        <v>8</v>
      </c>
      <c r="I245" s="170">
        <v>372</v>
      </c>
      <c r="J245" s="171">
        <f t="shared" ref="J245:J250" si="40">ROUND(I245*H245,2)</f>
        <v>2976</v>
      </c>
      <c r="K245" s="167" t="s">
        <v>155</v>
      </c>
      <c r="L245" s="36"/>
      <c r="M245" s="172" t="s">
        <v>19</v>
      </c>
      <c r="N245" s="173" t="s">
        <v>45</v>
      </c>
      <c r="O245" s="61"/>
      <c r="P245" s="174">
        <f t="shared" ref="P245:P250" si="41">O245*H245</f>
        <v>0</v>
      </c>
      <c r="Q245" s="174">
        <v>2.7599999999999999E-3</v>
      </c>
      <c r="R245" s="174">
        <f t="shared" ref="R245:R250" si="42">Q245*H245</f>
        <v>2.2079999999999999E-2</v>
      </c>
      <c r="S245" s="174">
        <v>0</v>
      </c>
      <c r="T245" s="175">
        <f t="shared" ref="T245:T250" si="43"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76" t="s">
        <v>156</v>
      </c>
      <c r="AT245" s="176" t="s">
        <v>151</v>
      </c>
      <c r="AU245" s="176" t="s">
        <v>157</v>
      </c>
      <c r="AY245" s="14" t="s">
        <v>149</v>
      </c>
      <c r="BE245" s="177">
        <f t="shared" ref="BE245:BE250" si="44">IF(N245="základní",J245,0)</f>
        <v>2976</v>
      </c>
      <c r="BF245" s="177">
        <f t="shared" ref="BF245:BF250" si="45">IF(N245="snížená",J245,0)</f>
        <v>0</v>
      </c>
      <c r="BG245" s="177">
        <f t="shared" ref="BG245:BG250" si="46">IF(N245="zákl. přenesená",J245,0)</f>
        <v>0</v>
      </c>
      <c r="BH245" s="177">
        <f t="shared" ref="BH245:BH250" si="47">IF(N245="sníž. přenesená",J245,0)</f>
        <v>0</v>
      </c>
      <c r="BI245" s="177">
        <f t="shared" ref="BI245:BI250" si="48">IF(N245="nulová",J245,0)</f>
        <v>0</v>
      </c>
      <c r="BJ245" s="14" t="s">
        <v>79</v>
      </c>
      <c r="BK245" s="177">
        <f t="shared" ref="BK245:BK250" si="49">ROUND(I245*H245,2)</f>
        <v>2976</v>
      </c>
      <c r="BL245" s="14" t="s">
        <v>156</v>
      </c>
      <c r="BM245" s="176" t="s">
        <v>627</v>
      </c>
    </row>
    <row r="246" spans="1:65" s="1" customFormat="1" ht="24.2" customHeight="1">
      <c r="A246" s="31"/>
      <c r="B246" s="32"/>
      <c r="C246" s="165" t="s">
        <v>628</v>
      </c>
      <c r="D246" s="165" t="s">
        <v>151</v>
      </c>
      <c r="E246" s="166" t="s">
        <v>629</v>
      </c>
      <c r="F246" s="167" t="s">
        <v>630</v>
      </c>
      <c r="G246" s="168" t="s">
        <v>169</v>
      </c>
      <c r="H246" s="169">
        <v>12</v>
      </c>
      <c r="I246" s="170">
        <v>529</v>
      </c>
      <c r="J246" s="171">
        <f t="shared" si="40"/>
        <v>6348</v>
      </c>
      <c r="K246" s="167" t="s">
        <v>155</v>
      </c>
      <c r="L246" s="36"/>
      <c r="M246" s="172" t="s">
        <v>19</v>
      </c>
      <c r="N246" s="173" t="s">
        <v>45</v>
      </c>
      <c r="O246" s="61"/>
      <c r="P246" s="174">
        <f t="shared" si="41"/>
        <v>0</v>
      </c>
      <c r="Q246" s="174">
        <v>1.9689999999999999E-2</v>
      </c>
      <c r="R246" s="174">
        <f t="shared" si="42"/>
        <v>0.23627999999999999</v>
      </c>
      <c r="S246" s="174">
        <v>0</v>
      </c>
      <c r="T246" s="175">
        <f t="shared" si="4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76" t="s">
        <v>156</v>
      </c>
      <c r="AT246" s="176" t="s">
        <v>151</v>
      </c>
      <c r="AU246" s="176" t="s">
        <v>157</v>
      </c>
      <c r="AY246" s="14" t="s">
        <v>149</v>
      </c>
      <c r="BE246" s="177">
        <f t="shared" si="44"/>
        <v>6348</v>
      </c>
      <c r="BF246" s="177">
        <f t="shared" si="45"/>
        <v>0</v>
      </c>
      <c r="BG246" s="177">
        <f t="shared" si="46"/>
        <v>0</v>
      </c>
      <c r="BH246" s="177">
        <f t="shared" si="47"/>
        <v>0</v>
      </c>
      <c r="BI246" s="177">
        <f t="shared" si="48"/>
        <v>0</v>
      </c>
      <c r="BJ246" s="14" t="s">
        <v>79</v>
      </c>
      <c r="BK246" s="177">
        <f t="shared" si="49"/>
        <v>6348</v>
      </c>
      <c r="BL246" s="14" t="s">
        <v>156</v>
      </c>
      <c r="BM246" s="176" t="s">
        <v>631</v>
      </c>
    </row>
    <row r="247" spans="1:65" s="1" customFormat="1" ht="24.2" customHeight="1">
      <c r="A247" s="31"/>
      <c r="B247" s="32"/>
      <c r="C247" s="165" t="s">
        <v>632</v>
      </c>
      <c r="D247" s="165" t="s">
        <v>151</v>
      </c>
      <c r="E247" s="166" t="s">
        <v>633</v>
      </c>
      <c r="F247" s="167" t="s">
        <v>634</v>
      </c>
      <c r="G247" s="168" t="s">
        <v>187</v>
      </c>
      <c r="H247" s="169">
        <v>0.33</v>
      </c>
      <c r="I247" s="170">
        <v>3360</v>
      </c>
      <c r="J247" s="171">
        <f t="shared" si="40"/>
        <v>1108.8</v>
      </c>
      <c r="K247" s="167" t="s">
        <v>155</v>
      </c>
      <c r="L247" s="36"/>
      <c r="M247" s="172" t="s">
        <v>19</v>
      </c>
      <c r="N247" s="173" t="s">
        <v>45</v>
      </c>
      <c r="O247" s="61"/>
      <c r="P247" s="174">
        <f t="shared" si="41"/>
        <v>0</v>
      </c>
      <c r="Q247" s="174">
        <v>0</v>
      </c>
      <c r="R247" s="174">
        <f t="shared" si="42"/>
        <v>0</v>
      </c>
      <c r="S247" s="174">
        <v>0</v>
      </c>
      <c r="T247" s="175">
        <f t="shared" si="4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76" t="s">
        <v>156</v>
      </c>
      <c r="AT247" s="176" t="s">
        <v>151</v>
      </c>
      <c r="AU247" s="176" t="s">
        <v>157</v>
      </c>
      <c r="AY247" s="14" t="s">
        <v>149</v>
      </c>
      <c r="BE247" s="177">
        <f t="shared" si="44"/>
        <v>1108.8</v>
      </c>
      <c r="BF247" s="177">
        <f t="shared" si="45"/>
        <v>0</v>
      </c>
      <c r="BG247" s="177">
        <f t="shared" si="46"/>
        <v>0</v>
      </c>
      <c r="BH247" s="177">
        <f t="shared" si="47"/>
        <v>0</v>
      </c>
      <c r="BI247" s="177">
        <f t="shared" si="48"/>
        <v>0</v>
      </c>
      <c r="BJ247" s="14" t="s">
        <v>79</v>
      </c>
      <c r="BK247" s="177">
        <f t="shared" si="49"/>
        <v>1108.8</v>
      </c>
      <c r="BL247" s="14" t="s">
        <v>156</v>
      </c>
      <c r="BM247" s="176" t="s">
        <v>635</v>
      </c>
    </row>
    <row r="248" spans="1:65" s="1" customFormat="1" ht="24.2" customHeight="1">
      <c r="A248" s="31"/>
      <c r="B248" s="32"/>
      <c r="C248" s="165" t="s">
        <v>636</v>
      </c>
      <c r="D248" s="165" t="s">
        <v>151</v>
      </c>
      <c r="E248" s="166" t="s">
        <v>637</v>
      </c>
      <c r="F248" s="167" t="s">
        <v>638</v>
      </c>
      <c r="G248" s="168" t="s">
        <v>165</v>
      </c>
      <c r="H248" s="169">
        <v>1</v>
      </c>
      <c r="I248" s="170">
        <v>3310</v>
      </c>
      <c r="J248" s="171">
        <f t="shared" si="40"/>
        <v>3310</v>
      </c>
      <c r="K248" s="167" t="s">
        <v>155</v>
      </c>
      <c r="L248" s="36"/>
      <c r="M248" s="172" t="s">
        <v>19</v>
      </c>
      <c r="N248" s="173" t="s">
        <v>45</v>
      </c>
      <c r="O248" s="61"/>
      <c r="P248" s="174">
        <f t="shared" si="41"/>
        <v>0</v>
      </c>
      <c r="Q248" s="174">
        <v>5.8029999999999998E-2</v>
      </c>
      <c r="R248" s="174">
        <f t="shared" si="42"/>
        <v>5.8029999999999998E-2</v>
      </c>
      <c r="S248" s="174">
        <v>0</v>
      </c>
      <c r="T248" s="175">
        <f t="shared" si="4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76" t="s">
        <v>156</v>
      </c>
      <c r="AT248" s="176" t="s">
        <v>151</v>
      </c>
      <c r="AU248" s="176" t="s">
        <v>157</v>
      </c>
      <c r="AY248" s="14" t="s">
        <v>149</v>
      </c>
      <c r="BE248" s="177">
        <f t="shared" si="44"/>
        <v>3310</v>
      </c>
      <c r="BF248" s="177">
        <f t="shared" si="45"/>
        <v>0</v>
      </c>
      <c r="BG248" s="177">
        <f t="shared" si="46"/>
        <v>0</v>
      </c>
      <c r="BH248" s="177">
        <f t="shared" si="47"/>
        <v>0</v>
      </c>
      <c r="BI248" s="177">
        <f t="shared" si="48"/>
        <v>0</v>
      </c>
      <c r="BJ248" s="14" t="s">
        <v>79</v>
      </c>
      <c r="BK248" s="177">
        <f t="shared" si="49"/>
        <v>3310</v>
      </c>
      <c r="BL248" s="14" t="s">
        <v>156</v>
      </c>
      <c r="BM248" s="176" t="s">
        <v>639</v>
      </c>
    </row>
    <row r="249" spans="1:65" s="1" customFormat="1" ht="24.2" customHeight="1">
      <c r="A249" s="31"/>
      <c r="B249" s="32"/>
      <c r="C249" s="165" t="s">
        <v>640</v>
      </c>
      <c r="D249" s="165" t="s">
        <v>151</v>
      </c>
      <c r="E249" s="166" t="s">
        <v>641</v>
      </c>
      <c r="F249" s="167" t="s">
        <v>642</v>
      </c>
      <c r="G249" s="168" t="s">
        <v>165</v>
      </c>
      <c r="H249" s="169">
        <v>1</v>
      </c>
      <c r="I249" s="170">
        <v>2570</v>
      </c>
      <c r="J249" s="171">
        <f t="shared" si="40"/>
        <v>2570</v>
      </c>
      <c r="K249" s="167" t="s">
        <v>155</v>
      </c>
      <c r="L249" s="36"/>
      <c r="M249" s="172" t="s">
        <v>19</v>
      </c>
      <c r="N249" s="173" t="s">
        <v>45</v>
      </c>
      <c r="O249" s="61"/>
      <c r="P249" s="174">
        <f t="shared" si="41"/>
        <v>0</v>
      </c>
      <c r="Q249" s="174">
        <v>1.8180000000000002E-2</v>
      </c>
      <c r="R249" s="174">
        <f t="shared" si="42"/>
        <v>1.8180000000000002E-2</v>
      </c>
      <c r="S249" s="174">
        <v>0</v>
      </c>
      <c r="T249" s="175">
        <f t="shared" si="4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76" t="s">
        <v>156</v>
      </c>
      <c r="AT249" s="176" t="s">
        <v>151</v>
      </c>
      <c r="AU249" s="176" t="s">
        <v>157</v>
      </c>
      <c r="AY249" s="14" t="s">
        <v>149</v>
      </c>
      <c r="BE249" s="177">
        <f t="shared" si="44"/>
        <v>2570</v>
      </c>
      <c r="BF249" s="177">
        <f t="shared" si="45"/>
        <v>0</v>
      </c>
      <c r="BG249" s="177">
        <f t="shared" si="46"/>
        <v>0</v>
      </c>
      <c r="BH249" s="177">
        <f t="shared" si="47"/>
        <v>0</v>
      </c>
      <c r="BI249" s="177">
        <f t="shared" si="48"/>
        <v>0</v>
      </c>
      <c r="BJ249" s="14" t="s">
        <v>79</v>
      </c>
      <c r="BK249" s="177">
        <f t="shared" si="49"/>
        <v>2570</v>
      </c>
      <c r="BL249" s="14" t="s">
        <v>156</v>
      </c>
      <c r="BM249" s="176" t="s">
        <v>643</v>
      </c>
    </row>
    <row r="250" spans="1:65" s="1" customFormat="1" ht="24.2" customHeight="1">
      <c r="A250" s="31"/>
      <c r="B250" s="32"/>
      <c r="C250" s="165" t="s">
        <v>644</v>
      </c>
      <c r="D250" s="165" t="s">
        <v>151</v>
      </c>
      <c r="E250" s="166" t="s">
        <v>645</v>
      </c>
      <c r="F250" s="167" t="s">
        <v>646</v>
      </c>
      <c r="G250" s="168" t="s">
        <v>165</v>
      </c>
      <c r="H250" s="169">
        <v>1</v>
      </c>
      <c r="I250" s="170">
        <v>4350</v>
      </c>
      <c r="J250" s="171">
        <f t="shared" si="40"/>
        <v>4350</v>
      </c>
      <c r="K250" s="167" t="s">
        <v>155</v>
      </c>
      <c r="L250" s="36"/>
      <c r="M250" s="172" t="s">
        <v>19</v>
      </c>
      <c r="N250" s="173" t="s">
        <v>45</v>
      </c>
      <c r="O250" s="61"/>
      <c r="P250" s="174">
        <f t="shared" si="41"/>
        <v>0</v>
      </c>
      <c r="Q250" s="174">
        <v>2.1440000000000001E-2</v>
      </c>
      <c r="R250" s="174">
        <f t="shared" si="42"/>
        <v>2.1440000000000001E-2</v>
      </c>
      <c r="S250" s="174">
        <v>0</v>
      </c>
      <c r="T250" s="175">
        <f t="shared" si="4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76" t="s">
        <v>156</v>
      </c>
      <c r="AT250" s="176" t="s">
        <v>151</v>
      </c>
      <c r="AU250" s="176" t="s">
        <v>157</v>
      </c>
      <c r="AY250" s="14" t="s">
        <v>149</v>
      </c>
      <c r="BE250" s="177">
        <f t="shared" si="44"/>
        <v>4350</v>
      </c>
      <c r="BF250" s="177">
        <f t="shared" si="45"/>
        <v>0</v>
      </c>
      <c r="BG250" s="177">
        <f t="shared" si="46"/>
        <v>0</v>
      </c>
      <c r="BH250" s="177">
        <f t="shared" si="47"/>
        <v>0</v>
      </c>
      <c r="BI250" s="177">
        <f t="shared" si="48"/>
        <v>0</v>
      </c>
      <c r="BJ250" s="14" t="s">
        <v>79</v>
      </c>
      <c r="BK250" s="177">
        <f t="shared" si="49"/>
        <v>4350</v>
      </c>
      <c r="BL250" s="14" t="s">
        <v>156</v>
      </c>
      <c r="BM250" s="176" t="s">
        <v>647</v>
      </c>
    </row>
    <row r="251" spans="1:65" s="11" customFormat="1" ht="22.9" customHeight="1">
      <c r="B251" s="149"/>
      <c r="C251" s="150"/>
      <c r="D251" s="151" t="s">
        <v>73</v>
      </c>
      <c r="E251" s="163" t="s">
        <v>189</v>
      </c>
      <c r="F251" s="163" t="s">
        <v>648</v>
      </c>
      <c r="G251" s="150"/>
      <c r="H251" s="150"/>
      <c r="I251" s="153"/>
      <c r="J251" s="164">
        <f>BK251</f>
        <v>213470.11000000007</v>
      </c>
      <c r="K251" s="150"/>
      <c r="L251" s="155"/>
      <c r="M251" s="156"/>
      <c r="N251" s="157"/>
      <c r="O251" s="157"/>
      <c r="P251" s="158">
        <f>P252+SUM(P253:P305)</f>
        <v>0</v>
      </c>
      <c r="Q251" s="157"/>
      <c r="R251" s="158">
        <f>R252+SUM(R253:R305)</f>
        <v>17.780758499999997</v>
      </c>
      <c r="S251" s="157"/>
      <c r="T251" s="159">
        <f>T252+SUM(T253:T305)</f>
        <v>293.05636499999991</v>
      </c>
      <c r="AR251" s="160" t="s">
        <v>79</v>
      </c>
      <c r="AT251" s="161" t="s">
        <v>73</v>
      </c>
      <c r="AU251" s="161" t="s">
        <v>79</v>
      </c>
      <c r="AY251" s="160" t="s">
        <v>149</v>
      </c>
      <c r="BK251" s="162">
        <f>BK252+SUM(BK253:BK305)</f>
        <v>213470.11000000007</v>
      </c>
    </row>
    <row r="252" spans="1:65" s="1" customFormat="1" ht="24.2" customHeight="1">
      <c r="A252" s="31"/>
      <c r="B252" s="32"/>
      <c r="C252" s="165" t="s">
        <v>649</v>
      </c>
      <c r="D252" s="165" t="s">
        <v>151</v>
      </c>
      <c r="E252" s="166" t="s">
        <v>650</v>
      </c>
      <c r="F252" s="167" t="s">
        <v>651</v>
      </c>
      <c r="G252" s="168" t="s">
        <v>169</v>
      </c>
      <c r="H252" s="169">
        <v>19</v>
      </c>
      <c r="I252" s="170">
        <v>106</v>
      </c>
      <c r="J252" s="171">
        <f t="shared" ref="J252:J283" si="50">ROUND(I252*H252,2)</f>
        <v>2014</v>
      </c>
      <c r="K252" s="167" t="s">
        <v>155</v>
      </c>
      <c r="L252" s="36"/>
      <c r="M252" s="172" t="s">
        <v>19</v>
      </c>
      <c r="N252" s="173" t="s">
        <v>45</v>
      </c>
      <c r="O252" s="61"/>
      <c r="P252" s="174">
        <f t="shared" ref="P252:P283" si="51">O252*H252</f>
        <v>0</v>
      </c>
      <c r="Q252" s="174">
        <v>0.16849</v>
      </c>
      <c r="R252" s="174">
        <f t="shared" ref="R252:R283" si="52">Q252*H252</f>
        <v>3.2013099999999999</v>
      </c>
      <c r="S252" s="174">
        <v>0</v>
      </c>
      <c r="T252" s="175">
        <f t="shared" ref="T252:T283" si="53"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76" t="s">
        <v>156</v>
      </c>
      <c r="AT252" s="176" t="s">
        <v>151</v>
      </c>
      <c r="AU252" s="176" t="s">
        <v>157</v>
      </c>
      <c r="AY252" s="14" t="s">
        <v>149</v>
      </c>
      <c r="BE252" s="177">
        <f t="shared" ref="BE252:BE283" si="54">IF(N252="základní",J252,0)</f>
        <v>2014</v>
      </c>
      <c r="BF252" s="177">
        <f t="shared" ref="BF252:BF283" si="55">IF(N252="snížená",J252,0)</f>
        <v>0</v>
      </c>
      <c r="BG252" s="177">
        <f t="shared" ref="BG252:BG283" si="56">IF(N252="zákl. přenesená",J252,0)</f>
        <v>0</v>
      </c>
      <c r="BH252" s="177">
        <f t="shared" ref="BH252:BH283" si="57">IF(N252="sníž. přenesená",J252,0)</f>
        <v>0</v>
      </c>
      <c r="BI252" s="177">
        <f t="shared" ref="BI252:BI283" si="58">IF(N252="nulová",J252,0)</f>
        <v>0</v>
      </c>
      <c r="BJ252" s="14" t="s">
        <v>79</v>
      </c>
      <c r="BK252" s="177">
        <f t="shared" ref="BK252:BK283" si="59">ROUND(I252*H252,2)</f>
        <v>2014</v>
      </c>
      <c r="BL252" s="14" t="s">
        <v>156</v>
      </c>
      <c r="BM252" s="176" t="s">
        <v>652</v>
      </c>
    </row>
    <row r="253" spans="1:65" s="1" customFormat="1" ht="24.2" customHeight="1">
      <c r="A253" s="31"/>
      <c r="B253" s="32"/>
      <c r="C253" s="165" t="s">
        <v>653</v>
      </c>
      <c r="D253" s="165" t="s">
        <v>151</v>
      </c>
      <c r="E253" s="166" t="s">
        <v>654</v>
      </c>
      <c r="F253" s="167" t="s">
        <v>655</v>
      </c>
      <c r="G253" s="168" t="s">
        <v>169</v>
      </c>
      <c r="H253" s="169">
        <v>9</v>
      </c>
      <c r="I253" s="170">
        <v>288</v>
      </c>
      <c r="J253" s="171">
        <f t="shared" si="50"/>
        <v>2592</v>
      </c>
      <c r="K253" s="167" t="s">
        <v>155</v>
      </c>
      <c r="L253" s="36"/>
      <c r="M253" s="172" t="s">
        <v>19</v>
      </c>
      <c r="N253" s="173" t="s">
        <v>45</v>
      </c>
      <c r="O253" s="61"/>
      <c r="P253" s="174">
        <f t="shared" si="51"/>
        <v>0</v>
      </c>
      <c r="Q253" s="174">
        <v>0.1295</v>
      </c>
      <c r="R253" s="174">
        <f t="shared" si="52"/>
        <v>1.1655</v>
      </c>
      <c r="S253" s="174">
        <v>0</v>
      </c>
      <c r="T253" s="175">
        <f t="shared" si="5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76" t="s">
        <v>156</v>
      </c>
      <c r="AT253" s="176" t="s">
        <v>151</v>
      </c>
      <c r="AU253" s="176" t="s">
        <v>157</v>
      </c>
      <c r="AY253" s="14" t="s">
        <v>149</v>
      </c>
      <c r="BE253" s="177">
        <f t="shared" si="54"/>
        <v>2592</v>
      </c>
      <c r="BF253" s="177">
        <f t="shared" si="55"/>
        <v>0</v>
      </c>
      <c r="BG253" s="177">
        <f t="shared" si="56"/>
        <v>0</v>
      </c>
      <c r="BH253" s="177">
        <f t="shared" si="57"/>
        <v>0</v>
      </c>
      <c r="BI253" s="177">
        <f t="shared" si="58"/>
        <v>0</v>
      </c>
      <c r="BJ253" s="14" t="s">
        <v>79</v>
      </c>
      <c r="BK253" s="177">
        <f t="shared" si="59"/>
        <v>2592</v>
      </c>
      <c r="BL253" s="14" t="s">
        <v>156</v>
      </c>
      <c r="BM253" s="176" t="s">
        <v>656</v>
      </c>
    </row>
    <row r="254" spans="1:65" s="1" customFormat="1" ht="14.45" customHeight="1">
      <c r="A254" s="31"/>
      <c r="B254" s="32"/>
      <c r="C254" s="178" t="s">
        <v>657</v>
      </c>
      <c r="D254" s="178" t="s">
        <v>323</v>
      </c>
      <c r="E254" s="179" t="s">
        <v>658</v>
      </c>
      <c r="F254" s="180" t="s">
        <v>659</v>
      </c>
      <c r="G254" s="181" t="s">
        <v>169</v>
      </c>
      <c r="H254" s="182">
        <v>9</v>
      </c>
      <c r="I254" s="183">
        <v>141</v>
      </c>
      <c r="J254" s="184">
        <f t="shared" si="50"/>
        <v>1269</v>
      </c>
      <c r="K254" s="180" t="s">
        <v>155</v>
      </c>
      <c r="L254" s="185"/>
      <c r="M254" s="186" t="s">
        <v>19</v>
      </c>
      <c r="N254" s="187" t="s">
        <v>45</v>
      </c>
      <c r="O254" s="61"/>
      <c r="P254" s="174">
        <f t="shared" si="51"/>
        <v>0</v>
      </c>
      <c r="Q254" s="174">
        <v>5.6120000000000003E-2</v>
      </c>
      <c r="R254" s="174">
        <f t="shared" si="52"/>
        <v>0.50507999999999997</v>
      </c>
      <c r="S254" s="174">
        <v>0</v>
      </c>
      <c r="T254" s="175">
        <f t="shared" si="5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6" t="s">
        <v>184</v>
      </c>
      <c r="AT254" s="176" t="s">
        <v>323</v>
      </c>
      <c r="AU254" s="176" t="s">
        <v>157</v>
      </c>
      <c r="AY254" s="14" t="s">
        <v>149</v>
      </c>
      <c r="BE254" s="177">
        <f t="shared" si="54"/>
        <v>1269</v>
      </c>
      <c r="BF254" s="177">
        <f t="shared" si="55"/>
        <v>0</v>
      </c>
      <c r="BG254" s="177">
        <f t="shared" si="56"/>
        <v>0</v>
      </c>
      <c r="BH254" s="177">
        <f t="shared" si="57"/>
        <v>0</v>
      </c>
      <c r="BI254" s="177">
        <f t="shared" si="58"/>
        <v>0</v>
      </c>
      <c r="BJ254" s="14" t="s">
        <v>79</v>
      </c>
      <c r="BK254" s="177">
        <f t="shared" si="59"/>
        <v>1269</v>
      </c>
      <c r="BL254" s="14" t="s">
        <v>156</v>
      </c>
      <c r="BM254" s="176" t="s">
        <v>660</v>
      </c>
    </row>
    <row r="255" spans="1:65" s="1" customFormat="1" ht="24.2" customHeight="1">
      <c r="A255" s="31"/>
      <c r="B255" s="32"/>
      <c r="C255" s="165" t="s">
        <v>661</v>
      </c>
      <c r="D255" s="165" t="s">
        <v>151</v>
      </c>
      <c r="E255" s="166" t="s">
        <v>654</v>
      </c>
      <c r="F255" s="167" t="s">
        <v>655</v>
      </c>
      <c r="G255" s="168" t="s">
        <v>169</v>
      </c>
      <c r="H255" s="169">
        <v>37</v>
      </c>
      <c r="I255" s="170">
        <v>207</v>
      </c>
      <c r="J255" s="171">
        <f t="shared" si="50"/>
        <v>7659</v>
      </c>
      <c r="K255" s="167" t="s">
        <v>155</v>
      </c>
      <c r="L255" s="36"/>
      <c r="M255" s="172" t="s">
        <v>19</v>
      </c>
      <c r="N255" s="173" t="s">
        <v>45</v>
      </c>
      <c r="O255" s="61"/>
      <c r="P255" s="174">
        <f t="shared" si="51"/>
        <v>0</v>
      </c>
      <c r="Q255" s="174">
        <v>0.1295</v>
      </c>
      <c r="R255" s="174">
        <f t="shared" si="52"/>
        <v>4.7915000000000001</v>
      </c>
      <c r="S255" s="174">
        <v>0</v>
      </c>
      <c r="T255" s="175">
        <f t="shared" si="5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76" t="s">
        <v>156</v>
      </c>
      <c r="AT255" s="176" t="s">
        <v>151</v>
      </c>
      <c r="AU255" s="176" t="s">
        <v>157</v>
      </c>
      <c r="AY255" s="14" t="s">
        <v>149</v>
      </c>
      <c r="BE255" s="177">
        <f t="shared" si="54"/>
        <v>7659</v>
      </c>
      <c r="BF255" s="177">
        <f t="shared" si="55"/>
        <v>0</v>
      </c>
      <c r="BG255" s="177">
        <f t="shared" si="56"/>
        <v>0</v>
      </c>
      <c r="BH255" s="177">
        <f t="shared" si="57"/>
        <v>0</v>
      </c>
      <c r="BI255" s="177">
        <f t="shared" si="58"/>
        <v>0</v>
      </c>
      <c r="BJ255" s="14" t="s">
        <v>79</v>
      </c>
      <c r="BK255" s="177">
        <f t="shared" si="59"/>
        <v>7659</v>
      </c>
      <c r="BL255" s="14" t="s">
        <v>156</v>
      </c>
      <c r="BM255" s="176" t="s">
        <v>662</v>
      </c>
    </row>
    <row r="256" spans="1:65" s="1" customFormat="1" ht="14.45" customHeight="1">
      <c r="A256" s="31"/>
      <c r="B256" s="32"/>
      <c r="C256" s="178" t="s">
        <v>663</v>
      </c>
      <c r="D256" s="178" t="s">
        <v>323</v>
      </c>
      <c r="E256" s="179" t="s">
        <v>664</v>
      </c>
      <c r="F256" s="180" t="s">
        <v>665</v>
      </c>
      <c r="G256" s="181" t="s">
        <v>169</v>
      </c>
      <c r="H256" s="182">
        <v>37</v>
      </c>
      <c r="I256" s="183">
        <v>135</v>
      </c>
      <c r="J256" s="184">
        <f t="shared" si="50"/>
        <v>4995</v>
      </c>
      <c r="K256" s="180" t="s">
        <v>155</v>
      </c>
      <c r="L256" s="185"/>
      <c r="M256" s="186" t="s">
        <v>19</v>
      </c>
      <c r="N256" s="187" t="s">
        <v>45</v>
      </c>
      <c r="O256" s="61"/>
      <c r="P256" s="174">
        <f t="shared" si="51"/>
        <v>0</v>
      </c>
      <c r="Q256" s="174">
        <v>4.5999999999999999E-2</v>
      </c>
      <c r="R256" s="174">
        <f t="shared" si="52"/>
        <v>1.702</v>
      </c>
      <c r="S256" s="174">
        <v>0</v>
      </c>
      <c r="T256" s="175">
        <f t="shared" si="5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76" t="s">
        <v>184</v>
      </c>
      <c r="AT256" s="176" t="s">
        <v>323</v>
      </c>
      <c r="AU256" s="176" t="s">
        <v>157</v>
      </c>
      <c r="AY256" s="14" t="s">
        <v>149</v>
      </c>
      <c r="BE256" s="177">
        <f t="shared" si="54"/>
        <v>4995</v>
      </c>
      <c r="BF256" s="177">
        <f t="shared" si="55"/>
        <v>0</v>
      </c>
      <c r="BG256" s="177">
        <f t="shared" si="56"/>
        <v>0</v>
      </c>
      <c r="BH256" s="177">
        <f t="shared" si="57"/>
        <v>0</v>
      </c>
      <c r="BI256" s="177">
        <f t="shared" si="58"/>
        <v>0</v>
      </c>
      <c r="BJ256" s="14" t="s">
        <v>79</v>
      </c>
      <c r="BK256" s="177">
        <f t="shared" si="59"/>
        <v>4995</v>
      </c>
      <c r="BL256" s="14" t="s">
        <v>156</v>
      </c>
      <c r="BM256" s="176" t="s">
        <v>666</v>
      </c>
    </row>
    <row r="257" spans="1:65" s="1" customFormat="1" ht="24.2" customHeight="1">
      <c r="A257" s="31"/>
      <c r="B257" s="32"/>
      <c r="C257" s="165" t="s">
        <v>667</v>
      </c>
      <c r="D257" s="165" t="s">
        <v>151</v>
      </c>
      <c r="E257" s="166" t="s">
        <v>668</v>
      </c>
      <c r="F257" s="167" t="s">
        <v>669</v>
      </c>
      <c r="G257" s="168" t="s">
        <v>169</v>
      </c>
      <c r="H257" s="169">
        <v>30</v>
      </c>
      <c r="I257" s="170">
        <v>152</v>
      </c>
      <c r="J257" s="171">
        <f t="shared" si="50"/>
        <v>4560</v>
      </c>
      <c r="K257" s="167" t="s">
        <v>155</v>
      </c>
      <c r="L257" s="36"/>
      <c r="M257" s="172" t="s">
        <v>19</v>
      </c>
      <c r="N257" s="173" t="s">
        <v>45</v>
      </c>
      <c r="O257" s="61"/>
      <c r="P257" s="174">
        <f t="shared" si="51"/>
        <v>0</v>
      </c>
      <c r="Q257" s="174">
        <v>0.10095</v>
      </c>
      <c r="R257" s="174">
        <f t="shared" si="52"/>
        <v>3.0284999999999997</v>
      </c>
      <c r="S257" s="174">
        <v>0</v>
      </c>
      <c r="T257" s="175">
        <f t="shared" si="5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76" t="s">
        <v>156</v>
      </c>
      <c r="AT257" s="176" t="s">
        <v>151</v>
      </c>
      <c r="AU257" s="176" t="s">
        <v>157</v>
      </c>
      <c r="AY257" s="14" t="s">
        <v>149</v>
      </c>
      <c r="BE257" s="177">
        <f t="shared" si="54"/>
        <v>4560</v>
      </c>
      <c r="BF257" s="177">
        <f t="shared" si="55"/>
        <v>0</v>
      </c>
      <c r="BG257" s="177">
        <f t="shared" si="56"/>
        <v>0</v>
      </c>
      <c r="BH257" s="177">
        <f t="shared" si="57"/>
        <v>0</v>
      </c>
      <c r="BI257" s="177">
        <f t="shared" si="58"/>
        <v>0</v>
      </c>
      <c r="BJ257" s="14" t="s">
        <v>79</v>
      </c>
      <c r="BK257" s="177">
        <f t="shared" si="59"/>
        <v>4560</v>
      </c>
      <c r="BL257" s="14" t="s">
        <v>156</v>
      </c>
      <c r="BM257" s="176" t="s">
        <v>670</v>
      </c>
    </row>
    <row r="258" spans="1:65" s="1" customFormat="1" ht="14.45" customHeight="1">
      <c r="A258" s="31"/>
      <c r="B258" s="32"/>
      <c r="C258" s="165" t="s">
        <v>671</v>
      </c>
      <c r="D258" s="165" t="s">
        <v>151</v>
      </c>
      <c r="E258" s="166" t="s">
        <v>672</v>
      </c>
      <c r="F258" s="167" t="s">
        <v>673</v>
      </c>
      <c r="G258" s="168" t="s">
        <v>169</v>
      </c>
      <c r="H258" s="169">
        <v>5</v>
      </c>
      <c r="I258" s="170">
        <v>81.7</v>
      </c>
      <c r="J258" s="171">
        <f t="shared" si="50"/>
        <v>408.5</v>
      </c>
      <c r="K258" s="167" t="s">
        <v>155</v>
      </c>
      <c r="L258" s="36"/>
      <c r="M258" s="172" t="s">
        <v>19</v>
      </c>
      <c r="N258" s="173" t="s">
        <v>45</v>
      </c>
      <c r="O258" s="61"/>
      <c r="P258" s="174">
        <f t="shared" si="51"/>
        <v>0</v>
      </c>
      <c r="Q258" s="174">
        <v>0</v>
      </c>
      <c r="R258" s="174">
        <f t="shared" si="52"/>
        <v>0</v>
      </c>
      <c r="S258" s="174">
        <v>0</v>
      </c>
      <c r="T258" s="175">
        <f t="shared" si="5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76" t="s">
        <v>156</v>
      </c>
      <c r="AT258" s="176" t="s">
        <v>151</v>
      </c>
      <c r="AU258" s="176" t="s">
        <v>157</v>
      </c>
      <c r="AY258" s="14" t="s">
        <v>149</v>
      </c>
      <c r="BE258" s="177">
        <f t="shared" si="54"/>
        <v>408.5</v>
      </c>
      <c r="BF258" s="177">
        <f t="shared" si="55"/>
        <v>0</v>
      </c>
      <c r="BG258" s="177">
        <f t="shared" si="56"/>
        <v>0</v>
      </c>
      <c r="BH258" s="177">
        <f t="shared" si="57"/>
        <v>0</v>
      </c>
      <c r="BI258" s="177">
        <f t="shared" si="58"/>
        <v>0</v>
      </c>
      <c r="BJ258" s="14" t="s">
        <v>79</v>
      </c>
      <c r="BK258" s="177">
        <f t="shared" si="59"/>
        <v>408.5</v>
      </c>
      <c r="BL258" s="14" t="s">
        <v>156</v>
      </c>
      <c r="BM258" s="176" t="s">
        <v>674</v>
      </c>
    </row>
    <row r="259" spans="1:65" s="1" customFormat="1" ht="24.2" customHeight="1">
      <c r="A259" s="31"/>
      <c r="B259" s="32"/>
      <c r="C259" s="165" t="s">
        <v>675</v>
      </c>
      <c r="D259" s="165" t="s">
        <v>151</v>
      </c>
      <c r="E259" s="166" t="s">
        <v>676</v>
      </c>
      <c r="F259" s="167" t="s">
        <v>677</v>
      </c>
      <c r="G259" s="168" t="s">
        <v>154</v>
      </c>
      <c r="H259" s="169">
        <v>881.5</v>
      </c>
      <c r="I259" s="170">
        <v>8.9</v>
      </c>
      <c r="J259" s="171">
        <f t="shared" si="50"/>
        <v>7845.35</v>
      </c>
      <c r="K259" s="167" t="s">
        <v>155</v>
      </c>
      <c r="L259" s="36"/>
      <c r="M259" s="172" t="s">
        <v>19</v>
      </c>
      <c r="N259" s="173" t="s">
        <v>45</v>
      </c>
      <c r="O259" s="61"/>
      <c r="P259" s="174">
        <f t="shared" si="51"/>
        <v>0</v>
      </c>
      <c r="Q259" s="174">
        <v>0</v>
      </c>
      <c r="R259" s="174">
        <f t="shared" si="52"/>
        <v>0</v>
      </c>
      <c r="S259" s="174">
        <v>0</v>
      </c>
      <c r="T259" s="175">
        <f t="shared" si="5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6" t="s">
        <v>156</v>
      </c>
      <c r="AT259" s="176" t="s">
        <v>151</v>
      </c>
      <c r="AU259" s="176" t="s">
        <v>157</v>
      </c>
      <c r="AY259" s="14" t="s">
        <v>149</v>
      </c>
      <c r="BE259" s="177">
        <f t="shared" si="54"/>
        <v>7845.35</v>
      </c>
      <c r="BF259" s="177">
        <f t="shared" si="55"/>
        <v>0</v>
      </c>
      <c r="BG259" s="177">
        <f t="shared" si="56"/>
        <v>0</v>
      </c>
      <c r="BH259" s="177">
        <f t="shared" si="57"/>
        <v>0</v>
      </c>
      <c r="BI259" s="177">
        <f t="shared" si="58"/>
        <v>0</v>
      </c>
      <c r="BJ259" s="14" t="s">
        <v>79</v>
      </c>
      <c r="BK259" s="177">
        <f t="shared" si="59"/>
        <v>7845.35</v>
      </c>
      <c r="BL259" s="14" t="s">
        <v>156</v>
      </c>
      <c r="BM259" s="176" t="s">
        <v>678</v>
      </c>
    </row>
    <row r="260" spans="1:65" s="1" customFormat="1" ht="24.2" customHeight="1">
      <c r="A260" s="31"/>
      <c r="B260" s="32"/>
      <c r="C260" s="165" t="s">
        <v>679</v>
      </c>
      <c r="D260" s="165" t="s">
        <v>151</v>
      </c>
      <c r="E260" s="166" t="s">
        <v>680</v>
      </c>
      <c r="F260" s="167" t="s">
        <v>681</v>
      </c>
      <c r="G260" s="168" t="s">
        <v>154</v>
      </c>
      <c r="H260" s="169">
        <v>2321.375</v>
      </c>
      <c r="I260" s="170">
        <v>9.9</v>
      </c>
      <c r="J260" s="171">
        <f t="shared" si="50"/>
        <v>22981.61</v>
      </c>
      <c r="K260" s="167" t="s">
        <v>155</v>
      </c>
      <c r="L260" s="36"/>
      <c r="M260" s="172" t="s">
        <v>19</v>
      </c>
      <c r="N260" s="173" t="s">
        <v>45</v>
      </c>
      <c r="O260" s="61"/>
      <c r="P260" s="174">
        <f t="shared" si="51"/>
        <v>0</v>
      </c>
      <c r="Q260" s="174">
        <v>0</v>
      </c>
      <c r="R260" s="174">
        <f t="shared" si="52"/>
        <v>0</v>
      </c>
      <c r="S260" s="174">
        <v>0</v>
      </c>
      <c r="T260" s="175">
        <f t="shared" si="5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76" t="s">
        <v>156</v>
      </c>
      <c r="AT260" s="176" t="s">
        <v>151</v>
      </c>
      <c r="AU260" s="176" t="s">
        <v>157</v>
      </c>
      <c r="AY260" s="14" t="s">
        <v>149</v>
      </c>
      <c r="BE260" s="177">
        <f t="shared" si="54"/>
        <v>22981.61</v>
      </c>
      <c r="BF260" s="177">
        <f t="shared" si="55"/>
        <v>0</v>
      </c>
      <c r="BG260" s="177">
        <f t="shared" si="56"/>
        <v>0</v>
      </c>
      <c r="BH260" s="177">
        <f t="shared" si="57"/>
        <v>0</v>
      </c>
      <c r="BI260" s="177">
        <f t="shared" si="58"/>
        <v>0</v>
      </c>
      <c r="BJ260" s="14" t="s">
        <v>79</v>
      </c>
      <c r="BK260" s="177">
        <f t="shared" si="59"/>
        <v>22981.61</v>
      </c>
      <c r="BL260" s="14" t="s">
        <v>156</v>
      </c>
      <c r="BM260" s="176" t="s">
        <v>682</v>
      </c>
    </row>
    <row r="261" spans="1:65" s="1" customFormat="1" ht="24.2" customHeight="1">
      <c r="A261" s="31"/>
      <c r="B261" s="32"/>
      <c r="C261" s="165" t="s">
        <v>683</v>
      </c>
      <c r="D261" s="165" t="s">
        <v>151</v>
      </c>
      <c r="E261" s="166" t="s">
        <v>684</v>
      </c>
      <c r="F261" s="167" t="s">
        <v>685</v>
      </c>
      <c r="G261" s="168" t="s">
        <v>154</v>
      </c>
      <c r="H261" s="169">
        <v>19923.75</v>
      </c>
      <c r="I261" s="170">
        <v>0.1</v>
      </c>
      <c r="J261" s="171">
        <f t="shared" si="50"/>
        <v>1992.38</v>
      </c>
      <c r="K261" s="167" t="s">
        <v>155</v>
      </c>
      <c r="L261" s="36"/>
      <c r="M261" s="172" t="s">
        <v>19</v>
      </c>
      <c r="N261" s="173" t="s">
        <v>45</v>
      </c>
      <c r="O261" s="61"/>
      <c r="P261" s="174">
        <f t="shared" si="51"/>
        <v>0</v>
      </c>
      <c r="Q261" s="174">
        <v>0</v>
      </c>
      <c r="R261" s="174">
        <f t="shared" si="52"/>
        <v>0</v>
      </c>
      <c r="S261" s="174">
        <v>0</v>
      </c>
      <c r="T261" s="175">
        <f t="shared" si="5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6" t="s">
        <v>156</v>
      </c>
      <c r="AT261" s="176" t="s">
        <v>151</v>
      </c>
      <c r="AU261" s="176" t="s">
        <v>157</v>
      </c>
      <c r="AY261" s="14" t="s">
        <v>149</v>
      </c>
      <c r="BE261" s="177">
        <f t="shared" si="54"/>
        <v>1992.38</v>
      </c>
      <c r="BF261" s="177">
        <f t="shared" si="55"/>
        <v>0</v>
      </c>
      <c r="BG261" s="177">
        <f t="shared" si="56"/>
        <v>0</v>
      </c>
      <c r="BH261" s="177">
        <f t="shared" si="57"/>
        <v>0</v>
      </c>
      <c r="BI261" s="177">
        <f t="shared" si="58"/>
        <v>0</v>
      </c>
      <c r="BJ261" s="14" t="s">
        <v>79</v>
      </c>
      <c r="BK261" s="177">
        <f t="shared" si="59"/>
        <v>1992.38</v>
      </c>
      <c r="BL261" s="14" t="s">
        <v>156</v>
      </c>
      <c r="BM261" s="176" t="s">
        <v>686</v>
      </c>
    </row>
    <row r="262" spans="1:65" s="1" customFormat="1" ht="24.2" customHeight="1">
      <c r="A262" s="31"/>
      <c r="B262" s="32"/>
      <c r="C262" s="165" t="s">
        <v>687</v>
      </c>
      <c r="D262" s="165" t="s">
        <v>151</v>
      </c>
      <c r="E262" s="166" t="s">
        <v>688</v>
      </c>
      <c r="F262" s="167" t="s">
        <v>689</v>
      </c>
      <c r="G262" s="168" t="s">
        <v>154</v>
      </c>
      <c r="H262" s="169">
        <v>139276.5</v>
      </c>
      <c r="I262" s="170">
        <v>0.05</v>
      </c>
      <c r="J262" s="171">
        <f t="shared" si="50"/>
        <v>6963.83</v>
      </c>
      <c r="K262" s="167" t="s">
        <v>155</v>
      </c>
      <c r="L262" s="36"/>
      <c r="M262" s="172" t="s">
        <v>19</v>
      </c>
      <c r="N262" s="173" t="s">
        <v>45</v>
      </c>
      <c r="O262" s="61"/>
      <c r="P262" s="174">
        <f t="shared" si="51"/>
        <v>0</v>
      </c>
      <c r="Q262" s="174">
        <v>0</v>
      </c>
      <c r="R262" s="174">
        <f t="shared" si="52"/>
        <v>0</v>
      </c>
      <c r="S262" s="174">
        <v>0</v>
      </c>
      <c r="T262" s="175">
        <f t="shared" si="5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76" t="s">
        <v>156</v>
      </c>
      <c r="AT262" s="176" t="s">
        <v>151</v>
      </c>
      <c r="AU262" s="176" t="s">
        <v>157</v>
      </c>
      <c r="AY262" s="14" t="s">
        <v>149</v>
      </c>
      <c r="BE262" s="177">
        <f t="shared" si="54"/>
        <v>6963.83</v>
      </c>
      <c r="BF262" s="177">
        <f t="shared" si="55"/>
        <v>0</v>
      </c>
      <c r="BG262" s="177">
        <f t="shared" si="56"/>
        <v>0</v>
      </c>
      <c r="BH262" s="177">
        <f t="shared" si="57"/>
        <v>0</v>
      </c>
      <c r="BI262" s="177">
        <f t="shared" si="58"/>
        <v>0</v>
      </c>
      <c r="BJ262" s="14" t="s">
        <v>79</v>
      </c>
      <c r="BK262" s="177">
        <f t="shared" si="59"/>
        <v>6963.83</v>
      </c>
      <c r="BL262" s="14" t="s">
        <v>156</v>
      </c>
      <c r="BM262" s="176" t="s">
        <v>690</v>
      </c>
    </row>
    <row r="263" spans="1:65" s="1" customFormat="1" ht="24.2" customHeight="1">
      <c r="A263" s="31"/>
      <c r="B263" s="32"/>
      <c r="C263" s="165" t="s">
        <v>691</v>
      </c>
      <c r="D263" s="165" t="s">
        <v>151</v>
      </c>
      <c r="E263" s="166" t="s">
        <v>692</v>
      </c>
      <c r="F263" s="167" t="s">
        <v>693</v>
      </c>
      <c r="G263" s="168" t="s">
        <v>154</v>
      </c>
      <c r="H263" s="169">
        <v>881.5</v>
      </c>
      <c r="I263" s="170">
        <v>3.5</v>
      </c>
      <c r="J263" s="171">
        <f t="shared" si="50"/>
        <v>3085.25</v>
      </c>
      <c r="K263" s="167" t="s">
        <v>155</v>
      </c>
      <c r="L263" s="36"/>
      <c r="M263" s="172" t="s">
        <v>19</v>
      </c>
      <c r="N263" s="173" t="s">
        <v>45</v>
      </c>
      <c r="O263" s="61"/>
      <c r="P263" s="174">
        <f t="shared" si="51"/>
        <v>0</v>
      </c>
      <c r="Q263" s="174">
        <v>0</v>
      </c>
      <c r="R263" s="174">
        <f t="shared" si="52"/>
        <v>0</v>
      </c>
      <c r="S263" s="174">
        <v>0</v>
      </c>
      <c r="T263" s="175">
        <f t="shared" si="5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76" t="s">
        <v>156</v>
      </c>
      <c r="AT263" s="176" t="s">
        <v>151</v>
      </c>
      <c r="AU263" s="176" t="s">
        <v>157</v>
      </c>
      <c r="AY263" s="14" t="s">
        <v>149</v>
      </c>
      <c r="BE263" s="177">
        <f t="shared" si="54"/>
        <v>3085.25</v>
      </c>
      <c r="BF263" s="177">
        <f t="shared" si="55"/>
        <v>0</v>
      </c>
      <c r="BG263" s="177">
        <f t="shared" si="56"/>
        <v>0</v>
      </c>
      <c r="BH263" s="177">
        <f t="shared" si="57"/>
        <v>0</v>
      </c>
      <c r="BI263" s="177">
        <f t="shared" si="58"/>
        <v>0</v>
      </c>
      <c r="BJ263" s="14" t="s">
        <v>79</v>
      </c>
      <c r="BK263" s="177">
        <f t="shared" si="59"/>
        <v>3085.25</v>
      </c>
      <c r="BL263" s="14" t="s">
        <v>156</v>
      </c>
      <c r="BM263" s="176" t="s">
        <v>694</v>
      </c>
    </row>
    <row r="264" spans="1:65" s="1" customFormat="1" ht="24.2" customHeight="1">
      <c r="A264" s="31"/>
      <c r="B264" s="32"/>
      <c r="C264" s="165" t="s">
        <v>695</v>
      </c>
      <c r="D264" s="165" t="s">
        <v>151</v>
      </c>
      <c r="E264" s="166" t="s">
        <v>696</v>
      </c>
      <c r="F264" s="167" t="s">
        <v>697</v>
      </c>
      <c r="G264" s="168" t="s">
        <v>154</v>
      </c>
      <c r="H264" s="169">
        <v>352</v>
      </c>
      <c r="I264" s="170">
        <v>11</v>
      </c>
      <c r="J264" s="171">
        <f t="shared" si="50"/>
        <v>3872</v>
      </c>
      <c r="K264" s="167" t="s">
        <v>155</v>
      </c>
      <c r="L264" s="36"/>
      <c r="M264" s="172" t="s">
        <v>19</v>
      </c>
      <c r="N264" s="173" t="s">
        <v>45</v>
      </c>
      <c r="O264" s="61"/>
      <c r="P264" s="174">
        <f t="shared" si="51"/>
        <v>0</v>
      </c>
      <c r="Q264" s="174">
        <v>0</v>
      </c>
      <c r="R264" s="174">
        <f t="shared" si="52"/>
        <v>0</v>
      </c>
      <c r="S264" s="174">
        <v>0</v>
      </c>
      <c r="T264" s="175">
        <f t="shared" si="5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76" t="s">
        <v>156</v>
      </c>
      <c r="AT264" s="176" t="s">
        <v>151</v>
      </c>
      <c r="AU264" s="176" t="s">
        <v>157</v>
      </c>
      <c r="AY264" s="14" t="s">
        <v>149</v>
      </c>
      <c r="BE264" s="177">
        <f t="shared" si="54"/>
        <v>3872</v>
      </c>
      <c r="BF264" s="177">
        <f t="shared" si="55"/>
        <v>0</v>
      </c>
      <c r="BG264" s="177">
        <f t="shared" si="56"/>
        <v>0</v>
      </c>
      <c r="BH264" s="177">
        <f t="shared" si="57"/>
        <v>0</v>
      </c>
      <c r="BI264" s="177">
        <f t="shared" si="58"/>
        <v>0</v>
      </c>
      <c r="BJ264" s="14" t="s">
        <v>79</v>
      </c>
      <c r="BK264" s="177">
        <f t="shared" si="59"/>
        <v>3872</v>
      </c>
      <c r="BL264" s="14" t="s">
        <v>156</v>
      </c>
      <c r="BM264" s="176" t="s">
        <v>698</v>
      </c>
    </row>
    <row r="265" spans="1:65" s="1" customFormat="1" ht="24.2" customHeight="1">
      <c r="A265" s="31"/>
      <c r="B265" s="32"/>
      <c r="C265" s="165" t="s">
        <v>699</v>
      </c>
      <c r="D265" s="165" t="s">
        <v>151</v>
      </c>
      <c r="E265" s="166" t="s">
        <v>700</v>
      </c>
      <c r="F265" s="167" t="s">
        <v>701</v>
      </c>
      <c r="G265" s="168" t="s">
        <v>154</v>
      </c>
      <c r="H265" s="169">
        <v>4928</v>
      </c>
      <c r="I265" s="170">
        <v>0.1</v>
      </c>
      <c r="J265" s="171">
        <f t="shared" si="50"/>
        <v>492.8</v>
      </c>
      <c r="K265" s="167" t="s">
        <v>155</v>
      </c>
      <c r="L265" s="36"/>
      <c r="M265" s="172" t="s">
        <v>19</v>
      </c>
      <c r="N265" s="173" t="s">
        <v>45</v>
      </c>
      <c r="O265" s="61"/>
      <c r="P265" s="174">
        <f t="shared" si="51"/>
        <v>0</v>
      </c>
      <c r="Q265" s="174">
        <v>0</v>
      </c>
      <c r="R265" s="174">
        <f t="shared" si="52"/>
        <v>0</v>
      </c>
      <c r="S265" s="174">
        <v>0</v>
      </c>
      <c r="T265" s="175">
        <f t="shared" si="5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76" t="s">
        <v>156</v>
      </c>
      <c r="AT265" s="176" t="s">
        <v>151</v>
      </c>
      <c r="AU265" s="176" t="s">
        <v>157</v>
      </c>
      <c r="AY265" s="14" t="s">
        <v>149</v>
      </c>
      <c r="BE265" s="177">
        <f t="shared" si="54"/>
        <v>492.8</v>
      </c>
      <c r="BF265" s="177">
        <f t="shared" si="55"/>
        <v>0</v>
      </c>
      <c r="BG265" s="177">
        <f t="shared" si="56"/>
        <v>0</v>
      </c>
      <c r="BH265" s="177">
        <f t="shared" si="57"/>
        <v>0</v>
      </c>
      <c r="BI265" s="177">
        <f t="shared" si="58"/>
        <v>0</v>
      </c>
      <c r="BJ265" s="14" t="s">
        <v>79</v>
      </c>
      <c r="BK265" s="177">
        <f t="shared" si="59"/>
        <v>492.8</v>
      </c>
      <c r="BL265" s="14" t="s">
        <v>156</v>
      </c>
      <c r="BM265" s="176" t="s">
        <v>702</v>
      </c>
    </row>
    <row r="266" spans="1:65" s="1" customFormat="1" ht="24.2" customHeight="1">
      <c r="A266" s="31"/>
      <c r="B266" s="32"/>
      <c r="C266" s="165" t="s">
        <v>703</v>
      </c>
      <c r="D266" s="165" t="s">
        <v>151</v>
      </c>
      <c r="E266" s="166" t="s">
        <v>704</v>
      </c>
      <c r="F266" s="167" t="s">
        <v>705</v>
      </c>
      <c r="G266" s="168" t="s">
        <v>154</v>
      </c>
      <c r="H266" s="169">
        <v>2321.2750000000001</v>
      </c>
      <c r="I266" s="170">
        <v>3.5</v>
      </c>
      <c r="J266" s="171">
        <f t="shared" si="50"/>
        <v>8124.46</v>
      </c>
      <c r="K266" s="167" t="s">
        <v>155</v>
      </c>
      <c r="L266" s="36"/>
      <c r="M266" s="172" t="s">
        <v>19</v>
      </c>
      <c r="N266" s="173" t="s">
        <v>45</v>
      </c>
      <c r="O266" s="61"/>
      <c r="P266" s="174">
        <f t="shared" si="51"/>
        <v>0</v>
      </c>
      <c r="Q266" s="174">
        <v>0</v>
      </c>
      <c r="R266" s="174">
        <f t="shared" si="52"/>
        <v>0</v>
      </c>
      <c r="S266" s="174">
        <v>0</v>
      </c>
      <c r="T266" s="175">
        <f t="shared" si="5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76" t="s">
        <v>156</v>
      </c>
      <c r="AT266" s="176" t="s">
        <v>151</v>
      </c>
      <c r="AU266" s="176" t="s">
        <v>157</v>
      </c>
      <c r="AY266" s="14" t="s">
        <v>149</v>
      </c>
      <c r="BE266" s="177">
        <f t="shared" si="54"/>
        <v>8124.46</v>
      </c>
      <c r="BF266" s="177">
        <f t="shared" si="55"/>
        <v>0</v>
      </c>
      <c r="BG266" s="177">
        <f t="shared" si="56"/>
        <v>0</v>
      </c>
      <c r="BH266" s="177">
        <f t="shared" si="57"/>
        <v>0</v>
      </c>
      <c r="BI266" s="177">
        <f t="shared" si="58"/>
        <v>0</v>
      </c>
      <c r="BJ266" s="14" t="s">
        <v>79</v>
      </c>
      <c r="BK266" s="177">
        <f t="shared" si="59"/>
        <v>8124.46</v>
      </c>
      <c r="BL266" s="14" t="s">
        <v>156</v>
      </c>
      <c r="BM266" s="176" t="s">
        <v>706</v>
      </c>
    </row>
    <row r="267" spans="1:65" s="1" customFormat="1" ht="24.2" customHeight="1">
      <c r="A267" s="31"/>
      <c r="B267" s="32"/>
      <c r="C267" s="165" t="s">
        <v>707</v>
      </c>
      <c r="D267" s="165" t="s">
        <v>151</v>
      </c>
      <c r="E267" s="166" t="s">
        <v>708</v>
      </c>
      <c r="F267" s="167" t="s">
        <v>709</v>
      </c>
      <c r="G267" s="168" t="s">
        <v>154</v>
      </c>
      <c r="H267" s="169">
        <v>352</v>
      </c>
      <c r="I267" s="170">
        <v>3.8</v>
      </c>
      <c r="J267" s="171">
        <f t="shared" si="50"/>
        <v>1337.6</v>
      </c>
      <c r="K267" s="167" t="s">
        <v>155</v>
      </c>
      <c r="L267" s="36"/>
      <c r="M267" s="172" t="s">
        <v>19</v>
      </c>
      <c r="N267" s="173" t="s">
        <v>45</v>
      </c>
      <c r="O267" s="61"/>
      <c r="P267" s="174">
        <f t="shared" si="51"/>
        <v>0</v>
      </c>
      <c r="Q267" s="174">
        <v>0</v>
      </c>
      <c r="R267" s="174">
        <f t="shared" si="52"/>
        <v>0</v>
      </c>
      <c r="S267" s="174">
        <v>0</v>
      </c>
      <c r="T267" s="175">
        <f t="shared" si="5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76" t="s">
        <v>156</v>
      </c>
      <c r="AT267" s="176" t="s">
        <v>151</v>
      </c>
      <c r="AU267" s="176" t="s">
        <v>157</v>
      </c>
      <c r="AY267" s="14" t="s">
        <v>149</v>
      </c>
      <c r="BE267" s="177">
        <f t="shared" si="54"/>
        <v>1337.6</v>
      </c>
      <c r="BF267" s="177">
        <f t="shared" si="55"/>
        <v>0</v>
      </c>
      <c r="BG267" s="177">
        <f t="shared" si="56"/>
        <v>0</v>
      </c>
      <c r="BH267" s="177">
        <f t="shared" si="57"/>
        <v>0</v>
      </c>
      <c r="BI267" s="177">
        <f t="shared" si="58"/>
        <v>0</v>
      </c>
      <c r="BJ267" s="14" t="s">
        <v>79</v>
      </c>
      <c r="BK267" s="177">
        <f t="shared" si="59"/>
        <v>1337.6</v>
      </c>
      <c r="BL267" s="14" t="s">
        <v>156</v>
      </c>
      <c r="BM267" s="176" t="s">
        <v>710</v>
      </c>
    </row>
    <row r="268" spans="1:65" s="1" customFormat="1" ht="14.45" customHeight="1">
      <c r="A268" s="31"/>
      <c r="B268" s="32"/>
      <c r="C268" s="165" t="s">
        <v>711</v>
      </c>
      <c r="D268" s="165" t="s">
        <v>151</v>
      </c>
      <c r="E268" s="166" t="s">
        <v>712</v>
      </c>
      <c r="F268" s="167" t="s">
        <v>713</v>
      </c>
      <c r="G268" s="168" t="s">
        <v>154</v>
      </c>
      <c r="H268" s="169">
        <v>2321.2750000000001</v>
      </c>
      <c r="I268" s="170">
        <v>0.7</v>
      </c>
      <c r="J268" s="171">
        <f t="shared" si="50"/>
        <v>1624.89</v>
      </c>
      <c r="K268" s="167" t="s">
        <v>155</v>
      </c>
      <c r="L268" s="36"/>
      <c r="M268" s="172" t="s">
        <v>19</v>
      </c>
      <c r="N268" s="173" t="s">
        <v>45</v>
      </c>
      <c r="O268" s="61"/>
      <c r="P268" s="174">
        <f t="shared" si="51"/>
        <v>0</v>
      </c>
      <c r="Q268" s="174">
        <v>0</v>
      </c>
      <c r="R268" s="174">
        <f t="shared" si="52"/>
        <v>0</v>
      </c>
      <c r="S268" s="174">
        <v>0</v>
      </c>
      <c r="T268" s="175">
        <f t="shared" si="5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76" t="s">
        <v>156</v>
      </c>
      <c r="AT268" s="176" t="s">
        <v>151</v>
      </c>
      <c r="AU268" s="176" t="s">
        <v>157</v>
      </c>
      <c r="AY268" s="14" t="s">
        <v>149</v>
      </c>
      <c r="BE268" s="177">
        <f t="shared" si="54"/>
        <v>1624.89</v>
      </c>
      <c r="BF268" s="177">
        <f t="shared" si="55"/>
        <v>0</v>
      </c>
      <c r="BG268" s="177">
        <f t="shared" si="56"/>
        <v>0</v>
      </c>
      <c r="BH268" s="177">
        <f t="shared" si="57"/>
        <v>0</v>
      </c>
      <c r="BI268" s="177">
        <f t="shared" si="58"/>
        <v>0</v>
      </c>
      <c r="BJ268" s="14" t="s">
        <v>79</v>
      </c>
      <c r="BK268" s="177">
        <f t="shared" si="59"/>
        <v>1624.89</v>
      </c>
      <c r="BL268" s="14" t="s">
        <v>156</v>
      </c>
      <c r="BM268" s="176" t="s">
        <v>714</v>
      </c>
    </row>
    <row r="269" spans="1:65" s="1" customFormat="1" ht="14.45" customHeight="1">
      <c r="A269" s="31"/>
      <c r="B269" s="32"/>
      <c r="C269" s="165" t="s">
        <v>715</v>
      </c>
      <c r="D269" s="165" t="s">
        <v>151</v>
      </c>
      <c r="E269" s="166" t="s">
        <v>716</v>
      </c>
      <c r="F269" s="167" t="s">
        <v>717</v>
      </c>
      <c r="G269" s="168" t="s">
        <v>154</v>
      </c>
      <c r="H269" s="169">
        <v>69638.25</v>
      </c>
      <c r="I269" s="170">
        <v>0.01</v>
      </c>
      <c r="J269" s="171">
        <f t="shared" si="50"/>
        <v>696.38</v>
      </c>
      <c r="K269" s="167" t="s">
        <v>155</v>
      </c>
      <c r="L269" s="36"/>
      <c r="M269" s="172" t="s">
        <v>19</v>
      </c>
      <c r="N269" s="173" t="s">
        <v>45</v>
      </c>
      <c r="O269" s="61"/>
      <c r="P269" s="174">
        <f t="shared" si="51"/>
        <v>0</v>
      </c>
      <c r="Q269" s="174">
        <v>0</v>
      </c>
      <c r="R269" s="174">
        <f t="shared" si="52"/>
        <v>0</v>
      </c>
      <c r="S269" s="174">
        <v>0</v>
      </c>
      <c r="T269" s="175">
        <f t="shared" si="5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76" t="s">
        <v>156</v>
      </c>
      <c r="AT269" s="176" t="s">
        <v>151</v>
      </c>
      <c r="AU269" s="176" t="s">
        <v>157</v>
      </c>
      <c r="AY269" s="14" t="s">
        <v>149</v>
      </c>
      <c r="BE269" s="177">
        <f t="shared" si="54"/>
        <v>696.38</v>
      </c>
      <c r="BF269" s="177">
        <f t="shared" si="55"/>
        <v>0</v>
      </c>
      <c r="BG269" s="177">
        <f t="shared" si="56"/>
        <v>0</v>
      </c>
      <c r="BH269" s="177">
        <f t="shared" si="57"/>
        <v>0</v>
      </c>
      <c r="BI269" s="177">
        <f t="shared" si="58"/>
        <v>0</v>
      </c>
      <c r="BJ269" s="14" t="s">
        <v>79</v>
      </c>
      <c r="BK269" s="177">
        <f t="shared" si="59"/>
        <v>696.38</v>
      </c>
      <c r="BL269" s="14" t="s">
        <v>156</v>
      </c>
      <c r="BM269" s="176" t="s">
        <v>718</v>
      </c>
    </row>
    <row r="270" spans="1:65" s="1" customFormat="1" ht="14.45" customHeight="1">
      <c r="A270" s="31"/>
      <c r="B270" s="32"/>
      <c r="C270" s="165" t="s">
        <v>719</v>
      </c>
      <c r="D270" s="165" t="s">
        <v>151</v>
      </c>
      <c r="E270" s="166" t="s">
        <v>720</v>
      </c>
      <c r="F270" s="167" t="s">
        <v>721</v>
      </c>
      <c r="G270" s="168" t="s">
        <v>154</v>
      </c>
      <c r="H270" s="169">
        <v>2321.2750000000001</v>
      </c>
      <c r="I270" s="170">
        <v>0.3</v>
      </c>
      <c r="J270" s="171">
        <f t="shared" si="50"/>
        <v>696.38</v>
      </c>
      <c r="K270" s="167" t="s">
        <v>155</v>
      </c>
      <c r="L270" s="36"/>
      <c r="M270" s="172" t="s">
        <v>19</v>
      </c>
      <c r="N270" s="173" t="s">
        <v>45</v>
      </c>
      <c r="O270" s="61"/>
      <c r="P270" s="174">
        <f t="shared" si="51"/>
        <v>0</v>
      </c>
      <c r="Q270" s="174">
        <v>0</v>
      </c>
      <c r="R270" s="174">
        <f t="shared" si="52"/>
        <v>0</v>
      </c>
      <c r="S270" s="174">
        <v>0</v>
      </c>
      <c r="T270" s="175">
        <f t="shared" si="5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76" t="s">
        <v>156</v>
      </c>
      <c r="AT270" s="176" t="s">
        <v>151</v>
      </c>
      <c r="AU270" s="176" t="s">
        <v>157</v>
      </c>
      <c r="AY270" s="14" t="s">
        <v>149</v>
      </c>
      <c r="BE270" s="177">
        <f t="shared" si="54"/>
        <v>696.38</v>
      </c>
      <c r="BF270" s="177">
        <f t="shared" si="55"/>
        <v>0</v>
      </c>
      <c r="BG270" s="177">
        <f t="shared" si="56"/>
        <v>0</v>
      </c>
      <c r="BH270" s="177">
        <f t="shared" si="57"/>
        <v>0</v>
      </c>
      <c r="BI270" s="177">
        <f t="shared" si="58"/>
        <v>0</v>
      </c>
      <c r="BJ270" s="14" t="s">
        <v>79</v>
      </c>
      <c r="BK270" s="177">
        <f t="shared" si="59"/>
        <v>696.38</v>
      </c>
      <c r="BL270" s="14" t="s">
        <v>156</v>
      </c>
      <c r="BM270" s="176" t="s">
        <v>722</v>
      </c>
    </row>
    <row r="271" spans="1:65" s="1" customFormat="1" ht="24.2" customHeight="1">
      <c r="A271" s="31"/>
      <c r="B271" s="32"/>
      <c r="C271" s="165" t="s">
        <v>723</v>
      </c>
      <c r="D271" s="165" t="s">
        <v>151</v>
      </c>
      <c r="E271" s="166" t="s">
        <v>724</v>
      </c>
      <c r="F271" s="167" t="s">
        <v>725</v>
      </c>
      <c r="G271" s="168" t="s">
        <v>726</v>
      </c>
      <c r="H271" s="169">
        <v>10</v>
      </c>
      <c r="I271" s="170">
        <v>366</v>
      </c>
      <c r="J271" s="171">
        <f t="shared" si="50"/>
        <v>3660</v>
      </c>
      <c r="K271" s="167" t="s">
        <v>155</v>
      </c>
      <c r="L271" s="36"/>
      <c r="M271" s="172" t="s">
        <v>19</v>
      </c>
      <c r="N271" s="173" t="s">
        <v>45</v>
      </c>
      <c r="O271" s="61"/>
      <c r="P271" s="174">
        <f t="shared" si="51"/>
        <v>0</v>
      </c>
      <c r="Q271" s="174">
        <v>0</v>
      </c>
      <c r="R271" s="174">
        <f t="shared" si="52"/>
        <v>0</v>
      </c>
      <c r="S271" s="174">
        <v>0</v>
      </c>
      <c r="T271" s="175">
        <f t="shared" si="5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76" t="s">
        <v>156</v>
      </c>
      <c r="AT271" s="176" t="s">
        <v>151</v>
      </c>
      <c r="AU271" s="176" t="s">
        <v>157</v>
      </c>
      <c r="AY271" s="14" t="s">
        <v>149</v>
      </c>
      <c r="BE271" s="177">
        <f t="shared" si="54"/>
        <v>3660</v>
      </c>
      <c r="BF271" s="177">
        <f t="shared" si="55"/>
        <v>0</v>
      </c>
      <c r="BG271" s="177">
        <f t="shared" si="56"/>
        <v>0</v>
      </c>
      <c r="BH271" s="177">
        <f t="shared" si="57"/>
        <v>0</v>
      </c>
      <c r="BI271" s="177">
        <f t="shared" si="58"/>
        <v>0</v>
      </c>
      <c r="BJ271" s="14" t="s">
        <v>79</v>
      </c>
      <c r="BK271" s="177">
        <f t="shared" si="59"/>
        <v>3660</v>
      </c>
      <c r="BL271" s="14" t="s">
        <v>156</v>
      </c>
      <c r="BM271" s="176" t="s">
        <v>727</v>
      </c>
    </row>
    <row r="272" spans="1:65" s="1" customFormat="1" ht="14.45" customHeight="1">
      <c r="A272" s="31"/>
      <c r="B272" s="32"/>
      <c r="C272" s="165" t="s">
        <v>728</v>
      </c>
      <c r="D272" s="165" t="s">
        <v>151</v>
      </c>
      <c r="E272" s="166" t="s">
        <v>729</v>
      </c>
      <c r="F272" s="167" t="s">
        <v>730</v>
      </c>
      <c r="G272" s="168" t="s">
        <v>726</v>
      </c>
      <c r="H272" s="169">
        <v>10</v>
      </c>
      <c r="I272" s="170">
        <v>300</v>
      </c>
      <c r="J272" s="171">
        <f t="shared" si="50"/>
        <v>3000</v>
      </c>
      <c r="K272" s="167" t="s">
        <v>155</v>
      </c>
      <c r="L272" s="36"/>
      <c r="M272" s="172" t="s">
        <v>19</v>
      </c>
      <c r="N272" s="173" t="s">
        <v>45</v>
      </c>
      <c r="O272" s="61"/>
      <c r="P272" s="174">
        <f t="shared" si="51"/>
        <v>0</v>
      </c>
      <c r="Q272" s="174">
        <v>0</v>
      </c>
      <c r="R272" s="174">
        <f t="shared" si="52"/>
        <v>0</v>
      </c>
      <c r="S272" s="174">
        <v>0</v>
      </c>
      <c r="T272" s="175">
        <f t="shared" si="5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76" t="s">
        <v>156</v>
      </c>
      <c r="AT272" s="176" t="s">
        <v>151</v>
      </c>
      <c r="AU272" s="176" t="s">
        <v>157</v>
      </c>
      <c r="AY272" s="14" t="s">
        <v>149</v>
      </c>
      <c r="BE272" s="177">
        <f t="shared" si="54"/>
        <v>3000</v>
      </c>
      <c r="BF272" s="177">
        <f t="shared" si="55"/>
        <v>0</v>
      </c>
      <c r="BG272" s="177">
        <f t="shared" si="56"/>
        <v>0</v>
      </c>
      <c r="BH272" s="177">
        <f t="shared" si="57"/>
        <v>0</v>
      </c>
      <c r="BI272" s="177">
        <f t="shared" si="58"/>
        <v>0</v>
      </c>
      <c r="BJ272" s="14" t="s">
        <v>79</v>
      </c>
      <c r="BK272" s="177">
        <f t="shared" si="59"/>
        <v>3000</v>
      </c>
      <c r="BL272" s="14" t="s">
        <v>156</v>
      </c>
      <c r="BM272" s="176" t="s">
        <v>731</v>
      </c>
    </row>
    <row r="273" spans="1:65" s="1" customFormat="1" ht="14.45" customHeight="1">
      <c r="A273" s="31"/>
      <c r="B273" s="32"/>
      <c r="C273" s="165" t="s">
        <v>732</v>
      </c>
      <c r="D273" s="165" t="s">
        <v>151</v>
      </c>
      <c r="E273" s="166" t="s">
        <v>733</v>
      </c>
      <c r="F273" s="167" t="s">
        <v>734</v>
      </c>
      <c r="G273" s="168" t="s">
        <v>174</v>
      </c>
      <c r="H273" s="169">
        <v>46</v>
      </c>
      <c r="I273" s="170">
        <v>178</v>
      </c>
      <c r="J273" s="171">
        <f t="shared" si="50"/>
        <v>8188</v>
      </c>
      <c r="K273" s="167" t="s">
        <v>155</v>
      </c>
      <c r="L273" s="36"/>
      <c r="M273" s="172" t="s">
        <v>19</v>
      </c>
      <c r="N273" s="173" t="s">
        <v>45</v>
      </c>
      <c r="O273" s="61"/>
      <c r="P273" s="174">
        <f t="shared" si="51"/>
        <v>0</v>
      </c>
      <c r="Q273" s="174">
        <v>0</v>
      </c>
      <c r="R273" s="174">
        <f t="shared" si="52"/>
        <v>0</v>
      </c>
      <c r="S273" s="174">
        <v>0</v>
      </c>
      <c r="T273" s="175">
        <f t="shared" si="5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76" t="s">
        <v>156</v>
      </c>
      <c r="AT273" s="176" t="s">
        <v>151</v>
      </c>
      <c r="AU273" s="176" t="s">
        <v>157</v>
      </c>
      <c r="AY273" s="14" t="s">
        <v>149</v>
      </c>
      <c r="BE273" s="177">
        <f t="shared" si="54"/>
        <v>8188</v>
      </c>
      <c r="BF273" s="177">
        <f t="shared" si="55"/>
        <v>0</v>
      </c>
      <c r="BG273" s="177">
        <f t="shared" si="56"/>
        <v>0</v>
      </c>
      <c r="BH273" s="177">
        <f t="shared" si="57"/>
        <v>0</v>
      </c>
      <c r="BI273" s="177">
        <f t="shared" si="58"/>
        <v>0</v>
      </c>
      <c r="BJ273" s="14" t="s">
        <v>79</v>
      </c>
      <c r="BK273" s="177">
        <f t="shared" si="59"/>
        <v>8188</v>
      </c>
      <c r="BL273" s="14" t="s">
        <v>156</v>
      </c>
      <c r="BM273" s="176" t="s">
        <v>735</v>
      </c>
    </row>
    <row r="274" spans="1:65" s="1" customFormat="1" ht="24.2" customHeight="1">
      <c r="A274" s="31"/>
      <c r="B274" s="32"/>
      <c r="C274" s="165" t="s">
        <v>736</v>
      </c>
      <c r="D274" s="165" t="s">
        <v>151</v>
      </c>
      <c r="E274" s="166" t="s">
        <v>737</v>
      </c>
      <c r="F274" s="167" t="s">
        <v>738</v>
      </c>
      <c r="G274" s="168" t="s">
        <v>154</v>
      </c>
      <c r="H274" s="169">
        <v>971.65</v>
      </c>
      <c r="I274" s="170">
        <v>19</v>
      </c>
      <c r="J274" s="171">
        <f t="shared" si="50"/>
        <v>18461.349999999999</v>
      </c>
      <c r="K274" s="167" t="s">
        <v>155</v>
      </c>
      <c r="L274" s="36"/>
      <c r="M274" s="172" t="s">
        <v>19</v>
      </c>
      <c r="N274" s="173" t="s">
        <v>45</v>
      </c>
      <c r="O274" s="61"/>
      <c r="P274" s="174">
        <f t="shared" si="51"/>
        <v>0</v>
      </c>
      <c r="Q274" s="174">
        <v>1.2999999999999999E-4</v>
      </c>
      <c r="R274" s="174">
        <f t="shared" si="52"/>
        <v>0.1263145</v>
      </c>
      <c r="S274" s="174">
        <v>0</v>
      </c>
      <c r="T274" s="175">
        <f t="shared" si="5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76" t="s">
        <v>156</v>
      </c>
      <c r="AT274" s="176" t="s">
        <v>151</v>
      </c>
      <c r="AU274" s="176" t="s">
        <v>157</v>
      </c>
      <c r="AY274" s="14" t="s">
        <v>149</v>
      </c>
      <c r="BE274" s="177">
        <f t="shared" si="54"/>
        <v>18461.349999999999</v>
      </c>
      <c r="BF274" s="177">
        <f t="shared" si="55"/>
        <v>0</v>
      </c>
      <c r="BG274" s="177">
        <f t="shared" si="56"/>
        <v>0</v>
      </c>
      <c r="BH274" s="177">
        <f t="shared" si="57"/>
        <v>0</v>
      </c>
      <c r="BI274" s="177">
        <f t="shared" si="58"/>
        <v>0</v>
      </c>
      <c r="BJ274" s="14" t="s">
        <v>79</v>
      </c>
      <c r="BK274" s="177">
        <f t="shared" si="59"/>
        <v>18461.349999999999</v>
      </c>
      <c r="BL274" s="14" t="s">
        <v>156</v>
      </c>
      <c r="BM274" s="176" t="s">
        <v>739</v>
      </c>
    </row>
    <row r="275" spans="1:65" s="1" customFormat="1" ht="24.2" customHeight="1">
      <c r="A275" s="31"/>
      <c r="B275" s="32"/>
      <c r="C275" s="165" t="s">
        <v>740</v>
      </c>
      <c r="D275" s="165" t="s">
        <v>151</v>
      </c>
      <c r="E275" s="166" t="s">
        <v>741</v>
      </c>
      <c r="F275" s="167" t="s">
        <v>742</v>
      </c>
      <c r="G275" s="168" t="s">
        <v>154</v>
      </c>
      <c r="H275" s="169">
        <v>198.48</v>
      </c>
      <c r="I275" s="170">
        <v>24</v>
      </c>
      <c r="J275" s="171">
        <f t="shared" si="50"/>
        <v>4763.5200000000004</v>
      </c>
      <c r="K275" s="167" t="s">
        <v>155</v>
      </c>
      <c r="L275" s="36"/>
      <c r="M275" s="172" t="s">
        <v>19</v>
      </c>
      <c r="N275" s="173" t="s">
        <v>45</v>
      </c>
      <c r="O275" s="61"/>
      <c r="P275" s="174">
        <f t="shared" si="51"/>
        <v>0</v>
      </c>
      <c r="Q275" s="174">
        <v>2.1000000000000001E-4</v>
      </c>
      <c r="R275" s="174">
        <f t="shared" si="52"/>
        <v>4.1680799999999997E-2</v>
      </c>
      <c r="S275" s="174">
        <v>0</v>
      </c>
      <c r="T275" s="175">
        <f t="shared" si="5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76" t="s">
        <v>156</v>
      </c>
      <c r="AT275" s="176" t="s">
        <v>151</v>
      </c>
      <c r="AU275" s="176" t="s">
        <v>157</v>
      </c>
      <c r="AY275" s="14" t="s">
        <v>149</v>
      </c>
      <c r="BE275" s="177">
        <f t="shared" si="54"/>
        <v>4763.5200000000004</v>
      </c>
      <c r="BF275" s="177">
        <f t="shared" si="55"/>
        <v>0</v>
      </c>
      <c r="BG275" s="177">
        <f t="shared" si="56"/>
        <v>0</v>
      </c>
      <c r="BH275" s="177">
        <f t="shared" si="57"/>
        <v>0</v>
      </c>
      <c r="BI275" s="177">
        <f t="shared" si="58"/>
        <v>0</v>
      </c>
      <c r="BJ275" s="14" t="s">
        <v>79</v>
      </c>
      <c r="BK275" s="177">
        <f t="shared" si="59"/>
        <v>4763.5200000000004</v>
      </c>
      <c r="BL275" s="14" t="s">
        <v>156</v>
      </c>
      <c r="BM275" s="176" t="s">
        <v>743</v>
      </c>
    </row>
    <row r="276" spans="1:65" s="1" customFormat="1" ht="24.2" customHeight="1">
      <c r="A276" s="31"/>
      <c r="B276" s="32"/>
      <c r="C276" s="165" t="s">
        <v>744</v>
      </c>
      <c r="D276" s="165" t="s">
        <v>151</v>
      </c>
      <c r="E276" s="166" t="s">
        <v>745</v>
      </c>
      <c r="F276" s="167" t="s">
        <v>746</v>
      </c>
      <c r="G276" s="168" t="s">
        <v>154</v>
      </c>
      <c r="H276" s="169">
        <v>1354.83</v>
      </c>
      <c r="I276" s="170">
        <v>11</v>
      </c>
      <c r="J276" s="171">
        <f t="shared" si="50"/>
        <v>14903.13</v>
      </c>
      <c r="K276" s="167" t="s">
        <v>155</v>
      </c>
      <c r="L276" s="36"/>
      <c r="M276" s="172" t="s">
        <v>19</v>
      </c>
      <c r="N276" s="173" t="s">
        <v>45</v>
      </c>
      <c r="O276" s="61"/>
      <c r="P276" s="174">
        <f t="shared" si="51"/>
        <v>0</v>
      </c>
      <c r="Q276" s="174">
        <v>4.0000000000000003E-5</v>
      </c>
      <c r="R276" s="174">
        <f t="shared" si="52"/>
        <v>5.4193200000000004E-2</v>
      </c>
      <c r="S276" s="174">
        <v>0</v>
      </c>
      <c r="T276" s="175">
        <f t="shared" si="5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76" t="s">
        <v>156</v>
      </c>
      <c r="AT276" s="176" t="s">
        <v>151</v>
      </c>
      <c r="AU276" s="176" t="s">
        <v>157</v>
      </c>
      <c r="AY276" s="14" t="s">
        <v>149</v>
      </c>
      <c r="BE276" s="177">
        <f t="shared" si="54"/>
        <v>14903.13</v>
      </c>
      <c r="BF276" s="177">
        <f t="shared" si="55"/>
        <v>0</v>
      </c>
      <c r="BG276" s="177">
        <f t="shared" si="56"/>
        <v>0</v>
      </c>
      <c r="BH276" s="177">
        <f t="shared" si="57"/>
        <v>0</v>
      </c>
      <c r="BI276" s="177">
        <f t="shared" si="58"/>
        <v>0</v>
      </c>
      <c r="BJ276" s="14" t="s">
        <v>79</v>
      </c>
      <c r="BK276" s="177">
        <f t="shared" si="59"/>
        <v>14903.13</v>
      </c>
      <c r="BL276" s="14" t="s">
        <v>156</v>
      </c>
      <c r="BM276" s="176" t="s">
        <v>747</v>
      </c>
    </row>
    <row r="277" spans="1:65" s="1" customFormat="1" ht="24.2" customHeight="1">
      <c r="A277" s="31"/>
      <c r="B277" s="32"/>
      <c r="C277" s="165" t="s">
        <v>748</v>
      </c>
      <c r="D277" s="165" t="s">
        <v>151</v>
      </c>
      <c r="E277" s="166" t="s">
        <v>749</v>
      </c>
      <c r="F277" s="167" t="s">
        <v>750</v>
      </c>
      <c r="G277" s="168" t="s">
        <v>165</v>
      </c>
      <c r="H277" s="169">
        <v>16</v>
      </c>
      <c r="I277" s="170">
        <v>78</v>
      </c>
      <c r="J277" s="171">
        <f t="shared" si="50"/>
        <v>1248</v>
      </c>
      <c r="K277" s="167" t="s">
        <v>155</v>
      </c>
      <c r="L277" s="36"/>
      <c r="M277" s="172" t="s">
        <v>19</v>
      </c>
      <c r="N277" s="173" t="s">
        <v>45</v>
      </c>
      <c r="O277" s="61"/>
      <c r="P277" s="174">
        <f t="shared" si="51"/>
        <v>0</v>
      </c>
      <c r="Q277" s="174">
        <v>4.0000000000000003E-5</v>
      </c>
      <c r="R277" s="174">
        <f t="shared" si="52"/>
        <v>6.4000000000000005E-4</v>
      </c>
      <c r="S277" s="174">
        <v>0</v>
      </c>
      <c r="T277" s="175">
        <f t="shared" si="5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76" t="s">
        <v>156</v>
      </c>
      <c r="AT277" s="176" t="s">
        <v>151</v>
      </c>
      <c r="AU277" s="176" t="s">
        <v>157</v>
      </c>
      <c r="AY277" s="14" t="s">
        <v>149</v>
      </c>
      <c r="BE277" s="177">
        <f t="shared" si="54"/>
        <v>1248</v>
      </c>
      <c r="BF277" s="177">
        <f t="shared" si="55"/>
        <v>0</v>
      </c>
      <c r="BG277" s="177">
        <f t="shared" si="56"/>
        <v>0</v>
      </c>
      <c r="BH277" s="177">
        <f t="shared" si="57"/>
        <v>0</v>
      </c>
      <c r="BI277" s="177">
        <f t="shared" si="58"/>
        <v>0</v>
      </c>
      <c r="BJ277" s="14" t="s">
        <v>79</v>
      </c>
      <c r="BK277" s="177">
        <f t="shared" si="59"/>
        <v>1248</v>
      </c>
      <c r="BL277" s="14" t="s">
        <v>156</v>
      </c>
      <c r="BM277" s="176" t="s">
        <v>751</v>
      </c>
    </row>
    <row r="278" spans="1:65" s="1" customFormat="1" ht="24.2" customHeight="1">
      <c r="A278" s="31"/>
      <c r="B278" s="32"/>
      <c r="C278" s="165" t="s">
        <v>752</v>
      </c>
      <c r="D278" s="165" t="s">
        <v>151</v>
      </c>
      <c r="E278" s="166" t="s">
        <v>753</v>
      </c>
      <c r="F278" s="167" t="s">
        <v>754</v>
      </c>
      <c r="G278" s="168" t="s">
        <v>165</v>
      </c>
      <c r="H278" s="169">
        <v>6</v>
      </c>
      <c r="I278" s="170">
        <v>79.5</v>
      </c>
      <c r="J278" s="171">
        <f t="shared" si="50"/>
        <v>477</v>
      </c>
      <c r="K278" s="167" t="s">
        <v>155</v>
      </c>
      <c r="L278" s="36"/>
      <c r="M278" s="172" t="s">
        <v>19</v>
      </c>
      <c r="N278" s="173" t="s">
        <v>45</v>
      </c>
      <c r="O278" s="61"/>
      <c r="P278" s="174">
        <f t="shared" si="51"/>
        <v>0</v>
      </c>
      <c r="Q278" s="174">
        <v>4.0000000000000003E-5</v>
      </c>
      <c r="R278" s="174">
        <f t="shared" si="52"/>
        <v>2.4000000000000003E-4</v>
      </c>
      <c r="S278" s="174">
        <v>0</v>
      </c>
      <c r="T278" s="175">
        <f t="shared" si="5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76" t="s">
        <v>156</v>
      </c>
      <c r="AT278" s="176" t="s">
        <v>151</v>
      </c>
      <c r="AU278" s="176" t="s">
        <v>157</v>
      </c>
      <c r="AY278" s="14" t="s">
        <v>149</v>
      </c>
      <c r="BE278" s="177">
        <f t="shared" si="54"/>
        <v>477</v>
      </c>
      <c r="BF278" s="177">
        <f t="shared" si="55"/>
        <v>0</v>
      </c>
      <c r="BG278" s="177">
        <f t="shared" si="56"/>
        <v>0</v>
      </c>
      <c r="BH278" s="177">
        <f t="shared" si="57"/>
        <v>0</v>
      </c>
      <c r="BI278" s="177">
        <f t="shared" si="58"/>
        <v>0</v>
      </c>
      <c r="BJ278" s="14" t="s">
        <v>79</v>
      </c>
      <c r="BK278" s="177">
        <f t="shared" si="59"/>
        <v>477</v>
      </c>
      <c r="BL278" s="14" t="s">
        <v>156</v>
      </c>
      <c r="BM278" s="176" t="s">
        <v>755</v>
      </c>
    </row>
    <row r="279" spans="1:65" s="1" customFormat="1" ht="14.45" customHeight="1">
      <c r="A279" s="31"/>
      <c r="B279" s="32"/>
      <c r="C279" s="165" t="s">
        <v>756</v>
      </c>
      <c r="D279" s="165" t="s">
        <v>151</v>
      </c>
      <c r="E279" s="166" t="s">
        <v>757</v>
      </c>
      <c r="F279" s="167" t="s">
        <v>758</v>
      </c>
      <c r="G279" s="168" t="s">
        <v>165</v>
      </c>
      <c r="H279" s="169">
        <v>16</v>
      </c>
      <c r="I279" s="170">
        <v>82.3</v>
      </c>
      <c r="J279" s="171">
        <f t="shared" si="50"/>
        <v>1316.8</v>
      </c>
      <c r="K279" s="167" t="s">
        <v>155</v>
      </c>
      <c r="L279" s="36"/>
      <c r="M279" s="172" t="s">
        <v>19</v>
      </c>
      <c r="N279" s="173" t="s">
        <v>45</v>
      </c>
      <c r="O279" s="61"/>
      <c r="P279" s="174">
        <f t="shared" si="51"/>
        <v>0</v>
      </c>
      <c r="Q279" s="174">
        <v>1.2999999999999999E-4</v>
      </c>
      <c r="R279" s="174">
        <f t="shared" si="52"/>
        <v>2.0799999999999998E-3</v>
      </c>
      <c r="S279" s="174">
        <v>0</v>
      </c>
      <c r="T279" s="175">
        <f t="shared" si="5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76" t="s">
        <v>156</v>
      </c>
      <c r="AT279" s="176" t="s">
        <v>151</v>
      </c>
      <c r="AU279" s="176" t="s">
        <v>157</v>
      </c>
      <c r="AY279" s="14" t="s">
        <v>149</v>
      </c>
      <c r="BE279" s="177">
        <f t="shared" si="54"/>
        <v>1316.8</v>
      </c>
      <c r="BF279" s="177">
        <f t="shared" si="55"/>
        <v>0</v>
      </c>
      <c r="BG279" s="177">
        <f t="shared" si="56"/>
        <v>0</v>
      </c>
      <c r="BH279" s="177">
        <f t="shared" si="57"/>
        <v>0</v>
      </c>
      <c r="BI279" s="177">
        <f t="shared" si="58"/>
        <v>0</v>
      </c>
      <c r="BJ279" s="14" t="s">
        <v>79</v>
      </c>
      <c r="BK279" s="177">
        <f t="shared" si="59"/>
        <v>1316.8</v>
      </c>
      <c r="BL279" s="14" t="s">
        <v>156</v>
      </c>
      <c r="BM279" s="176" t="s">
        <v>759</v>
      </c>
    </row>
    <row r="280" spans="1:65" s="1" customFormat="1" ht="14.45" customHeight="1">
      <c r="A280" s="31"/>
      <c r="B280" s="32"/>
      <c r="C280" s="165" t="s">
        <v>760</v>
      </c>
      <c r="D280" s="165" t="s">
        <v>151</v>
      </c>
      <c r="E280" s="166" t="s">
        <v>761</v>
      </c>
      <c r="F280" s="167" t="s">
        <v>762</v>
      </c>
      <c r="G280" s="168" t="s">
        <v>165</v>
      </c>
      <c r="H280" s="169">
        <v>6</v>
      </c>
      <c r="I280" s="170">
        <v>94.2</v>
      </c>
      <c r="J280" s="171">
        <f t="shared" si="50"/>
        <v>565.20000000000005</v>
      </c>
      <c r="K280" s="167" t="s">
        <v>155</v>
      </c>
      <c r="L280" s="36"/>
      <c r="M280" s="172" t="s">
        <v>19</v>
      </c>
      <c r="N280" s="173" t="s">
        <v>45</v>
      </c>
      <c r="O280" s="61"/>
      <c r="P280" s="174">
        <f t="shared" si="51"/>
        <v>0</v>
      </c>
      <c r="Q280" s="174">
        <v>1.8000000000000001E-4</v>
      </c>
      <c r="R280" s="174">
        <f t="shared" si="52"/>
        <v>1.08E-3</v>
      </c>
      <c r="S280" s="174">
        <v>0</v>
      </c>
      <c r="T280" s="175">
        <f t="shared" si="5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76" t="s">
        <v>156</v>
      </c>
      <c r="AT280" s="176" t="s">
        <v>151</v>
      </c>
      <c r="AU280" s="176" t="s">
        <v>157</v>
      </c>
      <c r="AY280" s="14" t="s">
        <v>149</v>
      </c>
      <c r="BE280" s="177">
        <f t="shared" si="54"/>
        <v>565.20000000000005</v>
      </c>
      <c r="BF280" s="177">
        <f t="shared" si="55"/>
        <v>0</v>
      </c>
      <c r="BG280" s="177">
        <f t="shared" si="56"/>
        <v>0</v>
      </c>
      <c r="BH280" s="177">
        <f t="shared" si="57"/>
        <v>0</v>
      </c>
      <c r="BI280" s="177">
        <f t="shared" si="58"/>
        <v>0</v>
      </c>
      <c r="BJ280" s="14" t="s">
        <v>79</v>
      </c>
      <c r="BK280" s="177">
        <f t="shared" si="59"/>
        <v>565.20000000000005</v>
      </c>
      <c r="BL280" s="14" t="s">
        <v>156</v>
      </c>
      <c r="BM280" s="176" t="s">
        <v>763</v>
      </c>
    </row>
    <row r="281" spans="1:65" s="1" customFormat="1" ht="14.45" customHeight="1">
      <c r="A281" s="31"/>
      <c r="B281" s="32"/>
      <c r="C281" s="165" t="s">
        <v>764</v>
      </c>
      <c r="D281" s="165" t="s">
        <v>151</v>
      </c>
      <c r="E281" s="166" t="s">
        <v>765</v>
      </c>
      <c r="F281" s="167" t="s">
        <v>766</v>
      </c>
      <c r="G281" s="168" t="s">
        <v>187</v>
      </c>
      <c r="H281" s="169">
        <v>7.68</v>
      </c>
      <c r="I281" s="170">
        <v>420</v>
      </c>
      <c r="J281" s="171">
        <f t="shared" si="50"/>
        <v>3225.6</v>
      </c>
      <c r="K281" s="167" t="s">
        <v>155</v>
      </c>
      <c r="L281" s="36"/>
      <c r="M281" s="172" t="s">
        <v>19</v>
      </c>
      <c r="N281" s="173" t="s">
        <v>45</v>
      </c>
      <c r="O281" s="61"/>
      <c r="P281" s="174">
        <f t="shared" si="51"/>
        <v>0</v>
      </c>
      <c r="Q281" s="174">
        <v>0</v>
      </c>
      <c r="R281" s="174">
        <f t="shared" si="52"/>
        <v>0</v>
      </c>
      <c r="S281" s="174">
        <v>2</v>
      </c>
      <c r="T281" s="175">
        <f t="shared" si="53"/>
        <v>15.36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76" t="s">
        <v>156</v>
      </c>
      <c r="AT281" s="176" t="s">
        <v>151</v>
      </c>
      <c r="AU281" s="176" t="s">
        <v>157</v>
      </c>
      <c r="AY281" s="14" t="s">
        <v>149</v>
      </c>
      <c r="BE281" s="177">
        <f t="shared" si="54"/>
        <v>3225.6</v>
      </c>
      <c r="BF281" s="177">
        <f t="shared" si="55"/>
        <v>0</v>
      </c>
      <c r="BG281" s="177">
        <f t="shared" si="56"/>
        <v>0</v>
      </c>
      <c r="BH281" s="177">
        <f t="shared" si="57"/>
        <v>0</v>
      </c>
      <c r="BI281" s="177">
        <f t="shared" si="58"/>
        <v>0</v>
      </c>
      <c r="BJ281" s="14" t="s">
        <v>79</v>
      </c>
      <c r="BK281" s="177">
        <f t="shared" si="59"/>
        <v>3225.6</v>
      </c>
      <c r="BL281" s="14" t="s">
        <v>156</v>
      </c>
      <c r="BM281" s="176" t="s">
        <v>767</v>
      </c>
    </row>
    <row r="282" spans="1:65" s="1" customFormat="1" ht="24.2" customHeight="1">
      <c r="A282" s="31"/>
      <c r="B282" s="32"/>
      <c r="C282" s="165" t="s">
        <v>768</v>
      </c>
      <c r="D282" s="165" t="s">
        <v>151</v>
      </c>
      <c r="E282" s="166" t="s">
        <v>769</v>
      </c>
      <c r="F282" s="167" t="s">
        <v>770</v>
      </c>
      <c r="G282" s="168" t="s">
        <v>187</v>
      </c>
      <c r="H282" s="169">
        <v>36.36</v>
      </c>
      <c r="I282" s="170">
        <v>210</v>
      </c>
      <c r="J282" s="171">
        <f t="shared" si="50"/>
        <v>7635.6</v>
      </c>
      <c r="K282" s="167" t="s">
        <v>155</v>
      </c>
      <c r="L282" s="36"/>
      <c r="M282" s="172" t="s">
        <v>19</v>
      </c>
      <c r="N282" s="173" t="s">
        <v>45</v>
      </c>
      <c r="O282" s="61"/>
      <c r="P282" s="174">
        <f t="shared" si="51"/>
        <v>0</v>
      </c>
      <c r="Q282" s="174">
        <v>0</v>
      </c>
      <c r="R282" s="174">
        <f t="shared" si="52"/>
        <v>0</v>
      </c>
      <c r="S282" s="174">
        <v>2.5</v>
      </c>
      <c r="T282" s="175">
        <f t="shared" si="53"/>
        <v>90.9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76" t="s">
        <v>156</v>
      </c>
      <c r="AT282" s="176" t="s">
        <v>151</v>
      </c>
      <c r="AU282" s="176" t="s">
        <v>157</v>
      </c>
      <c r="AY282" s="14" t="s">
        <v>149</v>
      </c>
      <c r="BE282" s="177">
        <f t="shared" si="54"/>
        <v>7635.6</v>
      </c>
      <c r="BF282" s="177">
        <f t="shared" si="55"/>
        <v>0</v>
      </c>
      <c r="BG282" s="177">
        <f t="shared" si="56"/>
        <v>0</v>
      </c>
      <c r="BH282" s="177">
        <f t="shared" si="57"/>
        <v>0</v>
      </c>
      <c r="BI282" s="177">
        <f t="shared" si="58"/>
        <v>0</v>
      </c>
      <c r="BJ282" s="14" t="s">
        <v>79</v>
      </c>
      <c r="BK282" s="177">
        <f t="shared" si="59"/>
        <v>7635.6</v>
      </c>
      <c r="BL282" s="14" t="s">
        <v>156</v>
      </c>
      <c r="BM282" s="176" t="s">
        <v>771</v>
      </c>
    </row>
    <row r="283" spans="1:65" s="1" customFormat="1" ht="24.2" customHeight="1">
      <c r="A283" s="31"/>
      <c r="B283" s="32"/>
      <c r="C283" s="165" t="s">
        <v>772</v>
      </c>
      <c r="D283" s="165" t="s">
        <v>151</v>
      </c>
      <c r="E283" s="166" t="s">
        <v>773</v>
      </c>
      <c r="F283" s="167" t="s">
        <v>774</v>
      </c>
      <c r="G283" s="168" t="s">
        <v>154</v>
      </c>
      <c r="H283" s="169">
        <v>102.32</v>
      </c>
      <c r="I283" s="170">
        <v>93</v>
      </c>
      <c r="J283" s="171">
        <f t="shared" si="50"/>
        <v>9515.76</v>
      </c>
      <c r="K283" s="167" t="s">
        <v>155</v>
      </c>
      <c r="L283" s="36"/>
      <c r="M283" s="172" t="s">
        <v>19</v>
      </c>
      <c r="N283" s="173" t="s">
        <v>45</v>
      </c>
      <c r="O283" s="61"/>
      <c r="P283" s="174">
        <f t="shared" si="51"/>
        <v>0</v>
      </c>
      <c r="Q283" s="174">
        <v>0</v>
      </c>
      <c r="R283" s="174">
        <f t="shared" si="52"/>
        <v>0</v>
      </c>
      <c r="S283" s="174">
        <v>0.26100000000000001</v>
      </c>
      <c r="T283" s="175">
        <f t="shared" si="53"/>
        <v>26.70552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76" t="s">
        <v>156</v>
      </c>
      <c r="AT283" s="176" t="s">
        <v>151</v>
      </c>
      <c r="AU283" s="176" t="s">
        <v>157</v>
      </c>
      <c r="AY283" s="14" t="s">
        <v>149</v>
      </c>
      <c r="BE283" s="177">
        <f t="shared" si="54"/>
        <v>9515.76</v>
      </c>
      <c r="BF283" s="177">
        <f t="shared" si="55"/>
        <v>0</v>
      </c>
      <c r="BG283" s="177">
        <f t="shared" si="56"/>
        <v>0</v>
      </c>
      <c r="BH283" s="177">
        <f t="shared" si="57"/>
        <v>0</v>
      </c>
      <c r="BI283" s="177">
        <f t="shared" si="58"/>
        <v>0</v>
      </c>
      <c r="BJ283" s="14" t="s">
        <v>79</v>
      </c>
      <c r="BK283" s="177">
        <f t="shared" si="59"/>
        <v>9515.76</v>
      </c>
      <c r="BL283" s="14" t="s">
        <v>156</v>
      </c>
      <c r="BM283" s="176" t="s">
        <v>775</v>
      </c>
    </row>
    <row r="284" spans="1:65" s="1" customFormat="1" ht="24.2" customHeight="1">
      <c r="A284" s="31"/>
      <c r="B284" s="32"/>
      <c r="C284" s="165" t="s">
        <v>776</v>
      </c>
      <c r="D284" s="165" t="s">
        <v>151</v>
      </c>
      <c r="E284" s="166" t="s">
        <v>777</v>
      </c>
      <c r="F284" s="167" t="s">
        <v>778</v>
      </c>
      <c r="G284" s="168" t="s">
        <v>187</v>
      </c>
      <c r="H284" s="169">
        <v>41.83</v>
      </c>
      <c r="I284" s="170">
        <v>195</v>
      </c>
      <c r="J284" s="171">
        <f t="shared" ref="J284:J304" si="60">ROUND(I284*H284,2)</f>
        <v>8156.85</v>
      </c>
      <c r="K284" s="167" t="s">
        <v>155</v>
      </c>
      <c r="L284" s="36"/>
      <c r="M284" s="172" t="s">
        <v>19</v>
      </c>
      <c r="N284" s="173" t="s">
        <v>45</v>
      </c>
      <c r="O284" s="61"/>
      <c r="P284" s="174">
        <f t="shared" ref="P284:P304" si="61">O284*H284</f>
        <v>0</v>
      </c>
      <c r="Q284" s="174">
        <v>0</v>
      </c>
      <c r="R284" s="174">
        <f t="shared" ref="R284:R304" si="62">Q284*H284</f>
        <v>0</v>
      </c>
      <c r="S284" s="174">
        <v>1.8</v>
      </c>
      <c r="T284" s="175">
        <f t="shared" ref="T284:T304" si="63">S284*H284</f>
        <v>75.293999999999997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76" t="s">
        <v>156</v>
      </c>
      <c r="AT284" s="176" t="s">
        <v>151</v>
      </c>
      <c r="AU284" s="176" t="s">
        <v>157</v>
      </c>
      <c r="AY284" s="14" t="s">
        <v>149</v>
      </c>
      <c r="BE284" s="177">
        <f t="shared" ref="BE284:BE304" si="64">IF(N284="základní",J284,0)</f>
        <v>8156.85</v>
      </c>
      <c r="BF284" s="177">
        <f t="shared" ref="BF284:BF304" si="65">IF(N284="snížená",J284,0)</f>
        <v>0</v>
      </c>
      <c r="BG284" s="177">
        <f t="shared" ref="BG284:BG304" si="66">IF(N284="zákl. přenesená",J284,0)</f>
        <v>0</v>
      </c>
      <c r="BH284" s="177">
        <f t="shared" ref="BH284:BH304" si="67">IF(N284="sníž. přenesená",J284,0)</f>
        <v>0</v>
      </c>
      <c r="BI284" s="177">
        <f t="shared" ref="BI284:BI304" si="68">IF(N284="nulová",J284,0)</f>
        <v>0</v>
      </c>
      <c r="BJ284" s="14" t="s">
        <v>79</v>
      </c>
      <c r="BK284" s="177">
        <f t="shared" ref="BK284:BK304" si="69">ROUND(I284*H284,2)</f>
        <v>8156.85</v>
      </c>
      <c r="BL284" s="14" t="s">
        <v>156</v>
      </c>
      <c r="BM284" s="176" t="s">
        <v>779</v>
      </c>
    </row>
    <row r="285" spans="1:65" s="1" customFormat="1" ht="14.45" customHeight="1">
      <c r="A285" s="31"/>
      <c r="B285" s="32"/>
      <c r="C285" s="165" t="s">
        <v>780</v>
      </c>
      <c r="D285" s="165" t="s">
        <v>151</v>
      </c>
      <c r="E285" s="166" t="s">
        <v>781</v>
      </c>
      <c r="F285" s="167" t="s">
        <v>782</v>
      </c>
      <c r="G285" s="168" t="s">
        <v>187</v>
      </c>
      <c r="H285" s="169">
        <v>9.41</v>
      </c>
      <c r="I285" s="170">
        <v>560</v>
      </c>
      <c r="J285" s="171">
        <f t="shared" si="60"/>
        <v>5269.6</v>
      </c>
      <c r="K285" s="167" t="s">
        <v>155</v>
      </c>
      <c r="L285" s="36"/>
      <c r="M285" s="172" t="s">
        <v>19</v>
      </c>
      <c r="N285" s="173" t="s">
        <v>45</v>
      </c>
      <c r="O285" s="61"/>
      <c r="P285" s="174">
        <f t="shared" si="61"/>
        <v>0</v>
      </c>
      <c r="Q285" s="174">
        <v>0</v>
      </c>
      <c r="R285" s="174">
        <f t="shared" si="62"/>
        <v>0</v>
      </c>
      <c r="S285" s="174">
        <v>2.2000000000000002</v>
      </c>
      <c r="T285" s="175">
        <f t="shared" si="63"/>
        <v>20.702000000000002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76" t="s">
        <v>156</v>
      </c>
      <c r="AT285" s="176" t="s">
        <v>151</v>
      </c>
      <c r="AU285" s="176" t="s">
        <v>157</v>
      </c>
      <c r="AY285" s="14" t="s">
        <v>149</v>
      </c>
      <c r="BE285" s="177">
        <f t="shared" si="64"/>
        <v>5269.6</v>
      </c>
      <c r="BF285" s="177">
        <f t="shared" si="65"/>
        <v>0</v>
      </c>
      <c r="BG285" s="177">
        <f t="shared" si="66"/>
        <v>0</v>
      </c>
      <c r="BH285" s="177">
        <f t="shared" si="67"/>
        <v>0</v>
      </c>
      <c r="BI285" s="177">
        <f t="shared" si="68"/>
        <v>0</v>
      </c>
      <c r="BJ285" s="14" t="s">
        <v>79</v>
      </c>
      <c r="BK285" s="177">
        <f t="shared" si="69"/>
        <v>5269.6</v>
      </c>
      <c r="BL285" s="14" t="s">
        <v>156</v>
      </c>
      <c r="BM285" s="176" t="s">
        <v>783</v>
      </c>
    </row>
    <row r="286" spans="1:65" s="1" customFormat="1" ht="14.45" customHeight="1">
      <c r="A286" s="31"/>
      <c r="B286" s="32"/>
      <c r="C286" s="165" t="s">
        <v>784</v>
      </c>
      <c r="D286" s="165" t="s">
        <v>151</v>
      </c>
      <c r="E286" s="166" t="s">
        <v>785</v>
      </c>
      <c r="F286" s="167" t="s">
        <v>786</v>
      </c>
      <c r="G286" s="168" t="s">
        <v>187</v>
      </c>
      <c r="H286" s="169">
        <v>2.8</v>
      </c>
      <c r="I286" s="170">
        <v>750</v>
      </c>
      <c r="J286" s="171">
        <f t="shared" si="60"/>
        <v>2100</v>
      </c>
      <c r="K286" s="167" t="s">
        <v>155</v>
      </c>
      <c r="L286" s="36"/>
      <c r="M286" s="172" t="s">
        <v>19</v>
      </c>
      <c r="N286" s="173" t="s">
        <v>45</v>
      </c>
      <c r="O286" s="61"/>
      <c r="P286" s="174">
        <f t="shared" si="61"/>
        <v>0</v>
      </c>
      <c r="Q286" s="174">
        <v>0</v>
      </c>
      <c r="R286" s="174">
        <f t="shared" si="62"/>
        <v>0</v>
      </c>
      <c r="S286" s="174">
        <v>2.2000000000000002</v>
      </c>
      <c r="T286" s="175">
        <f t="shared" si="63"/>
        <v>6.16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76" t="s">
        <v>156</v>
      </c>
      <c r="AT286" s="176" t="s">
        <v>151</v>
      </c>
      <c r="AU286" s="176" t="s">
        <v>157</v>
      </c>
      <c r="AY286" s="14" t="s">
        <v>149</v>
      </c>
      <c r="BE286" s="177">
        <f t="shared" si="64"/>
        <v>2100</v>
      </c>
      <c r="BF286" s="177">
        <f t="shared" si="65"/>
        <v>0</v>
      </c>
      <c r="BG286" s="177">
        <f t="shared" si="66"/>
        <v>0</v>
      </c>
      <c r="BH286" s="177">
        <f t="shared" si="67"/>
        <v>0</v>
      </c>
      <c r="BI286" s="177">
        <f t="shared" si="68"/>
        <v>0</v>
      </c>
      <c r="BJ286" s="14" t="s">
        <v>79</v>
      </c>
      <c r="BK286" s="177">
        <f t="shared" si="69"/>
        <v>2100</v>
      </c>
      <c r="BL286" s="14" t="s">
        <v>156</v>
      </c>
      <c r="BM286" s="176" t="s">
        <v>787</v>
      </c>
    </row>
    <row r="287" spans="1:65" s="1" customFormat="1" ht="24.2" customHeight="1">
      <c r="A287" s="31"/>
      <c r="B287" s="32"/>
      <c r="C287" s="165" t="s">
        <v>788</v>
      </c>
      <c r="D287" s="165" t="s">
        <v>151</v>
      </c>
      <c r="E287" s="166" t="s">
        <v>789</v>
      </c>
      <c r="F287" s="167" t="s">
        <v>790</v>
      </c>
      <c r="G287" s="168" t="s">
        <v>154</v>
      </c>
      <c r="H287" s="169">
        <v>482.41</v>
      </c>
      <c r="I287" s="170">
        <v>9.5</v>
      </c>
      <c r="J287" s="171">
        <f t="shared" si="60"/>
        <v>4582.8999999999996</v>
      </c>
      <c r="K287" s="167" t="s">
        <v>155</v>
      </c>
      <c r="L287" s="36"/>
      <c r="M287" s="172" t="s">
        <v>19</v>
      </c>
      <c r="N287" s="173" t="s">
        <v>45</v>
      </c>
      <c r="O287" s="61"/>
      <c r="P287" s="174">
        <f t="shared" si="61"/>
        <v>0</v>
      </c>
      <c r="Q287" s="174">
        <v>0</v>
      </c>
      <c r="R287" s="174">
        <f t="shared" si="62"/>
        <v>0</v>
      </c>
      <c r="S287" s="174">
        <v>5.7000000000000002E-2</v>
      </c>
      <c r="T287" s="175">
        <f t="shared" si="63"/>
        <v>27.497370000000004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76" t="s">
        <v>156</v>
      </c>
      <c r="AT287" s="176" t="s">
        <v>151</v>
      </c>
      <c r="AU287" s="176" t="s">
        <v>157</v>
      </c>
      <c r="AY287" s="14" t="s">
        <v>149</v>
      </c>
      <c r="BE287" s="177">
        <f t="shared" si="64"/>
        <v>4582.8999999999996</v>
      </c>
      <c r="BF287" s="177">
        <f t="shared" si="65"/>
        <v>0</v>
      </c>
      <c r="BG287" s="177">
        <f t="shared" si="66"/>
        <v>0</v>
      </c>
      <c r="BH287" s="177">
        <f t="shared" si="67"/>
        <v>0</v>
      </c>
      <c r="BI287" s="177">
        <f t="shared" si="68"/>
        <v>0</v>
      </c>
      <c r="BJ287" s="14" t="s">
        <v>79</v>
      </c>
      <c r="BK287" s="177">
        <f t="shared" si="69"/>
        <v>4582.8999999999996</v>
      </c>
      <c r="BL287" s="14" t="s">
        <v>156</v>
      </c>
      <c r="BM287" s="176" t="s">
        <v>791</v>
      </c>
    </row>
    <row r="288" spans="1:65" s="1" customFormat="1" ht="24.2" customHeight="1">
      <c r="A288" s="31"/>
      <c r="B288" s="32"/>
      <c r="C288" s="165" t="s">
        <v>792</v>
      </c>
      <c r="D288" s="165" t="s">
        <v>151</v>
      </c>
      <c r="E288" s="166" t="s">
        <v>793</v>
      </c>
      <c r="F288" s="167" t="s">
        <v>794</v>
      </c>
      <c r="G288" s="168" t="s">
        <v>154</v>
      </c>
      <c r="H288" s="169">
        <v>9.9</v>
      </c>
      <c r="I288" s="170">
        <v>8.8000000000000007</v>
      </c>
      <c r="J288" s="171">
        <f t="shared" si="60"/>
        <v>87.12</v>
      </c>
      <c r="K288" s="167" t="s">
        <v>155</v>
      </c>
      <c r="L288" s="36"/>
      <c r="M288" s="172" t="s">
        <v>19</v>
      </c>
      <c r="N288" s="173" t="s">
        <v>45</v>
      </c>
      <c r="O288" s="61"/>
      <c r="P288" s="174">
        <f t="shared" si="61"/>
        <v>0</v>
      </c>
      <c r="Q288" s="174">
        <v>0</v>
      </c>
      <c r="R288" s="174">
        <f t="shared" si="62"/>
        <v>0</v>
      </c>
      <c r="S288" s="174">
        <v>5.8999999999999997E-2</v>
      </c>
      <c r="T288" s="175">
        <f t="shared" si="63"/>
        <v>0.58409999999999995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76" t="s">
        <v>156</v>
      </c>
      <c r="AT288" s="176" t="s">
        <v>151</v>
      </c>
      <c r="AU288" s="176" t="s">
        <v>157</v>
      </c>
      <c r="AY288" s="14" t="s">
        <v>149</v>
      </c>
      <c r="BE288" s="177">
        <f t="shared" si="64"/>
        <v>87.12</v>
      </c>
      <c r="BF288" s="177">
        <f t="shared" si="65"/>
        <v>0</v>
      </c>
      <c r="BG288" s="177">
        <f t="shared" si="66"/>
        <v>0</v>
      </c>
      <c r="BH288" s="177">
        <f t="shared" si="67"/>
        <v>0</v>
      </c>
      <c r="BI288" s="177">
        <f t="shared" si="68"/>
        <v>0</v>
      </c>
      <c r="BJ288" s="14" t="s">
        <v>79</v>
      </c>
      <c r="BK288" s="177">
        <f t="shared" si="69"/>
        <v>87.12</v>
      </c>
      <c r="BL288" s="14" t="s">
        <v>156</v>
      </c>
      <c r="BM288" s="176" t="s">
        <v>795</v>
      </c>
    </row>
    <row r="289" spans="1:65" s="1" customFormat="1" ht="14.45" customHeight="1">
      <c r="A289" s="31"/>
      <c r="B289" s="32"/>
      <c r="C289" s="165" t="s">
        <v>796</v>
      </c>
      <c r="D289" s="165" t="s">
        <v>151</v>
      </c>
      <c r="E289" s="166" t="s">
        <v>797</v>
      </c>
      <c r="F289" s="167" t="s">
        <v>798</v>
      </c>
      <c r="G289" s="168" t="s">
        <v>169</v>
      </c>
      <c r="H289" s="169">
        <v>100</v>
      </c>
      <c r="I289" s="170">
        <v>7.6</v>
      </c>
      <c r="J289" s="171">
        <f t="shared" si="60"/>
        <v>760</v>
      </c>
      <c r="K289" s="167" t="s">
        <v>155</v>
      </c>
      <c r="L289" s="36"/>
      <c r="M289" s="172" t="s">
        <v>19</v>
      </c>
      <c r="N289" s="173" t="s">
        <v>45</v>
      </c>
      <c r="O289" s="61"/>
      <c r="P289" s="174">
        <f t="shared" si="61"/>
        <v>0</v>
      </c>
      <c r="Q289" s="174">
        <v>0</v>
      </c>
      <c r="R289" s="174">
        <f t="shared" si="62"/>
        <v>0</v>
      </c>
      <c r="S289" s="174">
        <v>1.98E-3</v>
      </c>
      <c r="T289" s="175">
        <f t="shared" si="63"/>
        <v>0.19800000000000001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76" t="s">
        <v>156</v>
      </c>
      <c r="AT289" s="176" t="s">
        <v>151</v>
      </c>
      <c r="AU289" s="176" t="s">
        <v>157</v>
      </c>
      <c r="AY289" s="14" t="s">
        <v>149</v>
      </c>
      <c r="BE289" s="177">
        <f t="shared" si="64"/>
        <v>760</v>
      </c>
      <c r="BF289" s="177">
        <f t="shared" si="65"/>
        <v>0</v>
      </c>
      <c r="BG289" s="177">
        <f t="shared" si="66"/>
        <v>0</v>
      </c>
      <c r="BH289" s="177">
        <f t="shared" si="67"/>
        <v>0</v>
      </c>
      <c r="BI289" s="177">
        <f t="shared" si="68"/>
        <v>0</v>
      </c>
      <c r="BJ289" s="14" t="s">
        <v>79</v>
      </c>
      <c r="BK289" s="177">
        <f t="shared" si="69"/>
        <v>760</v>
      </c>
      <c r="BL289" s="14" t="s">
        <v>156</v>
      </c>
      <c r="BM289" s="176" t="s">
        <v>799</v>
      </c>
    </row>
    <row r="290" spans="1:65" s="1" customFormat="1" ht="14.45" customHeight="1">
      <c r="A290" s="31"/>
      <c r="B290" s="32"/>
      <c r="C290" s="165" t="s">
        <v>800</v>
      </c>
      <c r="D290" s="165" t="s">
        <v>151</v>
      </c>
      <c r="E290" s="166" t="s">
        <v>801</v>
      </c>
      <c r="F290" s="167" t="s">
        <v>802</v>
      </c>
      <c r="G290" s="168" t="s">
        <v>169</v>
      </c>
      <c r="H290" s="169">
        <v>80</v>
      </c>
      <c r="I290" s="170">
        <v>8.3000000000000007</v>
      </c>
      <c r="J290" s="171">
        <f t="shared" si="60"/>
        <v>664</v>
      </c>
      <c r="K290" s="167" t="s">
        <v>155</v>
      </c>
      <c r="L290" s="36"/>
      <c r="M290" s="172" t="s">
        <v>19</v>
      </c>
      <c r="N290" s="173" t="s">
        <v>45</v>
      </c>
      <c r="O290" s="61"/>
      <c r="P290" s="174">
        <f t="shared" si="61"/>
        <v>0</v>
      </c>
      <c r="Q290" s="174">
        <v>0</v>
      </c>
      <c r="R290" s="174">
        <f t="shared" si="62"/>
        <v>0</v>
      </c>
      <c r="S290" s="174">
        <v>9.2499999999999995E-3</v>
      </c>
      <c r="T290" s="175">
        <f t="shared" si="63"/>
        <v>0.74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76" t="s">
        <v>156</v>
      </c>
      <c r="AT290" s="176" t="s">
        <v>151</v>
      </c>
      <c r="AU290" s="176" t="s">
        <v>157</v>
      </c>
      <c r="AY290" s="14" t="s">
        <v>149</v>
      </c>
      <c r="BE290" s="177">
        <f t="shared" si="64"/>
        <v>664</v>
      </c>
      <c r="BF290" s="177">
        <f t="shared" si="65"/>
        <v>0</v>
      </c>
      <c r="BG290" s="177">
        <f t="shared" si="66"/>
        <v>0</v>
      </c>
      <c r="BH290" s="177">
        <f t="shared" si="67"/>
        <v>0</v>
      </c>
      <c r="BI290" s="177">
        <f t="shared" si="68"/>
        <v>0</v>
      </c>
      <c r="BJ290" s="14" t="s">
        <v>79</v>
      </c>
      <c r="BK290" s="177">
        <f t="shared" si="69"/>
        <v>664</v>
      </c>
      <c r="BL290" s="14" t="s">
        <v>156</v>
      </c>
      <c r="BM290" s="176" t="s">
        <v>803</v>
      </c>
    </row>
    <row r="291" spans="1:65" s="1" customFormat="1" ht="24.2" customHeight="1">
      <c r="A291" s="31"/>
      <c r="B291" s="32"/>
      <c r="C291" s="165" t="s">
        <v>804</v>
      </c>
      <c r="D291" s="165" t="s">
        <v>151</v>
      </c>
      <c r="E291" s="166" t="s">
        <v>805</v>
      </c>
      <c r="F291" s="167" t="s">
        <v>806</v>
      </c>
      <c r="G291" s="168" t="s">
        <v>154</v>
      </c>
      <c r="H291" s="169">
        <v>2</v>
      </c>
      <c r="I291" s="170">
        <v>184</v>
      </c>
      <c r="J291" s="171">
        <f t="shared" si="60"/>
        <v>368</v>
      </c>
      <c r="K291" s="167" t="s">
        <v>155</v>
      </c>
      <c r="L291" s="36"/>
      <c r="M291" s="172" t="s">
        <v>19</v>
      </c>
      <c r="N291" s="173" t="s">
        <v>45</v>
      </c>
      <c r="O291" s="61"/>
      <c r="P291" s="174">
        <f t="shared" si="61"/>
        <v>0</v>
      </c>
      <c r="Q291" s="174">
        <v>0</v>
      </c>
      <c r="R291" s="174">
        <f t="shared" si="62"/>
        <v>0</v>
      </c>
      <c r="S291" s="174">
        <v>5.8999999999999997E-2</v>
      </c>
      <c r="T291" s="175">
        <f t="shared" si="63"/>
        <v>0.11799999999999999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76" t="s">
        <v>156</v>
      </c>
      <c r="AT291" s="176" t="s">
        <v>151</v>
      </c>
      <c r="AU291" s="176" t="s">
        <v>157</v>
      </c>
      <c r="AY291" s="14" t="s">
        <v>149</v>
      </c>
      <c r="BE291" s="177">
        <f t="shared" si="64"/>
        <v>368</v>
      </c>
      <c r="BF291" s="177">
        <f t="shared" si="65"/>
        <v>0</v>
      </c>
      <c r="BG291" s="177">
        <f t="shared" si="66"/>
        <v>0</v>
      </c>
      <c r="BH291" s="177">
        <f t="shared" si="67"/>
        <v>0</v>
      </c>
      <c r="BI291" s="177">
        <f t="shared" si="68"/>
        <v>0</v>
      </c>
      <c r="BJ291" s="14" t="s">
        <v>79</v>
      </c>
      <c r="BK291" s="177">
        <f t="shared" si="69"/>
        <v>368</v>
      </c>
      <c r="BL291" s="14" t="s">
        <v>156</v>
      </c>
      <c r="BM291" s="176" t="s">
        <v>807</v>
      </c>
    </row>
    <row r="292" spans="1:65" s="1" customFormat="1" ht="24.2" customHeight="1">
      <c r="A292" s="31"/>
      <c r="B292" s="32"/>
      <c r="C292" s="165" t="s">
        <v>808</v>
      </c>
      <c r="D292" s="165" t="s">
        <v>151</v>
      </c>
      <c r="E292" s="166" t="s">
        <v>809</v>
      </c>
      <c r="F292" s="167" t="s">
        <v>810</v>
      </c>
      <c r="G292" s="168" t="s">
        <v>154</v>
      </c>
      <c r="H292" s="169">
        <v>0.9</v>
      </c>
      <c r="I292" s="170">
        <v>333</v>
      </c>
      <c r="J292" s="171">
        <f t="shared" si="60"/>
        <v>299.7</v>
      </c>
      <c r="K292" s="167" t="s">
        <v>155</v>
      </c>
      <c r="L292" s="36"/>
      <c r="M292" s="172" t="s">
        <v>19</v>
      </c>
      <c r="N292" s="173" t="s">
        <v>45</v>
      </c>
      <c r="O292" s="61"/>
      <c r="P292" s="174">
        <f t="shared" si="61"/>
        <v>0</v>
      </c>
      <c r="Q292" s="174">
        <v>0</v>
      </c>
      <c r="R292" s="174">
        <f t="shared" si="62"/>
        <v>0</v>
      </c>
      <c r="S292" s="174">
        <v>7.4999999999999997E-2</v>
      </c>
      <c r="T292" s="175">
        <f t="shared" si="63"/>
        <v>6.7500000000000004E-2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76" t="s">
        <v>156</v>
      </c>
      <c r="AT292" s="176" t="s">
        <v>151</v>
      </c>
      <c r="AU292" s="176" t="s">
        <v>157</v>
      </c>
      <c r="AY292" s="14" t="s">
        <v>149</v>
      </c>
      <c r="BE292" s="177">
        <f t="shared" si="64"/>
        <v>299.7</v>
      </c>
      <c r="BF292" s="177">
        <f t="shared" si="65"/>
        <v>0</v>
      </c>
      <c r="BG292" s="177">
        <f t="shared" si="66"/>
        <v>0</v>
      </c>
      <c r="BH292" s="177">
        <f t="shared" si="67"/>
        <v>0</v>
      </c>
      <c r="BI292" s="177">
        <f t="shared" si="68"/>
        <v>0</v>
      </c>
      <c r="BJ292" s="14" t="s">
        <v>79</v>
      </c>
      <c r="BK292" s="177">
        <f t="shared" si="69"/>
        <v>299.7</v>
      </c>
      <c r="BL292" s="14" t="s">
        <v>156</v>
      </c>
      <c r="BM292" s="176" t="s">
        <v>811</v>
      </c>
    </row>
    <row r="293" spans="1:65" s="1" customFormat="1" ht="24.2" customHeight="1">
      <c r="A293" s="31"/>
      <c r="B293" s="32"/>
      <c r="C293" s="165" t="s">
        <v>812</v>
      </c>
      <c r="D293" s="165" t="s">
        <v>151</v>
      </c>
      <c r="E293" s="166" t="s">
        <v>813</v>
      </c>
      <c r="F293" s="167" t="s">
        <v>814</v>
      </c>
      <c r="G293" s="168" t="s">
        <v>154</v>
      </c>
      <c r="H293" s="169">
        <v>10.8</v>
      </c>
      <c r="I293" s="170">
        <v>191</v>
      </c>
      <c r="J293" s="171">
        <f t="shared" si="60"/>
        <v>2062.8000000000002</v>
      </c>
      <c r="K293" s="167" t="s">
        <v>155</v>
      </c>
      <c r="L293" s="36"/>
      <c r="M293" s="172" t="s">
        <v>19</v>
      </c>
      <c r="N293" s="173" t="s">
        <v>45</v>
      </c>
      <c r="O293" s="61"/>
      <c r="P293" s="174">
        <f t="shared" si="61"/>
        <v>0</v>
      </c>
      <c r="Q293" s="174">
        <v>0</v>
      </c>
      <c r="R293" s="174">
        <f t="shared" si="62"/>
        <v>0</v>
      </c>
      <c r="S293" s="174">
        <v>6.2E-2</v>
      </c>
      <c r="T293" s="175">
        <f t="shared" si="63"/>
        <v>0.66960000000000008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76" t="s">
        <v>156</v>
      </c>
      <c r="AT293" s="176" t="s">
        <v>151</v>
      </c>
      <c r="AU293" s="176" t="s">
        <v>157</v>
      </c>
      <c r="AY293" s="14" t="s">
        <v>149</v>
      </c>
      <c r="BE293" s="177">
        <f t="shared" si="64"/>
        <v>2062.8000000000002</v>
      </c>
      <c r="BF293" s="177">
        <f t="shared" si="65"/>
        <v>0</v>
      </c>
      <c r="BG293" s="177">
        <f t="shared" si="66"/>
        <v>0</v>
      </c>
      <c r="BH293" s="177">
        <f t="shared" si="67"/>
        <v>0</v>
      </c>
      <c r="BI293" s="177">
        <f t="shared" si="68"/>
        <v>0</v>
      </c>
      <c r="BJ293" s="14" t="s">
        <v>79</v>
      </c>
      <c r="BK293" s="177">
        <f t="shared" si="69"/>
        <v>2062.8000000000002</v>
      </c>
      <c r="BL293" s="14" t="s">
        <v>156</v>
      </c>
      <c r="BM293" s="176" t="s">
        <v>815</v>
      </c>
    </row>
    <row r="294" spans="1:65" s="1" customFormat="1" ht="24.2" customHeight="1">
      <c r="A294" s="31"/>
      <c r="B294" s="32"/>
      <c r="C294" s="165" t="s">
        <v>816</v>
      </c>
      <c r="D294" s="165" t="s">
        <v>151</v>
      </c>
      <c r="E294" s="166" t="s">
        <v>817</v>
      </c>
      <c r="F294" s="167" t="s">
        <v>818</v>
      </c>
      <c r="G294" s="168" t="s">
        <v>154</v>
      </c>
      <c r="H294" s="169">
        <v>13.65</v>
      </c>
      <c r="I294" s="170">
        <v>119</v>
      </c>
      <c r="J294" s="171">
        <f t="shared" si="60"/>
        <v>1624.35</v>
      </c>
      <c r="K294" s="167" t="s">
        <v>155</v>
      </c>
      <c r="L294" s="36"/>
      <c r="M294" s="172" t="s">
        <v>19</v>
      </c>
      <c r="N294" s="173" t="s">
        <v>45</v>
      </c>
      <c r="O294" s="61"/>
      <c r="P294" s="174">
        <f t="shared" si="61"/>
        <v>0</v>
      </c>
      <c r="Q294" s="174">
        <v>0</v>
      </c>
      <c r="R294" s="174">
        <f t="shared" si="62"/>
        <v>0</v>
      </c>
      <c r="S294" s="174">
        <v>3.4000000000000002E-2</v>
      </c>
      <c r="T294" s="175">
        <f t="shared" si="63"/>
        <v>0.46410000000000007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76" t="s">
        <v>156</v>
      </c>
      <c r="AT294" s="176" t="s">
        <v>151</v>
      </c>
      <c r="AU294" s="176" t="s">
        <v>157</v>
      </c>
      <c r="AY294" s="14" t="s">
        <v>149</v>
      </c>
      <c r="BE294" s="177">
        <f t="shared" si="64"/>
        <v>1624.35</v>
      </c>
      <c r="BF294" s="177">
        <f t="shared" si="65"/>
        <v>0</v>
      </c>
      <c r="BG294" s="177">
        <f t="shared" si="66"/>
        <v>0</v>
      </c>
      <c r="BH294" s="177">
        <f t="shared" si="67"/>
        <v>0</v>
      </c>
      <c r="BI294" s="177">
        <f t="shared" si="68"/>
        <v>0</v>
      </c>
      <c r="BJ294" s="14" t="s">
        <v>79</v>
      </c>
      <c r="BK294" s="177">
        <f t="shared" si="69"/>
        <v>1624.35</v>
      </c>
      <c r="BL294" s="14" t="s">
        <v>156</v>
      </c>
      <c r="BM294" s="176" t="s">
        <v>819</v>
      </c>
    </row>
    <row r="295" spans="1:65" s="1" customFormat="1" ht="24.2" customHeight="1">
      <c r="A295" s="31"/>
      <c r="B295" s="32"/>
      <c r="C295" s="165" t="s">
        <v>820</v>
      </c>
      <c r="D295" s="165" t="s">
        <v>151</v>
      </c>
      <c r="E295" s="166" t="s">
        <v>821</v>
      </c>
      <c r="F295" s="167" t="s">
        <v>822</v>
      </c>
      <c r="G295" s="168" t="s">
        <v>154</v>
      </c>
      <c r="H295" s="169">
        <v>1</v>
      </c>
      <c r="I295" s="170">
        <v>293</v>
      </c>
      <c r="J295" s="171">
        <f t="shared" si="60"/>
        <v>293</v>
      </c>
      <c r="K295" s="167" t="s">
        <v>155</v>
      </c>
      <c r="L295" s="36"/>
      <c r="M295" s="172" t="s">
        <v>19</v>
      </c>
      <c r="N295" s="173" t="s">
        <v>45</v>
      </c>
      <c r="O295" s="61"/>
      <c r="P295" s="174">
        <f t="shared" si="61"/>
        <v>0</v>
      </c>
      <c r="Q295" s="174">
        <v>0</v>
      </c>
      <c r="R295" s="174">
        <f t="shared" si="62"/>
        <v>0</v>
      </c>
      <c r="S295" s="174">
        <v>7.5999999999999998E-2</v>
      </c>
      <c r="T295" s="175">
        <f t="shared" si="63"/>
        <v>7.5999999999999998E-2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76" t="s">
        <v>156</v>
      </c>
      <c r="AT295" s="176" t="s">
        <v>151</v>
      </c>
      <c r="AU295" s="176" t="s">
        <v>157</v>
      </c>
      <c r="AY295" s="14" t="s">
        <v>149</v>
      </c>
      <c r="BE295" s="177">
        <f t="shared" si="64"/>
        <v>293</v>
      </c>
      <c r="BF295" s="177">
        <f t="shared" si="65"/>
        <v>0</v>
      </c>
      <c r="BG295" s="177">
        <f t="shared" si="66"/>
        <v>0</v>
      </c>
      <c r="BH295" s="177">
        <f t="shared" si="67"/>
        <v>0</v>
      </c>
      <c r="BI295" s="177">
        <f t="shared" si="68"/>
        <v>0</v>
      </c>
      <c r="BJ295" s="14" t="s">
        <v>79</v>
      </c>
      <c r="BK295" s="177">
        <f t="shared" si="69"/>
        <v>293</v>
      </c>
      <c r="BL295" s="14" t="s">
        <v>156</v>
      </c>
      <c r="BM295" s="176" t="s">
        <v>823</v>
      </c>
    </row>
    <row r="296" spans="1:65" s="1" customFormat="1" ht="24.2" customHeight="1">
      <c r="A296" s="31"/>
      <c r="B296" s="32"/>
      <c r="C296" s="165" t="s">
        <v>824</v>
      </c>
      <c r="D296" s="165" t="s">
        <v>151</v>
      </c>
      <c r="E296" s="166" t="s">
        <v>825</v>
      </c>
      <c r="F296" s="167" t="s">
        <v>826</v>
      </c>
      <c r="G296" s="168" t="s">
        <v>165</v>
      </c>
      <c r="H296" s="169">
        <v>6</v>
      </c>
      <c r="I296" s="170">
        <v>241</v>
      </c>
      <c r="J296" s="171">
        <f t="shared" si="60"/>
        <v>1446</v>
      </c>
      <c r="K296" s="167" t="s">
        <v>155</v>
      </c>
      <c r="L296" s="36"/>
      <c r="M296" s="172" t="s">
        <v>19</v>
      </c>
      <c r="N296" s="173" t="s">
        <v>45</v>
      </c>
      <c r="O296" s="61"/>
      <c r="P296" s="174">
        <f t="shared" si="61"/>
        <v>0</v>
      </c>
      <c r="Q296" s="174">
        <v>0</v>
      </c>
      <c r="R296" s="174">
        <f t="shared" si="62"/>
        <v>0</v>
      </c>
      <c r="S296" s="174">
        <v>3.1E-2</v>
      </c>
      <c r="T296" s="175">
        <f t="shared" si="63"/>
        <v>0.186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76" t="s">
        <v>156</v>
      </c>
      <c r="AT296" s="176" t="s">
        <v>151</v>
      </c>
      <c r="AU296" s="176" t="s">
        <v>157</v>
      </c>
      <c r="AY296" s="14" t="s">
        <v>149</v>
      </c>
      <c r="BE296" s="177">
        <f t="shared" si="64"/>
        <v>1446</v>
      </c>
      <c r="BF296" s="177">
        <f t="shared" si="65"/>
        <v>0</v>
      </c>
      <c r="BG296" s="177">
        <f t="shared" si="66"/>
        <v>0</v>
      </c>
      <c r="BH296" s="177">
        <f t="shared" si="67"/>
        <v>0</v>
      </c>
      <c r="BI296" s="177">
        <f t="shared" si="68"/>
        <v>0</v>
      </c>
      <c r="BJ296" s="14" t="s">
        <v>79</v>
      </c>
      <c r="BK296" s="177">
        <f t="shared" si="69"/>
        <v>1446</v>
      </c>
      <c r="BL296" s="14" t="s">
        <v>156</v>
      </c>
      <c r="BM296" s="176" t="s">
        <v>827</v>
      </c>
    </row>
    <row r="297" spans="1:65" s="1" customFormat="1" ht="14.45" customHeight="1">
      <c r="A297" s="31"/>
      <c r="B297" s="32"/>
      <c r="C297" s="165" t="s">
        <v>828</v>
      </c>
      <c r="D297" s="165" t="s">
        <v>151</v>
      </c>
      <c r="E297" s="166" t="s">
        <v>829</v>
      </c>
      <c r="F297" s="167" t="s">
        <v>830</v>
      </c>
      <c r="G297" s="168" t="s">
        <v>154</v>
      </c>
      <c r="H297" s="169">
        <v>126</v>
      </c>
      <c r="I297" s="170">
        <v>11.2</v>
      </c>
      <c r="J297" s="171">
        <f t="shared" si="60"/>
        <v>1411.2</v>
      </c>
      <c r="K297" s="167" t="s">
        <v>155</v>
      </c>
      <c r="L297" s="36"/>
      <c r="M297" s="172" t="s">
        <v>19</v>
      </c>
      <c r="N297" s="173" t="s">
        <v>45</v>
      </c>
      <c r="O297" s="61"/>
      <c r="P297" s="174">
        <f t="shared" si="61"/>
        <v>0</v>
      </c>
      <c r="Q297" s="174">
        <v>0</v>
      </c>
      <c r="R297" s="174">
        <f t="shared" si="62"/>
        <v>0</v>
      </c>
      <c r="S297" s="174">
        <v>0.01</v>
      </c>
      <c r="T297" s="175">
        <f t="shared" si="63"/>
        <v>1.26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76" t="s">
        <v>156</v>
      </c>
      <c r="AT297" s="176" t="s">
        <v>151</v>
      </c>
      <c r="AU297" s="176" t="s">
        <v>157</v>
      </c>
      <c r="AY297" s="14" t="s">
        <v>149</v>
      </c>
      <c r="BE297" s="177">
        <f t="shared" si="64"/>
        <v>1411.2</v>
      </c>
      <c r="BF297" s="177">
        <f t="shared" si="65"/>
        <v>0</v>
      </c>
      <c r="BG297" s="177">
        <f t="shared" si="66"/>
        <v>0</v>
      </c>
      <c r="BH297" s="177">
        <f t="shared" si="67"/>
        <v>0</v>
      </c>
      <c r="BI297" s="177">
        <f t="shared" si="68"/>
        <v>0</v>
      </c>
      <c r="BJ297" s="14" t="s">
        <v>79</v>
      </c>
      <c r="BK297" s="177">
        <f t="shared" si="69"/>
        <v>1411.2</v>
      </c>
      <c r="BL297" s="14" t="s">
        <v>156</v>
      </c>
      <c r="BM297" s="176" t="s">
        <v>831</v>
      </c>
    </row>
    <row r="298" spans="1:65" s="1" customFormat="1" ht="24.2" customHeight="1">
      <c r="A298" s="31"/>
      <c r="B298" s="32"/>
      <c r="C298" s="165" t="s">
        <v>832</v>
      </c>
      <c r="D298" s="165" t="s">
        <v>151</v>
      </c>
      <c r="E298" s="166" t="s">
        <v>833</v>
      </c>
      <c r="F298" s="167" t="s">
        <v>834</v>
      </c>
      <c r="G298" s="168" t="s">
        <v>154</v>
      </c>
      <c r="H298" s="169">
        <v>156.4</v>
      </c>
      <c r="I298" s="170">
        <v>14.9</v>
      </c>
      <c r="J298" s="171">
        <f t="shared" si="60"/>
        <v>2330.36</v>
      </c>
      <c r="K298" s="167" t="s">
        <v>155</v>
      </c>
      <c r="L298" s="36"/>
      <c r="M298" s="172" t="s">
        <v>19</v>
      </c>
      <c r="N298" s="173" t="s">
        <v>45</v>
      </c>
      <c r="O298" s="61"/>
      <c r="P298" s="174">
        <f t="shared" si="61"/>
        <v>0</v>
      </c>
      <c r="Q298" s="174">
        <v>0</v>
      </c>
      <c r="R298" s="174">
        <f t="shared" si="62"/>
        <v>0</v>
      </c>
      <c r="S298" s="174">
        <v>0.01</v>
      </c>
      <c r="T298" s="175">
        <f t="shared" si="63"/>
        <v>1.5640000000000001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76" t="s">
        <v>156</v>
      </c>
      <c r="AT298" s="176" t="s">
        <v>151</v>
      </c>
      <c r="AU298" s="176" t="s">
        <v>157</v>
      </c>
      <c r="AY298" s="14" t="s">
        <v>149</v>
      </c>
      <c r="BE298" s="177">
        <f t="shared" si="64"/>
        <v>2330.36</v>
      </c>
      <c r="BF298" s="177">
        <f t="shared" si="65"/>
        <v>0</v>
      </c>
      <c r="BG298" s="177">
        <f t="shared" si="66"/>
        <v>0</v>
      </c>
      <c r="BH298" s="177">
        <f t="shared" si="67"/>
        <v>0</v>
      </c>
      <c r="BI298" s="177">
        <f t="shared" si="68"/>
        <v>0</v>
      </c>
      <c r="BJ298" s="14" t="s">
        <v>79</v>
      </c>
      <c r="BK298" s="177">
        <f t="shared" si="69"/>
        <v>2330.36</v>
      </c>
      <c r="BL298" s="14" t="s">
        <v>156</v>
      </c>
      <c r="BM298" s="176" t="s">
        <v>835</v>
      </c>
    </row>
    <row r="299" spans="1:65" s="1" customFormat="1" ht="24.2" customHeight="1">
      <c r="A299" s="31"/>
      <c r="B299" s="32"/>
      <c r="C299" s="165" t="s">
        <v>836</v>
      </c>
      <c r="D299" s="165" t="s">
        <v>151</v>
      </c>
      <c r="E299" s="166" t="s">
        <v>837</v>
      </c>
      <c r="F299" s="167" t="s">
        <v>838</v>
      </c>
      <c r="G299" s="168" t="s">
        <v>154</v>
      </c>
      <c r="H299" s="169">
        <v>89</v>
      </c>
      <c r="I299" s="170">
        <v>8.6999999999999993</v>
      </c>
      <c r="J299" s="171">
        <f t="shared" si="60"/>
        <v>774.3</v>
      </c>
      <c r="K299" s="167" t="s">
        <v>155</v>
      </c>
      <c r="L299" s="36"/>
      <c r="M299" s="172" t="s">
        <v>19</v>
      </c>
      <c r="N299" s="173" t="s">
        <v>45</v>
      </c>
      <c r="O299" s="61"/>
      <c r="P299" s="174">
        <f t="shared" si="61"/>
        <v>0</v>
      </c>
      <c r="Q299" s="174">
        <v>0</v>
      </c>
      <c r="R299" s="174">
        <f t="shared" si="62"/>
        <v>0</v>
      </c>
      <c r="S299" s="174">
        <v>1.6E-2</v>
      </c>
      <c r="T299" s="175">
        <f t="shared" si="63"/>
        <v>1.4239999999999999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76" t="s">
        <v>156</v>
      </c>
      <c r="AT299" s="176" t="s">
        <v>151</v>
      </c>
      <c r="AU299" s="176" t="s">
        <v>157</v>
      </c>
      <c r="AY299" s="14" t="s">
        <v>149</v>
      </c>
      <c r="BE299" s="177">
        <f t="shared" si="64"/>
        <v>774.3</v>
      </c>
      <c r="BF299" s="177">
        <f t="shared" si="65"/>
        <v>0</v>
      </c>
      <c r="BG299" s="177">
        <f t="shared" si="66"/>
        <v>0</v>
      </c>
      <c r="BH299" s="177">
        <f t="shared" si="67"/>
        <v>0</v>
      </c>
      <c r="BI299" s="177">
        <f t="shared" si="68"/>
        <v>0</v>
      </c>
      <c r="BJ299" s="14" t="s">
        <v>79</v>
      </c>
      <c r="BK299" s="177">
        <f t="shared" si="69"/>
        <v>774.3</v>
      </c>
      <c r="BL299" s="14" t="s">
        <v>156</v>
      </c>
      <c r="BM299" s="176" t="s">
        <v>839</v>
      </c>
    </row>
    <row r="300" spans="1:65" s="1" customFormat="1" ht="24.2" customHeight="1">
      <c r="A300" s="31"/>
      <c r="B300" s="32"/>
      <c r="C300" s="165" t="s">
        <v>840</v>
      </c>
      <c r="D300" s="165" t="s">
        <v>151</v>
      </c>
      <c r="E300" s="166" t="s">
        <v>841</v>
      </c>
      <c r="F300" s="167" t="s">
        <v>842</v>
      </c>
      <c r="G300" s="168" t="s">
        <v>154</v>
      </c>
      <c r="H300" s="169">
        <v>500</v>
      </c>
      <c r="I300" s="170">
        <v>13.2</v>
      </c>
      <c r="J300" s="171">
        <f t="shared" si="60"/>
        <v>6600</v>
      </c>
      <c r="K300" s="167" t="s">
        <v>155</v>
      </c>
      <c r="L300" s="36"/>
      <c r="M300" s="172" t="s">
        <v>19</v>
      </c>
      <c r="N300" s="173" t="s">
        <v>45</v>
      </c>
      <c r="O300" s="61"/>
      <c r="P300" s="174">
        <f t="shared" si="61"/>
        <v>0</v>
      </c>
      <c r="Q300" s="174">
        <v>0</v>
      </c>
      <c r="R300" s="174">
        <f t="shared" si="62"/>
        <v>0</v>
      </c>
      <c r="S300" s="174">
        <v>2.9000000000000001E-2</v>
      </c>
      <c r="T300" s="175">
        <f t="shared" si="63"/>
        <v>14.5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76" t="s">
        <v>156</v>
      </c>
      <c r="AT300" s="176" t="s">
        <v>151</v>
      </c>
      <c r="AU300" s="176" t="s">
        <v>157</v>
      </c>
      <c r="AY300" s="14" t="s">
        <v>149</v>
      </c>
      <c r="BE300" s="177">
        <f t="shared" si="64"/>
        <v>6600</v>
      </c>
      <c r="BF300" s="177">
        <f t="shared" si="65"/>
        <v>0</v>
      </c>
      <c r="BG300" s="177">
        <f t="shared" si="66"/>
        <v>0</v>
      </c>
      <c r="BH300" s="177">
        <f t="shared" si="67"/>
        <v>0</v>
      </c>
      <c r="BI300" s="177">
        <f t="shared" si="68"/>
        <v>0</v>
      </c>
      <c r="BJ300" s="14" t="s">
        <v>79</v>
      </c>
      <c r="BK300" s="177">
        <f t="shared" si="69"/>
        <v>6600</v>
      </c>
      <c r="BL300" s="14" t="s">
        <v>156</v>
      </c>
      <c r="BM300" s="176" t="s">
        <v>843</v>
      </c>
    </row>
    <row r="301" spans="1:65" s="1" customFormat="1" ht="24.2" customHeight="1">
      <c r="A301" s="31"/>
      <c r="B301" s="32"/>
      <c r="C301" s="165" t="s">
        <v>844</v>
      </c>
      <c r="D301" s="165" t="s">
        <v>151</v>
      </c>
      <c r="E301" s="166" t="s">
        <v>845</v>
      </c>
      <c r="F301" s="167" t="s">
        <v>846</v>
      </c>
      <c r="G301" s="168" t="s">
        <v>154</v>
      </c>
      <c r="H301" s="169">
        <v>58.575000000000003</v>
      </c>
      <c r="I301" s="170">
        <v>68.5</v>
      </c>
      <c r="J301" s="171">
        <f t="shared" si="60"/>
        <v>4012.39</v>
      </c>
      <c r="K301" s="167" t="s">
        <v>155</v>
      </c>
      <c r="L301" s="36"/>
      <c r="M301" s="172" t="s">
        <v>19</v>
      </c>
      <c r="N301" s="173" t="s">
        <v>45</v>
      </c>
      <c r="O301" s="61"/>
      <c r="P301" s="174">
        <f t="shared" si="61"/>
        <v>0</v>
      </c>
      <c r="Q301" s="174">
        <v>0</v>
      </c>
      <c r="R301" s="174">
        <f t="shared" si="62"/>
        <v>0</v>
      </c>
      <c r="S301" s="174">
        <v>5.8999999999999997E-2</v>
      </c>
      <c r="T301" s="175">
        <f t="shared" si="63"/>
        <v>3.4559250000000001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76" t="s">
        <v>156</v>
      </c>
      <c r="AT301" s="176" t="s">
        <v>151</v>
      </c>
      <c r="AU301" s="176" t="s">
        <v>157</v>
      </c>
      <c r="AY301" s="14" t="s">
        <v>149</v>
      </c>
      <c r="BE301" s="177">
        <f t="shared" si="64"/>
        <v>4012.39</v>
      </c>
      <c r="BF301" s="177">
        <f t="shared" si="65"/>
        <v>0</v>
      </c>
      <c r="BG301" s="177">
        <f t="shared" si="66"/>
        <v>0</v>
      </c>
      <c r="BH301" s="177">
        <f t="shared" si="67"/>
        <v>0</v>
      </c>
      <c r="BI301" s="177">
        <f t="shared" si="68"/>
        <v>0</v>
      </c>
      <c r="BJ301" s="14" t="s">
        <v>79</v>
      </c>
      <c r="BK301" s="177">
        <f t="shared" si="69"/>
        <v>4012.39</v>
      </c>
      <c r="BL301" s="14" t="s">
        <v>156</v>
      </c>
      <c r="BM301" s="176" t="s">
        <v>847</v>
      </c>
    </row>
    <row r="302" spans="1:65" s="1" customFormat="1" ht="24.2" customHeight="1">
      <c r="A302" s="31"/>
      <c r="B302" s="32"/>
      <c r="C302" s="165" t="s">
        <v>848</v>
      </c>
      <c r="D302" s="165" t="s">
        <v>151</v>
      </c>
      <c r="E302" s="166" t="s">
        <v>849</v>
      </c>
      <c r="F302" s="167" t="s">
        <v>850</v>
      </c>
      <c r="G302" s="168" t="s">
        <v>154</v>
      </c>
      <c r="H302" s="169">
        <v>47.78</v>
      </c>
      <c r="I302" s="170">
        <v>53.5</v>
      </c>
      <c r="J302" s="171">
        <f t="shared" si="60"/>
        <v>2556.23</v>
      </c>
      <c r="K302" s="167" t="s">
        <v>155</v>
      </c>
      <c r="L302" s="36"/>
      <c r="M302" s="172" t="s">
        <v>19</v>
      </c>
      <c r="N302" s="173" t="s">
        <v>45</v>
      </c>
      <c r="O302" s="61"/>
      <c r="P302" s="174">
        <f t="shared" si="61"/>
        <v>0</v>
      </c>
      <c r="Q302" s="174">
        <v>0</v>
      </c>
      <c r="R302" s="174">
        <f t="shared" si="62"/>
        <v>0</v>
      </c>
      <c r="S302" s="174">
        <v>6.8000000000000005E-2</v>
      </c>
      <c r="T302" s="175">
        <f t="shared" si="63"/>
        <v>3.2490400000000004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76" t="s">
        <v>156</v>
      </c>
      <c r="AT302" s="176" t="s">
        <v>151</v>
      </c>
      <c r="AU302" s="176" t="s">
        <v>157</v>
      </c>
      <c r="AY302" s="14" t="s">
        <v>149</v>
      </c>
      <c r="BE302" s="177">
        <f t="shared" si="64"/>
        <v>2556.23</v>
      </c>
      <c r="BF302" s="177">
        <f t="shared" si="65"/>
        <v>0</v>
      </c>
      <c r="BG302" s="177">
        <f t="shared" si="66"/>
        <v>0</v>
      </c>
      <c r="BH302" s="177">
        <f t="shared" si="67"/>
        <v>0</v>
      </c>
      <c r="BI302" s="177">
        <f t="shared" si="68"/>
        <v>0</v>
      </c>
      <c r="BJ302" s="14" t="s">
        <v>79</v>
      </c>
      <c r="BK302" s="177">
        <f t="shared" si="69"/>
        <v>2556.23</v>
      </c>
      <c r="BL302" s="14" t="s">
        <v>156</v>
      </c>
      <c r="BM302" s="176" t="s">
        <v>851</v>
      </c>
    </row>
    <row r="303" spans="1:65" s="1" customFormat="1" ht="24.2" customHeight="1">
      <c r="A303" s="31"/>
      <c r="B303" s="32"/>
      <c r="C303" s="165" t="s">
        <v>852</v>
      </c>
      <c r="D303" s="165" t="s">
        <v>151</v>
      </c>
      <c r="E303" s="166" t="s">
        <v>853</v>
      </c>
      <c r="F303" s="167" t="s">
        <v>854</v>
      </c>
      <c r="G303" s="168" t="s">
        <v>154</v>
      </c>
      <c r="H303" s="169">
        <v>19.420000000000002</v>
      </c>
      <c r="I303" s="170">
        <v>37</v>
      </c>
      <c r="J303" s="171">
        <f t="shared" si="60"/>
        <v>718.54</v>
      </c>
      <c r="K303" s="167" t="s">
        <v>155</v>
      </c>
      <c r="L303" s="36"/>
      <c r="M303" s="172" t="s">
        <v>19</v>
      </c>
      <c r="N303" s="173" t="s">
        <v>45</v>
      </c>
      <c r="O303" s="61"/>
      <c r="P303" s="174">
        <f t="shared" si="61"/>
        <v>0</v>
      </c>
      <c r="Q303" s="174">
        <v>0</v>
      </c>
      <c r="R303" s="174">
        <f t="shared" si="62"/>
        <v>0</v>
      </c>
      <c r="S303" s="174">
        <v>8.8999999999999996E-2</v>
      </c>
      <c r="T303" s="175">
        <f t="shared" si="63"/>
        <v>1.72838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76" t="s">
        <v>156</v>
      </c>
      <c r="AT303" s="176" t="s">
        <v>151</v>
      </c>
      <c r="AU303" s="176" t="s">
        <v>157</v>
      </c>
      <c r="AY303" s="14" t="s">
        <v>149</v>
      </c>
      <c r="BE303" s="177">
        <f t="shared" si="64"/>
        <v>718.54</v>
      </c>
      <c r="BF303" s="177">
        <f t="shared" si="65"/>
        <v>0</v>
      </c>
      <c r="BG303" s="177">
        <f t="shared" si="66"/>
        <v>0</v>
      </c>
      <c r="BH303" s="177">
        <f t="shared" si="67"/>
        <v>0</v>
      </c>
      <c r="BI303" s="177">
        <f t="shared" si="68"/>
        <v>0</v>
      </c>
      <c r="BJ303" s="14" t="s">
        <v>79</v>
      </c>
      <c r="BK303" s="177">
        <f t="shared" si="69"/>
        <v>718.54</v>
      </c>
      <c r="BL303" s="14" t="s">
        <v>156</v>
      </c>
      <c r="BM303" s="176" t="s">
        <v>855</v>
      </c>
    </row>
    <row r="304" spans="1:65" s="1" customFormat="1" ht="14.45" customHeight="1">
      <c r="A304" s="31"/>
      <c r="B304" s="32"/>
      <c r="C304" s="165" t="s">
        <v>856</v>
      </c>
      <c r="D304" s="165" t="s">
        <v>151</v>
      </c>
      <c r="E304" s="166" t="s">
        <v>857</v>
      </c>
      <c r="F304" s="167" t="s">
        <v>858</v>
      </c>
      <c r="G304" s="168" t="s">
        <v>154</v>
      </c>
      <c r="H304" s="169">
        <v>136</v>
      </c>
      <c r="I304" s="170">
        <v>22</v>
      </c>
      <c r="J304" s="171">
        <f t="shared" si="60"/>
        <v>2992</v>
      </c>
      <c r="K304" s="167" t="s">
        <v>155</v>
      </c>
      <c r="L304" s="36"/>
      <c r="M304" s="172" t="s">
        <v>19</v>
      </c>
      <c r="N304" s="173" t="s">
        <v>45</v>
      </c>
      <c r="O304" s="61"/>
      <c r="P304" s="174">
        <f t="shared" si="61"/>
        <v>0</v>
      </c>
      <c r="Q304" s="174">
        <v>2.324E-2</v>
      </c>
      <c r="R304" s="174">
        <f t="shared" si="62"/>
        <v>3.1606399999999999</v>
      </c>
      <c r="S304" s="174">
        <v>0</v>
      </c>
      <c r="T304" s="175">
        <f t="shared" si="63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76" t="s">
        <v>156</v>
      </c>
      <c r="AT304" s="176" t="s">
        <v>151</v>
      </c>
      <c r="AU304" s="176" t="s">
        <v>157</v>
      </c>
      <c r="AY304" s="14" t="s">
        <v>149</v>
      </c>
      <c r="BE304" s="177">
        <f t="shared" si="64"/>
        <v>2992</v>
      </c>
      <c r="BF304" s="177">
        <f t="shared" si="65"/>
        <v>0</v>
      </c>
      <c r="BG304" s="177">
        <f t="shared" si="66"/>
        <v>0</v>
      </c>
      <c r="BH304" s="177">
        <f t="shared" si="67"/>
        <v>0</v>
      </c>
      <c r="BI304" s="177">
        <f t="shared" si="68"/>
        <v>0</v>
      </c>
      <c r="BJ304" s="14" t="s">
        <v>79</v>
      </c>
      <c r="BK304" s="177">
        <f t="shared" si="69"/>
        <v>2992</v>
      </c>
      <c r="BL304" s="14" t="s">
        <v>156</v>
      </c>
      <c r="BM304" s="176" t="s">
        <v>859</v>
      </c>
    </row>
    <row r="305" spans="1:65" s="11" customFormat="1" ht="20.85" customHeight="1">
      <c r="B305" s="149"/>
      <c r="C305" s="150"/>
      <c r="D305" s="151" t="s">
        <v>73</v>
      </c>
      <c r="E305" s="163" t="s">
        <v>543</v>
      </c>
      <c r="F305" s="163" t="s">
        <v>860</v>
      </c>
      <c r="G305" s="150"/>
      <c r="H305" s="150"/>
      <c r="I305" s="153"/>
      <c r="J305" s="164">
        <f>BK305</f>
        <v>4190.38</v>
      </c>
      <c r="K305" s="150"/>
      <c r="L305" s="155"/>
      <c r="M305" s="156"/>
      <c r="N305" s="157"/>
      <c r="O305" s="157"/>
      <c r="P305" s="158">
        <f>SUM(P306:P308)</f>
        <v>0</v>
      </c>
      <c r="Q305" s="157"/>
      <c r="R305" s="158">
        <f>SUM(R306:R308)</f>
        <v>0</v>
      </c>
      <c r="S305" s="157"/>
      <c r="T305" s="159">
        <f>SUM(T306:T308)</f>
        <v>0.15283000000000002</v>
      </c>
      <c r="AR305" s="160" t="s">
        <v>79</v>
      </c>
      <c r="AT305" s="161" t="s">
        <v>73</v>
      </c>
      <c r="AU305" s="161" t="s">
        <v>157</v>
      </c>
      <c r="AY305" s="160" t="s">
        <v>149</v>
      </c>
      <c r="BK305" s="162">
        <f>SUM(BK306:BK308)</f>
        <v>4190.38</v>
      </c>
    </row>
    <row r="306" spans="1:65" s="1" customFormat="1" ht="14.45" customHeight="1">
      <c r="A306" s="31"/>
      <c r="B306" s="32"/>
      <c r="C306" s="165" t="s">
        <v>861</v>
      </c>
      <c r="D306" s="165" t="s">
        <v>151</v>
      </c>
      <c r="E306" s="166" t="s">
        <v>862</v>
      </c>
      <c r="F306" s="167" t="s">
        <v>863</v>
      </c>
      <c r="G306" s="168" t="s">
        <v>864</v>
      </c>
      <c r="H306" s="169">
        <v>80</v>
      </c>
      <c r="I306" s="170">
        <v>30.6</v>
      </c>
      <c r="J306" s="171">
        <f>ROUND(I306*H306,2)</f>
        <v>2448</v>
      </c>
      <c r="K306" s="167" t="s">
        <v>155</v>
      </c>
      <c r="L306" s="36"/>
      <c r="M306" s="172" t="s">
        <v>19</v>
      </c>
      <c r="N306" s="173" t="s">
        <v>45</v>
      </c>
      <c r="O306" s="61"/>
      <c r="P306" s="174">
        <f>O306*H306</f>
        <v>0</v>
      </c>
      <c r="Q306" s="174">
        <v>0</v>
      </c>
      <c r="R306" s="174">
        <f>Q306*H306</f>
        <v>0</v>
      </c>
      <c r="S306" s="174">
        <v>1E-3</v>
      </c>
      <c r="T306" s="175">
        <f>S306*H306</f>
        <v>0.08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76" t="s">
        <v>216</v>
      </c>
      <c r="AT306" s="176" t="s">
        <v>151</v>
      </c>
      <c r="AU306" s="176" t="s">
        <v>162</v>
      </c>
      <c r="AY306" s="14" t="s">
        <v>149</v>
      </c>
      <c r="BE306" s="177">
        <f>IF(N306="základní",J306,0)</f>
        <v>2448</v>
      </c>
      <c r="BF306" s="177">
        <f>IF(N306="snížená",J306,0)</f>
        <v>0</v>
      </c>
      <c r="BG306" s="177">
        <f>IF(N306="zákl. přenesená",J306,0)</f>
        <v>0</v>
      </c>
      <c r="BH306" s="177">
        <f>IF(N306="sníž. přenesená",J306,0)</f>
        <v>0</v>
      </c>
      <c r="BI306" s="177">
        <f>IF(N306="nulová",J306,0)</f>
        <v>0</v>
      </c>
      <c r="BJ306" s="14" t="s">
        <v>79</v>
      </c>
      <c r="BK306" s="177">
        <f>ROUND(I306*H306,2)</f>
        <v>2448</v>
      </c>
      <c r="BL306" s="14" t="s">
        <v>216</v>
      </c>
      <c r="BM306" s="176" t="s">
        <v>865</v>
      </c>
    </row>
    <row r="307" spans="1:65" s="1" customFormat="1" ht="14.45" customHeight="1">
      <c r="A307" s="31"/>
      <c r="B307" s="32"/>
      <c r="C307" s="165" t="s">
        <v>866</v>
      </c>
      <c r="D307" s="165" t="s">
        <v>151</v>
      </c>
      <c r="E307" s="166" t="s">
        <v>867</v>
      </c>
      <c r="F307" s="167" t="s">
        <v>868</v>
      </c>
      <c r="G307" s="168" t="s">
        <v>154</v>
      </c>
      <c r="H307" s="169">
        <v>25.22</v>
      </c>
      <c r="I307" s="170">
        <v>52.8</v>
      </c>
      <c r="J307" s="171">
        <f>ROUND(I307*H307,2)</f>
        <v>1331.62</v>
      </c>
      <c r="K307" s="167" t="s">
        <v>155</v>
      </c>
      <c r="L307" s="36"/>
      <c r="M307" s="172" t="s">
        <v>19</v>
      </c>
      <c r="N307" s="173" t="s">
        <v>45</v>
      </c>
      <c r="O307" s="61"/>
      <c r="P307" s="174">
        <f>O307*H307</f>
        <v>0</v>
      </c>
      <c r="Q307" s="174">
        <v>0</v>
      </c>
      <c r="R307" s="174">
        <f>Q307*H307</f>
        <v>0</v>
      </c>
      <c r="S307" s="174">
        <v>2.5000000000000001E-3</v>
      </c>
      <c r="T307" s="175">
        <f>S307*H307</f>
        <v>6.3049999999999995E-2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76" t="s">
        <v>216</v>
      </c>
      <c r="AT307" s="176" t="s">
        <v>151</v>
      </c>
      <c r="AU307" s="176" t="s">
        <v>162</v>
      </c>
      <c r="AY307" s="14" t="s">
        <v>149</v>
      </c>
      <c r="BE307" s="177">
        <f>IF(N307="základní",J307,0)</f>
        <v>1331.62</v>
      </c>
      <c r="BF307" s="177">
        <f>IF(N307="snížená",J307,0)</f>
        <v>0</v>
      </c>
      <c r="BG307" s="177">
        <f>IF(N307="zákl. přenesená",J307,0)</f>
        <v>0</v>
      </c>
      <c r="BH307" s="177">
        <f>IF(N307="sníž. přenesená",J307,0)</f>
        <v>0</v>
      </c>
      <c r="BI307" s="177">
        <f>IF(N307="nulová",J307,0)</f>
        <v>0</v>
      </c>
      <c r="BJ307" s="14" t="s">
        <v>79</v>
      </c>
      <c r="BK307" s="177">
        <f>ROUND(I307*H307,2)</f>
        <v>1331.62</v>
      </c>
      <c r="BL307" s="14" t="s">
        <v>216</v>
      </c>
      <c r="BM307" s="176" t="s">
        <v>869</v>
      </c>
    </row>
    <row r="308" spans="1:65" s="1" customFormat="1" ht="14.45" customHeight="1">
      <c r="A308" s="31"/>
      <c r="B308" s="32"/>
      <c r="C308" s="165" t="s">
        <v>870</v>
      </c>
      <c r="D308" s="165" t="s">
        <v>151</v>
      </c>
      <c r="E308" s="166" t="s">
        <v>871</v>
      </c>
      <c r="F308" s="167" t="s">
        <v>872</v>
      </c>
      <c r="G308" s="168" t="s">
        <v>169</v>
      </c>
      <c r="H308" s="169">
        <v>32.6</v>
      </c>
      <c r="I308" s="170">
        <v>12.6</v>
      </c>
      <c r="J308" s="171">
        <f>ROUND(I308*H308,2)</f>
        <v>410.76</v>
      </c>
      <c r="K308" s="167" t="s">
        <v>155</v>
      </c>
      <c r="L308" s="36"/>
      <c r="M308" s="172" t="s">
        <v>19</v>
      </c>
      <c r="N308" s="173" t="s">
        <v>45</v>
      </c>
      <c r="O308" s="61"/>
      <c r="P308" s="174">
        <f>O308*H308</f>
        <v>0</v>
      </c>
      <c r="Q308" s="174">
        <v>0</v>
      </c>
      <c r="R308" s="174">
        <f>Q308*H308</f>
        <v>0</v>
      </c>
      <c r="S308" s="174">
        <v>2.9999999999999997E-4</v>
      </c>
      <c r="T308" s="175">
        <f>S308*H308</f>
        <v>9.7799999999999988E-3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76" t="s">
        <v>216</v>
      </c>
      <c r="AT308" s="176" t="s">
        <v>151</v>
      </c>
      <c r="AU308" s="176" t="s">
        <v>162</v>
      </c>
      <c r="AY308" s="14" t="s">
        <v>149</v>
      </c>
      <c r="BE308" s="177">
        <f>IF(N308="základní",J308,0)</f>
        <v>410.76</v>
      </c>
      <c r="BF308" s="177">
        <f>IF(N308="snížená",J308,0)</f>
        <v>0</v>
      </c>
      <c r="BG308" s="177">
        <f>IF(N308="zákl. přenesená",J308,0)</f>
        <v>0</v>
      </c>
      <c r="BH308" s="177">
        <f>IF(N308="sníž. přenesená",J308,0)</f>
        <v>0</v>
      </c>
      <c r="BI308" s="177">
        <f>IF(N308="nulová",J308,0)</f>
        <v>0</v>
      </c>
      <c r="BJ308" s="14" t="s">
        <v>79</v>
      </c>
      <c r="BK308" s="177">
        <f>ROUND(I308*H308,2)</f>
        <v>410.76</v>
      </c>
      <c r="BL308" s="14" t="s">
        <v>216</v>
      </c>
      <c r="BM308" s="176" t="s">
        <v>873</v>
      </c>
    </row>
    <row r="309" spans="1:65" s="11" customFormat="1" ht="22.9" customHeight="1">
      <c r="B309" s="149"/>
      <c r="C309" s="150"/>
      <c r="D309" s="151" t="s">
        <v>73</v>
      </c>
      <c r="E309" s="163" t="s">
        <v>874</v>
      </c>
      <c r="F309" s="163" t="s">
        <v>875</v>
      </c>
      <c r="G309" s="150"/>
      <c r="H309" s="150"/>
      <c r="I309" s="153"/>
      <c r="J309" s="164">
        <f>BK309</f>
        <v>171865.21</v>
      </c>
      <c r="K309" s="150"/>
      <c r="L309" s="155"/>
      <c r="M309" s="156"/>
      <c r="N309" s="157"/>
      <c r="O309" s="157"/>
      <c r="P309" s="158">
        <f>SUM(P310:P326)</f>
        <v>0</v>
      </c>
      <c r="Q309" s="157"/>
      <c r="R309" s="158">
        <f>SUM(R310:R326)</f>
        <v>0</v>
      </c>
      <c r="S309" s="157"/>
      <c r="T309" s="159">
        <f>SUM(T310:T326)</f>
        <v>0</v>
      </c>
      <c r="AR309" s="160" t="s">
        <v>79</v>
      </c>
      <c r="AT309" s="161" t="s">
        <v>73</v>
      </c>
      <c r="AU309" s="161" t="s">
        <v>79</v>
      </c>
      <c r="AY309" s="160" t="s">
        <v>149</v>
      </c>
      <c r="BK309" s="162">
        <f>SUM(BK310:BK326)</f>
        <v>171865.21</v>
      </c>
    </row>
    <row r="310" spans="1:65" s="1" customFormat="1" ht="24.2" customHeight="1">
      <c r="A310" s="31"/>
      <c r="B310" s="32"/>
      <c r="C310" s="165" t="s">
        <v>876</v>
      </c>
      <c r="D310" s="165" t="s">
        <v>151</v>
      </c>
      <c r="E310" s="166" t="s">
        <v>877</v>
      </c>
      <c r="F310" s="167" t="s">
        <v>878</v>
      </c>
      <c r="G310" s="168" t="s">
        <v>231</v>
      </c>
      <c r="H310" s="169">
        <v>427.34300000000002</v>
      </c>
      <c r="I310" s="170">
        <v>27</v>
      </c>
      <c r="J310" s="171">
        <f t="shared" ref="J310:J326" si="70">ROUND(I310*H310,2)</f>
        <v>11538.26</v>
      </c>
      <c r="K310" s="167" t="s">
        <v>155</v>
      </c>
      <c r="L310" s="36"/>
      <c r="M310" s="172" t="s">
        <v>19</v>
      </c>
      <c r="N310" s="173" t="s">
        <v>45</v>
      </c>
      <c r="O310" s="61"/>
      <c r="P310" s="174">
        <f t="shared" ref="P310:P326" si="71">O310*H310</f>
        <v>0</v>
      </c>
      <c r="Q310" s="174">
        <v>0</v>
      </c>
      <c r="R310" s="174">
        <f t="shared" ref="R310:R326" si="72">Q310*H310</f>
        <v>0</v>
      </c>
      <c r="S310" s="174">
        <v>0</v>
      </c>
      <c r="T310" s="175">
        <f t="shared" ref="T310:T326" si="73"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76" t="s">
        <v>156</v>
      </c>
      <c r="AT310" s="176" t="s">
        <v>151</v>
      </c>
      <c r="AU310" s="176" t="s">
        <v>157</v>
      </c>
      <c r="AY310" s="14" t="s">
        <v>149</v>
      </c>
      <c r="BE310" s="177">
        <f t="shared" ref="BE310:BE326" si="74">IF(N310="základní",J310,0)</f>
        <v>11538.26</v>
      </c>
      <c r="BF310" s="177">
        <f t="shared" ref="BF310:BF326" si="75">IF(N310="snížená",J310,0)</f>
        <v>0</v>
      </c>
      <c r="BG310" s="177">
        <f t="shared" ref="BG310:BG326" si="76">IF(N310="zákl. přenesená",J310,0)</f>
        <v>0</v>
      </c>
      <c r="BH310" s="177">
        <f t="shared" ref="BH310:BH326" si="77">IF(N310="sníž. přenesená",J310,0)</f>
        <v>0</v>
      </c>
      <c r="BI310" s="177">
        <f t="shared" ref="BI310:BI326" si="78">IF(N310="nulová",J310,0)</f>
        <v>0</v>
      </c>
      <c r="BJ310" s="14" t="s">
        <v>79</v>
      </c>
      <c r="BK310" s="177">
        <f t="shared" ref="BK310:BK326" si="79">ROUND(I310*H310,2)</f>
        <v>11538.26</v>
      </c>
      <c r="BL310" s="14" t="s">
        <v>156</v>
      </c>
      <c r="BM310" s="176" t="s">
        <v>879</v>
      </c>
    </row>
    <row r="311" spans="1:65" s="1" customFormat="1" ht="14.45" customHeight="1">
      <c r="A311" s="31"/>
      <c r="B311" s="32"/>
      <c r="C311" s="165" t="s">
        <v>880</v>
      </c>
      <c r="D311" s="165" t="s">
        <v>151</v>
      </c>
      <c r="E311" s="166" t="s">
        <v>881</v>
      </c>
      <c r="F311" s="167" t="s">
        <v>882</v>
      </c>
      <c r="G311" s="168" t="s">
        <v>231</v>
      </c>
      <c r="H311" s="169">
        <v>526.85299999999995</v>
      </c>
      <c r="I311" s="170">
        <v>150</v>
      </c>
      <c r="J311" s="171">
        <f t="shared" si="70"/>
        <v>79027.95</v>
      </c>
      <c r="K311" s="167" t="s">
        <v>155</v>
      </c>
      <c r="L311" s="36"/>
      <c r="M311" s="172" t="s">
        <v>19</v>
      </c>
      <c r="N311" s="173" t="s">
        <v>45</v>
      </c>
      <c r="O311" s="61"/>
      <c r="P311" s="174">
        <f t="shared" si="71"/>
        <v>0</v>
      </c>
      <c r="Q311" s="174">
        <v>0</v>
      </c>
      <c r="R311" s="174">
        <f t="shared" si="72"/>
        <v>0</v>
      </c>
      <c r="S311" s="174">
        <v>0</v>
      </c>
      <c r="T311" s="175">
        <f t="shared" si="73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76" t="s">
        <v>156</v>
      </c>
      <c r="AT311" s="176" t="s">
        <v>151</v>
      </c>
      <c r="AU311" s="176" t="s">
        <v>157</v>
      </c>
      <c r="AY311" s="14" t="s">
        <v>149</v>
      </c>
      <c r="BE311" s="177">
        <f t="shared" si="74"/>
        <v>79027.95</v>
      </c>
      <c r="BF311" s="177">
        <f t="shared" si="75"/>
        <v>0</v>
      </c>
      <c r="BG311" s="177">
        <f t="shared" si="76"/>
        <v>0</v>
      </c>
      <c r="BH311" s="177">
        <f t="shared" si="77"/>
        <v>0</v>
      </c>
      <c r="BI311" s="177">
        <f t="shared" si="78"/>
        <v>0</v>
      </c>
      <c r="BJ311" s="14" t="s">
        <v>79</v>
      </c>
      <c r="BK311" s="177">
        <f t="shared" si="79"/>
        <v>79027.95</v>
      </c>
      <c r="BL311" s="14" t="s">
        <v>156</v>
      </c>
      <c r="BM311" s="176" t="s">
        <v>883</v>
      </c>
    </row>
    <row r="312" spans="1:65" s="1" customFormat="1" ht="24.2" customHeight="1">
      <c r="A312" s="31"/>
      <c r="B312" s="32"/>
      <c r="C312" s="165" t="s">
        <v>884</v>
      </c>
      <c r="D312" s="165" t="s">
        <v>151</v>
      </c>
      <c r="E312" s="166" t="s">
        <v>885</v>
      </c>
      <c r="F312" s="167" t="s">
        <v>886</v>
      </c>
      <c r="G312" s="168" t="s">
        <v>231</v>
      </c>
      <c r="H312" s="169">
        <v>1520.002</v>
      </c>
      <c r="I312" s="170">
        <v>10.9</v>
      </c>
      <c r="J312" s="171">
        <f t="shared" si="70"/>
        <v>16568.02</v>
      </c>
      <c r="K312" s="167" t="s">
        <v>155</v>
      </c>
      <c r="L312" s="36"/>
      <c r="M312" s="172" t="s">
        <v>19</v>
      </c>
      <c r="N312" s="173" t="s">
        <v>45</v>
      </c>
      <c r="O312" s="61"/>
      <c r="P312" s="174">
        <f t="shared" si="71"/>
        <v>0</v>
      </c>
      <c r="Q312" s="174">
        <v>0</v>
      </c>
      <c r="R312" s="174">
        <f t="shared" si="72"/>
        <v>0</v>
      </c>
      <c r="S312" s="174">
        <v>0</v>
      </c>
      <c r="T312" s="175">
        <f t="shared" si="73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76" t="s">
        <v>156</v>
      </c>
      <c r="AT312" s="176" t="s">
        <v>151</v>
      </c>
      <c r="AU312" s="176" t="s">
        <v>157</v>
      </c>
      <c r="AY312" s="14" t="s">
        <v>149</v>
      </c>
      <c r="BE312" s="177">
        <f t="shared" si="74"/>
        <v>16568.02</v>
      </c>
      <c r="BF312" s="177">
        <f t="shared" si="75"/>
        <v>0</v>
      </c>
      <c r="BG312" s="177">
        <f t="shared" si="76"/>
        <v>0</v>
      </c>
      <c r="BH312" s="177">
        <f t="shared" si="77"/>
        <v>0</v>
      </c>
      <c r="BI312" s="177">
        <f t="shared" si="78"/>
        <v>0</v>
      </c>
      <c r="BJ312" s="14" t="s">
        <v>79</v>
      </c>
      <c r="BK312" s="177">
        <f t="shared" si="79"/>
        <v>16568.02</v>
      </c>
      <c r="BL312" s="14" t="s">
        <v>156</v>
      </c>
      <c r="BM312" s="176" t="s">
        <v>887</v>
      </c>
    </row>
    <row r="313" spans="1:65" s="1" customFormat="1" ht="24.2" customHeight="1">
      <c r="A313" s="31"/>
      <c r="B313" s="32"/>
      <c r="C313" s="165" t="s">
        <v>888</v>
      </c>
      <c r="D313" s="165" t="s">
        <v>151</v>
      </c>
      <c r="E313" s="166" t="s">
        <v>889</v>
      </c>
      <c r="F313" s="167" t="s">
        <v>890</v>
      </c>
      <c r="G313" s="168" t="s">
        <v>231</v>
      </c>
      <c r="H313" s="169">
        <v>45.59</v>
      </c>
      <c r="I313" s="170">
        <v>250</v>
      </c>
      <c r="J313" s="171">
        <f t="shared" si="70"/>
        <v>11397.5</v>
      </c>
      <c r="K313" s="167" t="s">
        <v>155</v>
      </c>
      <c r="L313" s="36"/>
      <c r="M313" s="172" t="s">
        <v>19</v>
      </c>
      <c r="N313" s="173" t="s">
        <v>45</v>
      </c>
      <c r="O313" s="61"/>
      <c r="P313" s="174">
        <f t="shared" si="71"/>
        <v>0</v>
      </c>
      <c r="Q313" s="174">
        <v>0</v>
      </c>
      <c r="R313" s="174">
        <f t="shared" si="72"/>
        <v>0</v>
      </c>
      <c r="S313" s="174">
        <v>0</v>
      </c>
      <c r="T313" s="175">
        <f t="shared" si="73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76" t="s">
        <v>156</v>
      </c>
      <c r="AT313" s="176" t="s">
        <v>151</v>
      </c>
      <c r="AU313" s="176" t="s">
        <v>157</v>
      </c>
      <c r="AY313" s="14" t="s">
        <v>149</v>
      </c>
      <c r="BE313" s="177">
        <f t="shared" si="74"/>
        <v>11397.5</v>
      </c>
      <c r="BF313" s="177">
        <f t="shared" si="75"/>
        <v>0</v>
      </c>
      <c r="BG313" s="177">
        <f t="shared" si="76"/>
        <v>0</v>
      </c>
      <c r="BH313" s="177">
        <f t="shared" si="77"/>
        <v>0</v>
      </c>
      <c r="BI313" s="177">
        <f t="shared" si="78"/>
        <v>0</v>
      </c>
      <c r="BJ313" s="14" t="s">
        <v>79</v>
      </c>
      <c r="BK313" s="177">
        <f t="shared" si="79"/>
        <v>11397.5</v>
      </c>
      <c r="BL313" s="14" t="s">
        <v>156</v>
      </c>
      <c r="BM313" s="176" t="s">
        <v>891</v>
      </c>
    </row>
    <row r="314" spans="1:65" s="1" customFormat="1" ht="24.2" customHeight="1">
      <c r="A314" s="31"/>
      <c r="B314" s="32"/>
      <c r="C314" s="165" t="s">
        <v>892</v>
      </c>
      <c r="D314" s="165" t="s">
        <v>151</v>
      </c>
      <c r="E314" s="166" t="s">
        <v>893</v>
      </c>
      <c r="F314" s="167" t="s">
        <v>894</v>
      </c>
      <c r="G314" s="168" t="s">
        <v>231</v>
      </c>
      <c r="H314" s="169">
        <v>22.35</v>
      </c>
      <c r="I314" s="170">
        <v>280</v>
      </c>
      <c r="J314" s="171">
        <f t="shared" si="70"/>
        <v>6258</v>
      </c>
      <c r="K314" s="167" t="s">
        <v>155</v>
      </c>
      <c r="L314" s="36"/>
      <c r="M314" s="172" t="s">
        <v>19</v>
      </c>
      <c r="N314" s="173" t="s">
        <v>45</v>
      </c>
      <c r="O314" s="61"/>
      <c r="P314" s="174">
        <f t="shared" si="71"/>
        <v>0</v>
      </c>
      <c r="Q314" s="174">
        <v>0</v>
      </c>
      <c r="R314" s="174">
        <f t="shared" si="72"/>
        <v>0</v>
      </c>
      <c r="S314" s="174">
        <v>0</v>
      </c>
      <c r="T314" s="175">
        <f t="shared" si="73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76" t="s">
        <v>156</v>
      </c>
      <c r="AT314" s="176" t="s">
        <v>151</v>
      </c>
      <c r="AU314" s="176" t="s">
        <v>157</v>
      </c>
      <c r="AY314" s="14" t="s">
        <v>149</v>
      </c>
      <c r="BE314" s="177">
        <f t="shared" si="74"/>
        <v>6258</v>
      </c>
      <c r="BF314" s="177">
        <f t="shared" si="75"/>
        <v>0</v>
      </c>
      <c r="BG314" s="177">
        <f t="shared" si="76"/>
        <v>0</v>
      </c>
      <c r="BH314" s="177">
        <f t="shared" si="77"/>
        <v>0</v>
      </c>
      <c r="BI314" s="177">
        <f t="shared" si="78"/>
        <v>0</v>
      </c>
      <c r="BJ314" s="14" t="s">
        <v>79</v>
      </c>
      <c r="BK314" s="177">
        <f t="shared" si="79"/>
        <v>6258</v>
      </c>
      <c r="BL314" s="14" t="s">
        <v>156</v>
      </c>
      <c r="BM314" s="176" t="s">
        <v>895</v>
      </c>
    </row>
    <row r="315" spans="1:65" s="1" customFormat="1" ht="24.2" customHeight="1">
      <c r="A315" s="31"/>
      <c r="B315" s="32"/>
      <c r="C315" s="165" t="s">
        <v>896</v>
      </c>
      <c r="D315" s="165" t="s">
        <v>151</v>
      </c>
      <c r="E315" s="166" t="s">
        <v>897</v>
      </c>
      <c r="F315" s="167" t="s">
        <v>898</v>
      </c>
      <c r="G315" s="168" t="s">
        <v>231</v>
      </c>
      <c r="H315" s="169">
        <v>91.38</v>
      </c>
      <c r="I315" s="170">
        <v>160</v>
      </c>
      <c r="J315" s="171">
        <f t="shared" si="70"/>
        <v>14620.8</v>
      </c>
      <c r="K315" s="167" t="s">
        <v>155</v>
      </c>
      <c r="L315" s="36"/>
      <c r="M315" s="172" t="s">
        <v>19</v>
      </c>
      <c r="N315" s="173" t="s">
        <v>45</v>
      </c>
      <c r="O315" s="61"/>
      <c r="P315" s="174">
        <f t="shared" si="71"/>
        <v>0</v>
      </c>
      <c r="Q315" s="174">
        <v>0</v>
      </c>
      <c r="R315" s="174">
        <f t="shared" si="72"/>
        <v>0</v>
      </c>
      <c r="S315" s="174">
        <v>0</v>
      </c>
      <c r="T315" s="175">
        <f t="shared" si="7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76" t="s">
        <v>156</v>
      </c>
      <c r="AT315" s="176" t="s">
        <v>151</v>
      </c>
      <c r="AU315" s="176" t="s">
        <v>157</v>
      </c>
      <c r="AY315" s="14" t="s">
        <v>149</v>
      </c>
      <c r="BE315" s="177">
        <f t="shared" si="74"/>
        <v>14620.8</v>
      </c>
      <c r="BF315" s="177">
        <f t="shared" si="75"/>
        <v>0</v>
      </c>
      <c r="BG315" s="177">
        <f t="shared" si="76"/>
        <v>0</v>
      </c>
      <c r="BH315" s="177">
        <f t="shared" si="77"/>
        <v>0</v>
      </c>
      <c r="BI315" s="177">
        <f t="shared" si="78"/>
        <v>0</v>
      </c>
      <c r="BJ315" s="14" t="s">
        <v>79</v>
      </c>
      <c r="BK315" s="177">
        <f t="shared" si="79"/>
        <v>14620.8</v>
      </c>
      <c r="BL315" s="14" t="s">
        <v>156</v>
      </c>
      <c r="BM315" s="176" t="s">
        <v>899</v>
      </c>
    </row>
    <row r="316" spans="1:65" s="1" customFormat="1" ht="24.2" customHeight="1">
      <c r="A316" s="31"/>
      <c r="B316" s="32"/>
      <c r="C316" s="165" t="s">
        <v>900</v>
      </c>
      <c r="D316" s="165" t="s">
        <v>151</v>
      </c>
      <c r="E316" s="166" t="s">
        <v>901</v>
      </c>
      <c r="F316" s="167" t="s">
        <v>902</v>
      </c>
      <c r="G316" s="168" t="s">
        <v>231</v>
      </c>
      <c r="H316" s="169">
        <v>18.21</v>
      </c>
      <c r="I316" s="170">
        <v>160</v>
      </c>
      <c r="J316" s="171">
        <f t="shared" si="70"/>
        <v>2913.6</v>
      </c>
      <c r="K316" s="167" t="s">
        <v>155</v>
      </c>
      <c r="L316" s="36"/>
      <c r="M316" s="172" t="s">
        <v>19</v>
      </c>
      <c r="N316" s="173" t="s">
        <v>45</v>
      </c>
      <c r="O316" s="61"/>
      <c r="P316" s="174">
        <f t="shared" si="71"/>
        <v>0</v>
      </c>
      <c r="Q316" s="174">
        <v>0</v>
      </c>
      <c r="R316" s="174">
        <f t="shared" si="72"/>
        <v>0</v>
      </c>
      <c r="S316" s="174">
        <v>0</v>
      </c>
      <c r="T316" s="175">
        <f t="shared" si="7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76" t="s">
        <v>156</v>
      </c>
      <c r="AT316" s="176" t="s">
        <v>151</v>
      </c>
      <c r="AU316" s="176" t="s">
        <v>157</v>
      </c>
      <c r="AY316" s="14" t="s">
        <v>149</v>
      </c>
      <c r="BE316" s="177">
        <f t="shared" si="74"/>
        <v>2913.6</v>
      </c>
      <c r="BF316" s="177">
        <f t="shared" si="75"/>
        <v>0</v>
      </c>
      <c r="BG316" s="177">
        <f t="shared" si="76"/>
        <v>0</v>
      </c>
      <c r="BH316" s="177">
        <f t="shared" si="77"/>
        <v>0</v>
      </c>
      <c r="BI316" s="177">
        <f t="shared" si="78"/>
        <v>0</v>
      </c>
      <c r="BJ316" s="14" t="s">
        <v>79</v>
      </c>
      <c r="BK316" s="177">
        <f t="shared" si="79"/>
        <v>2913.6</v>
      </c>
      <c r="BL316" s="14" t="s">
        <v>156</v>
      </c>
      <c r="BM316" s="176" t="s">
        <v>903</v>
      </c>
    </row>
    <row r="317" spans="1:65" s="1" customFormat="1" ht="24.2" customHeight="1">
      <c r="A317" s="31"/>
      <c r="B317" s="32"/>
      <c r="C317" s="165" t="s">
        <v>904</v>
      </c>
      <c r="D317" s="165" t="s">
        <v>151</v>
      </c>
      <c r="E317" s="166" t="s">
        <v>905</v>
      </c>
      <c r="F317" s="167" t="s">
        <v>906</v>
      </c>
      <c r="G317" s="168" t="s">
        <v>231</v>
      </c>
      <c r="H317" s="169">
        <v>17.38</v>
      </c>
      <c r="I317" s="170">
        <v>130</v>
      </c>
      <c r="J317" s="171">
        <f t="shared" si="70"/>
        <v>2259.4</v>
      </c>
      <c r="K317" s="167" t="s">
        <v>155</v>
      </c>
      <c r="L317" s="36"/>
      <c r="M317" s="172" t="s">
        <v>19</v>
      </c>
      <c r="N317" s="173" t="s">
        <v>45</v>
      </c>
      <c r="O317" s="61"/>
      <c r="P317" s="174">
        <f t="shared" si="71"/>
        <v>0</v>
      </c>
      <c r="Q317" s="174">
        <v>0</v>
      </c>
      <c r="R317" s="174">
        <f t="shared" si="72"/>
        <v>0</v>
      </c>
      <c r="S317" s="174">
        <v>0</v>
      </c>
      <c r="T317" s="175">
        <f t="shared" si="7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76" t="s">
        <v>156</v>
      </c>
      <c r="AT317" s="176" t="s">
        <v>151</v>
      </c>
      <c r="AU317" s="176" t="s">
        <v>157</v>
      </c>
      <c r="AY317" s="14" t="s">
        <v>149</v>
      </c>
      <c r="BE317" s="177">
        <f t="shared" si="74"/>
        <v>2259.4</v>
      </c>
      <c r="BF317" s="177">
        <f t="shared" si="75"/>
        <v>0</v>
      </c>
      <c r="BG317" s="177">
        <f t="shared" si="76"/>
        <v>0</v>
      </c>
      <c r="BH317" s="177">
        <f t="shared" si="77"/>
        <v>0</v>
      </c>
      <c r="BI317" s="177">
        <f t="shared" si="78"/>
        <v>0</v>
      </c>
      <c r="BJ317" s="14" t="s">
        <v>79</v>
      </c>
      <c r="BK317" s="177">
        <f t="shared" si="79"/>
        <v>2259.4</v>
      </c>
      <c r="BL317" s="14" t="s">
        <v>156</v>
      </c>
      <c r="BM317" s="176" t="s">
        <v>907</v>
      </c>
    </row>
    <row r="318" spans="1:65" s="1" customFormat="1" ht="24.2" customHeight="1">
      <c r="A318" s="31"/>
      <c r="B318" s="32"/>
      <c r="C318" s="165" t="s">
        <v>908</v>
      </c>
      <c r="D318" s="165" t="s">
        <v>151</v>
      </c>
      <c r="E318" s="166" t="s">
        <v>909</v>
      </c>
      <c r="F318" s="167" t="s">
        <v>230</v>
      </c>
      <c r="G318" s="168" t="s">
        <v>231</v>
      </c>
      <c r="H318" s="169">
        <v>80</v>
      </c>
      <c r="I318" s="170">
        <v>100</v>
      </c>
      <c r="J318" s="171">
        <f t="shared" si="70"/>
        <v>8000</v>
      </c>
      <c r="K318" s="167" t="s">
        <v>155</v>
      </c>
      <c r="L318" s="36"/>
      <c r="M318" s="172" t="s">
        <v>19</v>
      </c>
      <c r="N318" s="173" t="s">
        <v>45</v>
      </c>
      <c r="O318" s="61"/>
      <c r="P318" s="174">
        <f t="shared" si="71"/>
        <v>0</v>
      </c>
      <c r="Q318" s="174">
        <v>0</v>
      </c>
      <c r="R318" s="174">
        <f t="shared" si="72"/>
        <v>0</v>
      </c>
      <c r="S318" s="174">
        <v>0</v>
      </c>
      <c r="T318" s="175">
        <f t="shared" si="73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76" t="s">
        <v>156</v>
      </c>
      <c r="AT318" s="176" t="s">
        <v>151</v>
      </c>
      <c r="AU318" s="176" t="s">
        <v>157</v>
      </c>
      <c r="AY318" s="14" t="s">
        <v>149</v>
      </c>
      <c r="BE318" s="177">
        <f t="shared" si="74"/>
        <v>8000</v>
      </c>
      <c r="BF318" s="177">
        <f t="shared" si="75"/>
        <v>0</v>
      </c>
      <c r="BG318" s="177">
        <f t="shared" si="76"/>
        <v>0</v>
      </c>
      <c r="BH318" s="177">
        <f t="shared" si="77"/>
        <v>0</v>
      </c>
      <c r="BI318" s="177">
        <f t="shared" si="78"/>
        <v>0</v>
      </c>
      <c r="BJ318" s="14" t="s">
        <v>79</v>
      </c>
      <c r="BK318" s="177">
        <f t="shared" si="79"/>
        <v>8000</v>
      </c>
      <c r="BL318" s="14" t="s">
        <v>156</v>
      </c>
      <c r="BM318" s="176" t="s">
        <v>910</v>
      </c>
    </row>
    <row r="319" spans="1:65" s="1" customFormat="1" ht="24.2" customHeight="1">
      <c r="A319" s="31"/>
      <c r="B319" s="32"/>
      <c r="C319" s="165" t="s">
        <v>911</v>
      </c>
      <c r="D319" s="165" t="s">
        <v>151</v>
      </c>
      <c r="E319" s="166" t="s">
        <v>912</v>
      </c>
      <c r="F319" s="167" t="s">
        <v>913</v>
      </c>
      <c r="G319" s="168" t="s">
        <v>231</v>
      </c>
      <c r="H319" s="169">
        <v>1.7</v>
      </c>
      <c r="I319" s="170">
        <v>330</v>
      </c>
      <c r="J319" s="171">
        <f t="shared" si="70"/>
        <v>561</v>
      </c>
      <c r="K319" s="167" t="s">
        <v>155</v>
      </c>
      <c r="L319" s="36"/>
      <c r="M319" s="172" t="s">
        <v>19</v>
      </c>
      <c r="N319" s="173" t="s">
        <v>45</v>
      </c>
      <c r="O319" s="61"/>
      <c r="P319" s="174">
        <f t="shared" si="71"/>
        <v>0</v>
      </c>
      <c r="Q319" s="174">
        <v>0</v>
      </c>
      <c r="R319" s="174">
        <f t="shared" si="72"/>
        <v>0</v>
      </c>
      <c r="S319" s="174">
        <v>0</v>
      </c>
      <c r="T319" s="175">
        <f t="shared" si="73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76" t="s">
        <v>156</v>
      </c>
      <c r="AT319" s="176" t="s">
        <v>151</v>
      </c>
      <c r="AU319" s="176" t="s">
        <v>157</v>
      </c>
      <c r="AY319" s="14" t="s">
        <v>149</v>
      </c>
      <c r="BE319" s="177">
        <f t="shared" si="74"/>
        <v>561</v>
      </c>
      <c r="BF319" s="177">
        <f t="shared" si="75"/>
        <v>0</v>
      </c>
      <c r="BG319" s="177">
        <f t="shared" si="76"/>
        <v>0</v>
      </c>
      <c r="BH319" s="177">
        <f t="shared" si="77"/>
        <v>0</v>
      </c>
      <c r="BI319" s="177">
        <f t="shared" si="78"/>
        <v>0</v>
      </c>
      <c r="BJ319" s="14" t="s">
        <v>79</v>
      </c>
      <c r="BK319" s="177">
        <f t="shared" si="79"/>
        <v>561</v>
      </c>
      <c r="BL319" s="14" t="s">
        <v>156</v>
      </c>
      <c r="BM319" s="176" t="s">
        <v>914</v>
      </c>
    </row>
    <row r="320" spans="1:65" s="1" customFormat="1" ht="24.2" customHeight="1">
      <c r="A320" s="31"/>
      <c r="B320" s="32"/>
      <c r="C320" s="165" t="s">
        <v>915</v>
      </c>
      <c r="D320" s="165" t="s">
        <v>151</v>
      </c>
      <c r="E320" s="166" t="s">
        <v>916</v>
      </c>
      <c r="F320" s="167" t="s">
        <v>917</v>
      </c>
      <c r="G320" s="168" t="s">
        <v>231</v>
      </c>
      <c r="H320" s="169">
        <v>6.4370000000000003</v>
      </c>
      <c r="I320" s="170">
        <v>380</v>
      </c>
      <c r="J320" s="171">
        <f t="shared" si="70"/>
        <v>2446.06</v>
      </c>
      <c r="K320" s="167" t="s">
        <v>155</v>
      </c>
      <c r="L320" s="36"/>
      <c r="M320" s="172" t="s">
        <v>19</v>
      </c>
      <c r="N320" s="173" t="s">
        <v>45</v>
      </c>
      <c r="O320" s="61"/>
      <c r="P320" s="174">
        <f t="shared" si="71"/>
        <v>0</v>
      </c>
      <c r="Q320" s="174">
        <v>0</v>
      </c>
      <c r="R320" s="174">
        <f t="shared" si="72"/>
        <v>0</v>
      </c>
      <c r="S320" s="174">
        <v>0</v>
      </c>
      <c r="T320" s="175">
        <f t="shared" si="73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76" t="s">
        <v>156</v>
      </c>
      <c r="AT320" s="176" t="s">
        <v>151</v>
      </c>
      <c r="AU320" s="176" t="s">
        <v>157</v>
      </c>
      <c r="AY320" s="14" t="s">
        <v>149</v>
      </c>
      <c r="BE320" s="177">
        <f t="shared" si="74"/>
        <v>2446.06</v>
      </c>
      <c r="BF320" s="177">
        <f t="shared" si="75"/>
        <v>0</v>
      </c>
      <c r="BG320" s="177">
        <f t="shared" si="76"/>
        <v>0</v>
      </c>
      <c r="BH320" s="177">
        <f t="shared" si="77"/>
        <v>0</v>
      </c>
      <c r="BI320" s="177">
        <f t="shared" si="78"/>
        <v>0</v>
      </c>
      <c r="BJ320" s="14" t="s">
        <v>79</v>
      </c>
      <c r="BK320" s="177">
        <f t="shared" si="79"/>
        <v>2446.06</v>
      </c>
      <c r="BL320" s="14" t="s">
        <v>156</v>
      </c>
      <c r="BM320" s="176" t="s">
        <v>918</v>
      </c>
    </row>
    <row r="321" spans="1:65" s="1" customFormat="1" ht="24.2" customHeight="1">
      <c r="A321" s="31"/>
      <c r="B321" s="32"/>
      <c r="C321" s="165" t="s">
        <v>919</v>
      </c>
      <c r="D321" s="165" t="s">
        <v>151</v>
      </c>
      <c r="E321" s="166" t="s">
        <v>920</v>
      </c>
      <c r="F321" s="167" t="s">
        <v>921</v>
      </c>
      <c r="G321" s="168" t="s">
        <v>231</v>
      </c>
      <c r="H321" s="169">
        <v>2.48</v>
      </c>
      <c r="I321" s="170">
        <v>280</v>
      </c>
      <c r="J321" s="171">
        <f t="shared" si="70"/>
        <v>694.4</v>
      </c>
      <c r="K321" s="167" t="s">
        <v>155</v>
      </c>
      <c r="L321" s="36"/>
      <c r="M321" s="172" t="s">
        <v>19</v>
      </c>
      <c r="N321" s="173" t="s">
        <v>45</v>
      </c>
      <c r="O321" s="61"/>
      <c r="P321" s="174">
        <f t="shared" si="71"/>
        <v>0</v>
      </c>
      <c r="Q321" s="174">
        <v>0</v>
      </c>
      <c r="R321" s="174">
        <f t="shared" si="72"/>
        <v>0</v>
      </c>
      <c r="S321" s="174">
        <v>0</v>
      </c>
      <c r="T321" s="175">
        <f t="shared" si="73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76" t="s">
        <v>156</v>
      </c>
      <c r="AT321" s="176" t="s">
        <v>151</v>
      </c>
      <c r="AU321" s="176" t="s">
        <v>157</v>
      </c>
      <c r="AY321" s="14" t="s">
        <v>149</v>
      </c>
      <c r="BE321" s="177">
        <f t="shared" si="74"/>
        <v>694.4</v>
      </c>
      <c r="BF321" s="177">
        <f t="shared" si="75"/>
        <v>0</v>
      </c>
      <c r="BG321" s="177">
        <f t="shared" si="76"/>
        <v>0</v>
      </c>
      <c r="BH321" s="177">
        <f t="shared" si="77"/>
        <v>0</v>
      </c>
      <c r="BI321" s="177">
        <f t="shared" si="78"/>
        <v>0</v>
      </c>
      <c r="BJ321" s="14" t="s">
        <v>79</v>
      </c>
      <c r="BK321" s="177">
        <f t="shared" si="79"/>
        <v>694.4</v>
      </c>
      <c r="BL321" s="14" t="s">
        <v>156</v>
      </c>
      <c r="BM321" s="176" t="s">
        <v>922</v>
      </c>
    </row>
    <row r="322" spans="1:65" s="1" customFormat="1" ht="24.2" customHeight="1">
      <c r="A322" s="31"/>
      <c r="B322" s="32"/>
      <c r="C322" s="165" t="s">
        <v>923</v>
      </c>
      <c r="D322" s="165" t="s">
        <v>151</v>
      </c>
      <c r="E322" s="166" t="s">
        <v>924</v>
      </c>
      <c r="F322" s="167" t="s">
        <v>925</v>
      </c>
      <c r="G322" s="168" t="s">
        <v>231</v>
      </c>
      <c r="H322" s="169">
        <v>2.75</v>
      </c>
      <c r="I322" s="170">
        <v>390</v>
      </c>
      <c r="J322" s="171">
        <f t="shared" si="70"/>
        <v>1072.5</v>
      </c>
      <c r="K322" s="167" t="s">
        <v>155</v>
      </c>
      <c r="L322" s="36"/>
      <c r="M322" s="172" t="s">
        <v>19</v>
      </c>
      <c r="N322" s="173" t="s">
        <v>45</v>
      </c>
      <c r="O322" s="61"/>
      <c r="P322" s="174">
        <f t="shared" si="71"/>
        <v>0</v>
      </c>
      <c r="Q322" s="174">
        <v>0</v>
      </c>
      <c r="R322" s="174">
        <f t="shared" si="72"/>
        <v>0</v>
      </c>
      <c r="S322" s="174">
        <v>0</v>
      </c>
      <c r="T322" s="175">
        <f t="shared" si="73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76" t="s">
        <v>156</v>
      </c>
      <c r="AT322" s="176" t="s">
        <v>151</v>
      </c>
      <c r="AU322" s="176" t="s">
        <v>157</v>
      </c>
      <c r="AY322" s="14" t="s">
        <v>149</v>
      </c>
      <c r="BE322" s="177">
        <f t="shared" si="74"/>
        <v>1072.5</v>
      </c>
      <c r="BF322" s="177">
        <f t="shared" si="75"/>
        <v>0</v>
      </c>
      <c r="BG322" s="177">
        <f t="shared" si="76"/>
        <v>0</v>
      </c>
      <c r="BH322" s="177">
        <f t="shared" si="77"/>
        <v>0</v>
      </c>
      <c r="BI322" s="177">
        <f t="shared" si="78"/>
        <v>0</v>
      </c>
      <c r="BJ322" s="14" t="s">
        <v>79</v>
      </c>
      <c r="BK322" s="177">
        <f t="shared" si="79"/>
        <v>1072.5</v>
      </c>
      <c r="BL322" s="14" t="s">
        <v>156</v>
      </c>
      <c r="BM322" s="176" t="s">
        <v>926</v>
      </c>
    </row>
    <row r="323" spans="1:65" s="1" customFormat="1" ht="24.2" customHeight="1">
      <c r="A323" s="31"/>
      <c r="B323" s="32"/>
      <c r="C323" s="165" t="s">
        <v>927</v>
      </c>
      <c r="D323" s="165" t="s">
        <v>151</v>
      </c>
      <c r="E323" s="166" t="s">
        <v>928</v>
      </c>
      <c r="F323" s="167" t="s">
        <v>929</v>
      </c>
      <c r="G323" s="168" t="s">
        <v>231</v>
      </c>
      <c r="H323" s="169">
        <v>4.4939999999999998</v>
      </c>
      <c r="I323" s="170">
        <v>380</v>
      </c>
      <c r="J323" s="171">
        <f t="shared" si="70"/>
        <v>1707.72</v>
      </c>
      <c r="K323" s="167" t="s">
        <v>155</v>
      </c>
      <c r="L323" s="36"/>
      <c r="M323" s="172" t="s">
        <v>19</v>
      </c>
      <c r="N323" s="173" t="s">
        <v>45</v>
      </c>
      <c r="O323" s="61"/>
      <c r="P323" s="174">
        <f t="shared" si="71"/>
        <v>0</v>
      </c>
      <c r="Q323" s="174">
        <v>0</v>
      </c>
      <c r="R323" s="174">
        <f t="shared" si="72"/>
        <v>0</v>
      </c>
      <c r="S323" s="174">
        <v>0</v>
      </c>
      <c r="T323" s="175">
        <f t="shared" si="73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76" t="s">
        <v>156</v>
      </c>
      <c r="AT323" s="176" t="s">
        <v>151</v>
      </c>
      <c r="AU323" s="176" t="s">
        <v>157</v>
      </c>
      <c r="AY323" s="14" t="s">
        <v>149</v>
      </c>
      <c r="BE323" s="177">
        <f t="shared" si="74"/>
        <v>1707.72</v>
      </c>
      <c r="BF323" s="177">
        <f t="shared" si="75"/>
        <v>0</v>
      </c>
      <c r="BG323" s="177">
        <f t="shared" si="76"/>
        <v>0</v>
      </c>
      <c r="BH323" s="177">
        <f t="shared" si="77"/>
        <v>0</v>
      </c>
      <c r="BI323" s="177">
        <f t="shared" si="78"/>
        <v>0</v>
      </c>
      <c r="BJ323" s="14" t="s">
        <v>79</v>
      </c>
      <c r="BK323" s="177">
        <f t="shared" si="79"/>
        <v>1707.72</v>
      </c>
      <c r="BL323" s="14" t="s">
        <v>156</v>
      </c>
      <c r="BM323" s="176" t="s">
        <v>930</v>
      </c>
    </row>
    <row r="324" spans="1:65" s="1" customFormat="1" ht="24.2" customHeight="1">
      <c r="A324" s="31"/>
      <c r="B324" s="32"/>
      <c r="C324" s="165" t="s">
        <v>931</v>
      </c>
      <c r="D324" s="165" t="s">
        <v>151</v>
      </c>
      <c r="E324" s="166" t="s">
        <v>932</v>
      </c>
      <c r="F324" s="167" t="s">
        <v>933</v>
      </c>
      <c r="G324" s="168" t="s">
        <v>231</v>
      </c>
      <c r="H324" s="169">
        <v>14.8</v>
      </c>
      <c r="I324" s="170">
        <v>500</v>
      </c>
      <c r="J324" s="171">
        <f t="shared" si="70"/>
        <v>7400</v>
      </c>
      <c r="K324" s="167" t="s">
        <v>155</v>
      </c>
      <c r="L324" s="36"/>
      <c r="M324" s="172" t="s">
        <v>19</v>
      </c>
      <c r="N324" s="173" t="s">
        <v>45</v>
      </c>
      <c r="O324" s="61"/>
      <c r="P324" s="174">
        <f t="shared" si="71"/>
        <v>0</v>
      </c>
      <c r="Q324" s="174">
        <v>0</v>
      </c>
      <c r="R324" s="174">
        <f t="shared" si="72"/>
        <v>0</v>
      </c>
      <c r="S324" s="174">
        <v>0</v>
      </c>
      <c r="T324" s="175">
        <f t="shared" si="73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76" t="s">
        <v>156</v>
      </c>
      <c r="AT324" s="176" t="s">
        <v>151</v>
      </c>
      <c r="AU324" s="176" t="s">
        <v>157</v>
      </c>
      <c r="AY324" s="14" t="s">
        <v>149</v>
      </c>
      <c r="BE324" s="177">
        <f t="shared" si="74"/>
        <v>7400</v>
      </c>
      <c r="BF324" s="177">
        <f t="shared" si="75"/>
        <v>0</v>
      </c>
      <c r="BG324" s="177">
        <f t="shared" si="76"/>
        <v>0</v>
      </c>
      <c r="BH324" s="177">
        <f t="shared" si="77"/>
        <v>0</v>
      </c>
      <c r="BI324" s="177">
        <f t="shared" si="78"/>
        <v>0</v>
      </c>
      <c r="BJ324" s="14" t="s">
        <v>79</v>
      </c>
      <c r="BK324" s="177">
        <f t="shared" si="79"/>
        <v>7400</v>
      </c>
      <c r="BL324" s="14" t="s">
        <v>156</v>
      </c>
      <c r="BM324" s="176" t="s">
        <v>934</v>
      </c>
    </row>
    <row r="325" spans="1:65" s="1" customFormat="1" ht="24.2" customHeight="1">
      <c r="A325" s="31"/>
      <c r="B325" s="32"/>
      <c r="C325" s="165" t="s">
        <v>935</v>
      </c>
      <c r="D325" s="165" t="s">
        <v>151</v>
      </c>
      <c r="E325" s="166" t="s">
        <v>936</v>
      </c>
      <c r="F325" s="167" t="s">
        <v>937</v>
      </c>
      <c r="G325" s="168" t="s">
        <v>231</v>
      </c>
      <c r="H325" s="169">
        <v>1</v>
      </c>
      <c r="I325" s="170">
        <v>600</v>
      </c>
      <c r="J325" s="171">
        <f t="shared" si="70"/>
        <v>600</v>
      </c>
      <c r="K325" s="167" t="s">
        <v>155</v>
      </c>
      <c r="L325" s="36"/>
      <c r="M325" s="172" t="s">
        <v>19</v>
      </c>
      <c r="N325" s="173" t="s">
        <v>45</v>
      </c>
      <c r="O325" s="61"/>
      <c r="P325" s="174">
        <f t="shared" si="71"/>
        <v>0</v>
      </c>
      <c r="Q325" s="174">
        <v>0</v>
      </c>
      <c r="R325" s="174">
        <f t="shared" si="72"/>
        <v>0</v>
      </c>
      <c r="S325" s="174">
        <v>0</v>
      </c>
      <c r="T325" s="175">
        <f t="shared" si="73"/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76" t="s">
        <v>156</v>
      </c>
      <c r="AT325" s="176" t="s">
        <v>151</v>
      </c>
      <c r="AU325" s="176" t="s">
        <v>157</v>
      </c>
      <c r="AY325" s="14" t="s">
        <v>149</v>
      </c>
      <c r="BE325" s="177">
        <f t="shared" si="74"/>
        <v>600</v>
      </c>
      <c r="BF325" s="177">
        <f t="shared" si="75"/>
        <v>0</v>
      </c>
      <c r="BG325" s="177">
        <f t="shared" si="76"/>
        <v>0</v>
      </c>
      <c r="BH325" s="177">
        <f t="shared" si="77"/>
        <v>0</v>
      </c>
      <c r="BI325" s="177">
        <f t="shared" si="78"/>
        <v>0</v>
      </c>
      <c r="BJ325" s="14" t="s">
        <v>79</v>
      </c>
      <c r="BK325" s="177">
        <f t="shared" si="79"/>
        <v>600</v>
      </c>
      <c r="BL325" s="14" t="s">
        <v>156</v>
      </c>
      <c r="BM325" s="176" t="s">
        <v>938</v>
      </c>
    </row>
    <row r="326" spans="1:65" s="1" customFormat="1" ht="24.2" customHeight="1">
      <c r="A326" s="31"/>
      <c r="B326" s="32"/>
      <c r="C326" s="165" t="s">
        <v>939</v>
      </c>
      <c r="D326" s="165" t="s">
        <v>151</v>
      </c>
      <c r="E326" s="166" t="s">
        <v>940</v>
      </c>
      <c r="F326" s="167" t="s">
        <v>941</v>
      </c>
      <c r="G326" s="168" t="s">
        <v>231</v>
      </c>
      <c r="H326" s="169">
        <v>9.6</v>
      </c>
      <c r="I326" s="170">
        <v>500</v>
      </c>
      <c r="J326" s="171">
        <f t="shared" si="70"/>
        <v>4800</v>
      </c>
      <c r="K326" s="167" t="s">
        <v>155</v>
      </c>
      <c r="L326" s="36"/>
      <c r="M326" s="172" t="s">
        <v>19</v>
      </c>
      <c r="N326" s="173" t="s">
        <v>45</v>
      </c>
      <c r="O326" s="61"/>
      <c r="P326" s="174">
        <f t="shared" si="71"/>
        <v>0</v>
      </c>
      <c r="Q326" s="174">
        <v>0</v>
      </c>
      <c r="R326" s="174">
        <f t="shared" si="72"/>
        <v>0</v>
      </c>
      <c r="S326" s="174">
        <v>0</v>
      </c>
      <c r="T326" s="175">
        <f t="shared" si="73"/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76" t="s">
        <v>156</v>
      </c>
      <c r="AT326" s="176" t="s">
        <v>151</v>
      </c>
      <c r="AU326" s="176" t="s">
        <v>157</v>
      </c>
      <c r="AY326" s="14" t="s">
        <v>149</v>
      </c>
      <c r="BE326" s="177">
        <f t="shared" si="74"/>
        <v>4800</v>
      </c>
      <c r="BF326" s="177">
        <f t="shared" si="75"/>
        <v>0</v>
      </c>
      <c r="BG326" s="177">
        <f t="shared" si="76"/>
        <v>0</v>
      </c>
      <c r="BH326" s="177">
        <f t="shared" si="77"/>
        <v>0</v>
      </c>
      <c r="BI326" s="177">
        <f t="shared" si="78"/>
        <v>0</v>
      </c>
      <c r="BJ326" s="14" t="s">
        <v>79</v>
      </c>
      <c r="BK326" s="177">
        <f t="shared" si="79"/>
        <v>4800</v>
      </c>
      <c r="BL326" s="14" t="s">
        <v>156</v>
      </c>
      <c r="BM326" s="176" t="s">
        <v>942</v>
      </c>
    </row>
    <row r="327" spans="1:65" s="11" customFormat="1" ht="22.9" customHeight="1">
      <c r="B327" s="149"/>
      <c r="C327" s="150"/>
      <c r="D327" s="151" t="s">
        <v>73</v>
      </c>
      <c r="E327" s="163" t="s">
        <v>943</v>
      </c>
      <c r="F327" s="163" t="s">
        <v>944</v>
      </c>
      <c r="G327" s="150"/>
      <c r="H327" s="150"/>
      <c r="I327" s="153"/>
      <c r="J327" s="164">
        <f>BK327</f>
        <v>21273.53</v>
      </c>
      <c r="K327" s="150"/>
      <c r="L327" s="155"/>
      <c r="M327" s="156"/>
      <c r="N327" s="157"/>
      <c r="O327" s="157"/>
      <c r="P327" s="158">
        <f>SUM(P328:P332)</f>
        <v>0</v>
      </c>
      <c r="Q327" s="157"/>
      <c r="R327" s="158">
        <f>SUM(R328:R332)</f>
        <v>0</v>
      </c>
      <c r="S327" s="157"/>
      <c r="T327" s="159">
        <f>SUM(T328:T332)</f>
        <v>0</v>
      </c>
      <c r="AR327" s="160" t="s">
        <v>79</v>
      </c>
      <c r="AT327" s="161" t="s">
        <v>73</v>
      </c>
      <c r="AU327" s="161" t="s">
        <v>79</v>
      </c>
      <c r="AY327" s="160" t="s">
        <v>149</v>
      </c>
      <c r="BK327" s="162">
        <f>SUM(BK328:BK332)</f>
        <v>21273.53</v>
      </c>
    </row>
    <row r="328" spans="1:65" s="1" customFormat="1" ht="24.2" customHeight="1">
      <c r="A328" s="31"/>
      <c r="B328" s="32"/>
      <c r="C328" s="165" t="s">
        <v>945</v>
      </c>
      <c r="D328" s="165" t="s">
        <v>151</v>
      </c>
      <c r="E328" s="166" t="s">
        <v>946</v>
      </c>
      <c r="F328" s="167" t="s">
        <v>947</v>
      </c>
      <c r="G328" s="168" t="s">
        <v>231</v>
      </c>
      <c r="H328" s="169">
        <v>71.239999999999995</v>
      </c>
      <c r="I328" s="170">
        <v>120</v>
      </c>
      <c r="J328" s="171">
        <f>ROUND(I328*H328,2)</f>
        <v>8548.7999999999993</v>
      </c>
      <c r="K328" s="167" t="s">
        <v>155</v>
      </c>
      <c r="L328" s="36"/>
      <c r="M328" s="172" t="s">
        <v>19</v>
      </c>
      <c r="N328" s="173" t="s">
        <v>45</v>
      </c>
      <c r="O328" s="61"/>
      <c r="P328" s="174">
        <f>O328*H328</f>
        <v>0</v>
      </c>
      <c r="Q328" s="174">
        <v>0</v>
      </c>
      <c r="R328" s="174">
        <f>Q328*H328</f>
        <v>0</v>
      </c>
      <c r="S328" s="174">
        <v>0</v>
      </c>
      <c r="T328" s="175">
        <f>S328*H328</f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76" t="s">
        <v>156</v>
      </c>
      <c r="AT328" s="176" t="s">
        <v>151</v>
      </c>
      <c r="AU328" s="176" t="s">
        <v>157</v>
      </c>
      <c r="AY328" s="14" t="s">
        <v>149</v>
      </c>
      <c r="BE328" s="177">
        <f>IF(N328="základní",J328,0)</f>
        <v>8548.7999999999993</v>
      </c>
      <c r="BF328" s="177">
        <f>IF(N328="snížená",J328,0)</f>
        <v>0</v>
      </c>
      <c r="BG328" s="177">
        <f>IF(N328="zákl. přenesená",J328,0)</f>
        <v>0</v>
      </c>
      <c r="BH328" s="177">
        <f>IF(N328="sníž. přenesená",J328,0)</f>
        <v>0</v>
      </c>
      <c r="BI328" s="177">
        <f>IF(N328="nulová",J328,0)</f>
        <v>0</v>
      </c>
      <c r="BJ328" s="14" t="s">
        <v>79</v>
      </c>
      <c r="BK328" s="177">
        <f>ROUND(I328*H328,2)</f>
        <v>8548.7999999999993</v>
      </c>
      <c r="BL328" s="14" t="s">
        <v>156</v>
      </c>
      <c r="BM328" s="176" t="s">
        <v>948</v>
      </c>
    </row>
    <row r="329" spans="1:65" s="1" customFormat="1" ht="24.2" customHeight="1">
      <c r="A329" s="31"/>
      <c r="B329" s="32"/>
      <c r="C329" s="165" t="s">
        <v>949</v>
      </c>
      <c r="D329" s="165" t="s">
        <v>151</v>
      </c>
      <c r="E329" s="166" t="s">
        <v>950</v>
      </c>
      <c r="F329" s="167" t="s">
        <v>951</v>
      </c>
      <c r="G329" s="168" t="s">
        <v>231</v>
      </c>
      <c r="H329" s="169">
        <v>35.28</v>
      </c>
      <c r="I329" s="170">
        <v>160</v>
      </c>
      <c r="J329" s="171">
        <f>ROUND(I329*H329,2)</f>
        <v>5644.8</v>
      </c>
      <c r="K329" s="167" t="s">
        <v>155</v>
      </c>
      <c r="L329" s="36"/>
      <c r="M329" s="172" t="s">
        <v>19</v>
      </c>
      <c r="N329" s="173" t="s">
        <v>45</v>
      </c>
      <c r="O329" s="61"/>
      <c r="P329" s="174">
        <f>O329*H329</f>
        <v>0</v>
      </c>
      <c r="Q329" s="174">
        <v>0</v>
      </c>
      <c r="R329" s="174">
        <f>Q329*H329</f>
        <v>0</v>
      </c>
      <c r="S329" s="174">
        <v>0</v>
      </c>
      <c r="T329" s="175">
        <f>S329*H329</f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76" t="s">
        <v>156</v>
      </c>
      <c r="AT329" s="176" t="s">
        <v>151</v>
      </c>
      <c r="AU329" s="176" t="s">
        <v>157</v>
      </c>
      <c r="AY329" s="14" t="s">
        <v>149</v>
      </c>
      <c r="BE329" s="177">
        <f>IF(N329="základní",J329,0)</f>
        <v>5644.8</v>
      </c>
      <c r="BF329" s="177">
        <f>IF(N329="snížená",J329,0)</f>
        <v>0</v>
      </c>
      <c r="BG329" s="177">
        <f>IF(N329="zákl. přenesená",J329,0)</f>
        <v>0</v>
      </c>
      <c r="BH329" s="177">
        <f>IF(N329="sníž. přenesená",J329,0)</f>
        <v>0</v>
      </c>
      <c r="BI329" s="177">
        <f>IF(N329="nulová",J329,0)</f>
        <v>0</v>
      </c>
      <c r="BJ329" s="14" t="s">
        <v>79</v>
      </c>
      <c r="BK329" s="177">
        <f>ROUND(I329*H329,2)</f>
        <v>5644.8</v>
      </c>
      <c r="BL329" s="14" t="s">
        <v>156</v>
      </c>
      <c r="BM329" s="176" t="s">
        <v>952</v>
      </c>
    </row>
    <row r="330" spans="1:65" s="1" customFormat="1" ht="24.2" customHeight="1">
      <c r="A330" s="31"/>
      <c r="B330" s="32"/>
      <c r="C330" s="165" t="s">
        <v>953</v>
      </c>
      <c r="D330" s="165" t="s">
        <v>151</v>
      </c>
      <c r="E330" s="166" t="s">
        <v>954</v>
      </c>
      <c r="F330" s="167" t="s">
        <v>955</v>
      </c>
      <c r="G330" s="168" t="s">
        <v>231</v>
      </c>
      <c r="H330" s="169">
        <v>13.494999999999999</v>
      </c>
      <c r="I330" s="170">
        <v>81</v>
      </c>
      <c r="J330" s="171">
        <f>ROUND(I330*H330,2)</f>
        <v>1093.0999999999999</v>
      </c>
      <c r="K330" s="167" t="s">
        <v>155</v>
      </c>
      <c r="L330" s="36"/>
      <c r="M330" s="172" t="s">
        <v>19</v>
      </c>
      <c r="N330" s="173" t="s">
        <v>45</v>
      </c>
      <c r="O330" s="61"/>
      <c r="P330" s="174">
        <f>O330*H330</f>
        <v>0</v>
      </c>
      <c r="Q330" s="174">
        <v>0</v>
      </c>
      <c r="R330" s="174">
        <f>Q330*H330</f>
        <v>0</v>
      </c>
      <c r="S330" s="174">
        <v>0</v>
      </c>
      <c r="T330" s="175">
        <f>S330*H330</f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76" t="s">
        <v>156</v>
      </c>
      <c r="AT330" s="176" t="s">
        <v>151</v>
      </c>
      <c r="AU330" s="176" t="s">
        <v>157</v>
      </c>
      <c r="AY330" s="14" t="s">
        <v>149</v>
      </c>
      <c r="BE330" s="177">
        <f>IF(N330="základní",J330,0)</f>
        <v>1093.0999999999999</v>
      </c>
      <c r="BF330" s="177">
        <f>IF(N330="snížená",J330,0)</f>
        <v>0</v>
      </c>
      <c r="BG330" s="177">
        <f>IF(N330="zákl. přenesená",J330,0)</f>
        <v>0</v>
      </c>
      <c r="BH330" s="177">
        <f>IF(N330="sníž. přenesená",J330,0)</f>
        <v>0</v>
      </c>
      <c r="BI330" s="177">
        <f>IF(N330="nulová",J330,0)</f>
        <v>0</v>
      </c>
      <c r="BJ330" s="14" t="s">
        <v>79</v>
      </c>
      <c r="BK330" s="177">
        <f>ROUND(I330*H330,2)</f>
        <v>1093.0999999999999</v>
      </c>
      <c r="BL330" s="14" t="s">
        <v>156</v>
      </c>
      <c r="BM330" s="176" t="s">
        <v>956</v>
      </c>
    </row>
    <row r="331" spans="1:65" s="1" customFormat="1" ht="24.2" customHeight="1">
      <c r="A331" s="31"/>
      <c r="B331" s="32"/>
      <c r="C331" s="165" t="s">
        <v>957</v>
      </c>
      <c r="D331" s="165" t="s">
        <v>151</v>
      </c>
      <c r="E331" s="166" t="s">
        <v>958</v>
      </c>
      <c r="F331" s="167" t="s">
        <v>959</v>
      </c>
      <c r="G331" s="168" t="s">
        <v>231</v>
      </c>
      <c r="H331" s="169">
        <v>26.4</v>
      </c>
      <c r="I331" s="170">
        <v>194</v>
      </c>
      <c r="J331" s="171">
        <f>ROUND(I331*H331,2)</f>
        <v>5121.6000000000004</v>
      </c>
      <c r="K331" s="167" t="s">
        <v>155</v>
      </c>
      <c r="L331" s="36"/>
      <c r="M331" s="172" t="s">
        <v>19</v>
      </c>
      <c r="N331" s="173" t="s">
        <v>45</v>
      </c>
      <c r="O331" s="61"/>
      <c r="P331" s="174">
        <f>O331*H331</f>
        <v>0</v>
      </c>
      <c r="Q331" s="174">
        <v>0</v>
      </c>
      <c r="R331" s="174">
        <f>Q331*H331</f>
        <v>0</v>
      </c>
      <c r="S331" s="174">
        <v>0</v>
      </c>
      <c r="T331" s="175">
        <f>S331*H331</f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76" t="s">
        <v>156</v>
      </c>
      <c r="AT331" s="176" t="s">
        <v>151</v>
      </c>
      <c r="AU331" s="176" t="s">
        <v>157</v>
      </c>
      <c r="AY331" s="14" t="s">
        <v>149</v>
      </c>
      <c r="BE331" s="177">
        <f>IF(N331="základní",J331,0)</f>
        <v>5121.6000000000004</v>
      </c>
      <c r="BF331" s="177">
        <f>IF(N331="snížená",J331,0)</f>
        <v>0</v>
      </c>
      <c r="BG331" s="177">
        <f>IF(N331="zákl. přenesená",J331,0)</f>
        <v>0</v>
      </c>
      <c r="BH331" s="177">
        <f>IF(N331="sníž. přenesená",J331,0)</f>
        <v>0</v>
      </c>
      <c r="BI331" s="177">
        <f>IF(N331="nulová",J331,0)</f>
        <v>0</v>
      </c>
      <c r="BJ331" s="14" t="s">
        <v>79</v>
      </c>
      <c r="BK331" s="177">
        <f>ROUND(I331*H331,2)</f>
        <v>5121.6000000000004</v>
      </c>
      <c r="BL331" s="14" t="s">
        <v>156</v>
      </c>
      <c r="BM331" s="176" t="s">
        <v>960</v>
      </c>
    </row>
    <row r="332" spans="1:65" s="1" customFormat="1" ht="24.2" customHeight="1">
      <c r="A332" s="31"/>
      <c r="B332" s="32"/>
      <c r="C332" s="165" t="s">
        <v>961</v>
      </c>
      <c r="D332" s="165" t="s">
        <v>151</v>
      </c>
      <c r="E332" s="166" t="s">
        <v>962</v>
      </c>
      <c r="F332" s="167" t="s">
        <v>963</v>
      </c>
      <c r="G332" s="168" t="s">
        <v>231</v>
      </c>
      <c r="H332" s="169">
        <v>4.53</v>
      </c>
      <c r="I332" s="170">
        <v>191</v>
      </c>
      <c r="J332" s="171">
        <f>ROUND(I332*H332,2)</f>
        <v>865.23</v>
      </c>
      <c r="K332" s="167" t="s">
        <v>155</v>
      </c>
      <c r="L332" s="36"/>
      <c r="M332" s="172" t="s">
        <v>19</v>
      </c>
      <c r="N332" s="173" t="s">
        <v>45</v>
      </c>
      <c r="O332" s="61"/>
      <c r="P332" s="174">
        <f>O332*H332</f>
        <v>0</v>
      </c>
      <c r="Q332" s="174">
        <v>0</v>
      </c>
      <c r="R332" s="174">
        <f>Q332*H332</f>
        <v>0</v>
      </c>
      <c r="S332" s="174">
        <v>0</v>
      </c>
      <c r="T332" s="175">
        <f>S332*H332</f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76" t="s">
        <v>156</v>
      </c>
      <c r="AT332" s="176" t="s">
        <v>151</v>
      </c>
      <c r="AU332" s="176" t="s">
        <v>157</v>
      </c>
      <c r="AY332" s="14" t="s">
        <v>149</v>
      </c>
      <c r="BE332" s="177">
        <f>IF(N332="základní",J332,0)</f>
        <v>865.23</v>
      </c>
      <c r="BF332" s="177">
        <f>IF(N332="snížená",J332,0)</f>
        <v>0</v>
      </c>
      <c r="BG332" s="177">
        <f>IF(N332="zákl. přenesená",J332,0)</f>
        <v>0</v>
      </c>
      <c r="BH332" s="177">
        <f>IF(N332="sníž. přenesená",J332,0)</f>
        <v>0</v>
      </c>
      <c r="BI332" s="177">
        <f>IF(N332="nulová",J332,0)</f>
        <v>0</v>
      </c>
      <c r="BJ332" s="14" t="s">
        <v>79</v>
      </c>
      <c r="BK332" s="177">
        <f>ROUND(I332*H332,2)</f>
        <v>865.23</v>
      </c>
      <c r="BL332" s="14" t="s">
        <v>156</v>
      </c>
      <c r="BM332" s="176" t="s">
        <v>964</v>
      </c>
    </row>
    <row r="333" spans="1:65" s="11" customFormat="1" ht="25.9" customHeight="1">
      <c r="B333" s="149"/>
      <c r="C333" s="150"/>
      <c r="D333" s="151" t="s">
        <v>73</v>
      </c>
      <c r="E333" s="152" t="s">
        <v>965</v>
      </c>
      <c r="F333" s="152" t="s">
        <v>966</v>
      </c>
      <c r="G333" s="150"/>
      <c r="H333" s="150"/>
      <c r="I333" s="153"/>
      <c r="J333" s="154">
        <f>BK333</f>
        <v>1590887.03</v>
      </c>
      <c r="K333" s="150"/>
      <c r="L333" s="155"/>
      <c r="M333" s="156"/>
      <c r="N333" s="157"/>
      <c r="O333" s="157"/>
      <c r="P333" s="158">
        <f>P334+P345+P365+P376+P392+P425+P454+P456+P462+P467+P479+P484+P561+P571+P581+P595+P611+P655+P676+P711+P726+P739+P743+P753+P758+P776+P786+P794+P799+P803</f>
        <v>0</v>
      </c>
      <c r="Q333" s="157"/>
      <c r="R333" s="158">
        <f>R334+R345+R365+R376+R392+R425+R454+R456+R462+R467+R479+R484+R561+R571+R581+R595+R611+R655+R676+R711+R726+R739+R743+R753+R758+R776+R786+R794+R799+R803</f>
        <v>86.058009450000014</v>
      </c>
      <c r="S333" s="157"/>
      <c r="T333" s="159">
        <f>T334+T345+T365+T376+T392+T425+T454+T456+T462+T467+T479+T484+T561+T571+T581+T595+T611+T655+T676+T711+T726+T739+T743+T753+T758+T776+T786+T794+T799+T803</f>
        <v>42.800540500000004</v>
      </c>
      <c r="AR333" s="160" t="s">
        <v>157</v>
      </c>
      <c r="AT333" s="161" t="s">
        <v>73</v>
      </c>
      <c r="AU333" s="161" t="s">
        <v>74</v>
      </c>
      <c r="AY333" s="160" t="s">
        <v>149</v>
      </c>
      <c r="BK333" s="162">
        <f>BK334+BK345+BK365+BK376+BK392+BK425+BK454+BK456+BK462+BK467+BK479+BK484+BK561+BK571+BK581+BK595+BK611+BK655+BK676+BK711+BK726+BK739+BK743+BK753+BK758+BK776+BK786+BK794+BK799+BK803</f>
        <v>1590887.03</v>
      </c>
    </row>
    <row r="334" spans="1:65" s="11" customFormat="1" ht="22.9" customHeight="1">
      <c r="B334" s="149"/>
      <c r="C334" s="150"/>
      <c r="D334" s="151" t="s">
        <v>73</v>
      </c>
      <c r="E334" s="163" t="s">
        <v>967</v>
      </c>
      <c r="F334" s="163" t="s">
        <v>968</v>
      </c>
      <c r="G334" s="150"/>
      <c r="H334" s="150"/>
      <c r="I334" s="153"/>
      <c r="J334" s="164">
        <f>BK334</f>
        <v>21396.3</v>
      </c>
      <c r="K334" s="150"/>
      <c r="L334" s="155"/>
      <c r="M334" s="156"/>
      <c r="N334" s="157"/>
      <c r="O334" s="157"/>
      <c r="P334" s="158">
        <f>SUM(P335:P344)</f>
        <v>0</v>
      </c>
      <c r="Q334" s="157"/>
      <c r="R334" s="158">
        <f>SUM(R335:R344)</f>
        <v>0.41323600000000005</v>
      </c>
      <c r="S334" s="157"/>
      <c r="T334" s="159">
        <f>SUM(T335:T344)</f>
        <v>0</v>
      </c>
      <c r="AR334" s="160" t="s">
        <v>157</v>
      </c>
      <c r="AT334" s="161" t="s">
        <v>73</v>
      </c>
      <c r="AU334" s="161" t="s">
        <v>79</v>
      </c>
      <c r="AY334" s="160" t="s">
        <v>149</v>
      </c>
      <c r="BK334" s="162">
        <f>SUM(BK335:BK344)</f>
        <v>21396.3</v>
      </c>
    </row>
    <row r="335" spans="1:65" s="1" customFormat="1" ht="24.2" customHeight="1">
      <c r="A335" s="31"/>
      <c r="B335" s="32"/>
      <c r="C335" s="165" t="s">
        <v>969</v>
      </c>
      <c r="D335" s="165" t="s">
        <v>151</v>
      </c>
      <c r="E335" s="166" t="s">
        <v>970</v>
      </c>
      <c r="F335" s="167" t="s">
        <v>971</v>
      </c>
      <c r="G335" s="168" t="s">
        <v>154</v>
      </c>
      <c r="H335" s="169">
        <v>9</v>
      </c>
      <c r="I335" s="170">
        <v>207</v>
      </c>
      <c r="J335" s="171">
        <f t="shared" ref="J335:J344" si="80">ROUND(I335*H335,2)</f>
        <v>1863</v>
      </c>
      <c r="K335" s="167" t="s">
        <v>155</v>
      </c>
      <c r="L335" s="36"/>
      <c r="M335" s="172" t="s">
        <v>19</v>
      </c>
      <c r="N335" s="173" t="s">
        <v>45</v>
      </c>
      <c r="O335" s="61"/>
      <c r="P335" s="174">
        <f t="shared" ref="P335:P344" si="81">O335*H335</f>
        <v>0</v>
      </c>
      <c r="Q335" s="174">
        <v>8.0000000000000004E-4</v>
      </c>
      <c r="R335" s="174">
        <f t="shared" ref="R335:R344" si="82">Q335*H335</f>
        <v>7.2000000000000007E-3</v>
      </c>
      <c r="S335" s="174">
        <v>0</v>
      </c>
      <c r="T335" s="175">
        <f t="shared" ref="T335:T344" si="83">S335*H335</f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76" t="s">
        <v>216</v>
      </c>
      <c r="AT335" s="176" t="s">
        <v>151</v>
      </c>
      <c r="AU335" s="176" t="s">
        <v>157</v>
      </c>
      <c r="AY335" s="14" t="s">
        <v>149</v>
      </c>
      <c r="BE335" s="177">
        <f t="shared" ref="BE335:BE344" si="84">IF(N335="základní",J335,0)</f>
        <v>1863</v>
      </c>
      <c r="BF335" s="177">
        <f t="shared" ref="BF335:BF344" si="85">IF(N335="snížená",J335,0)</f>
        <v>0</v>
      </c>
      <c r="BG335" s="177">
        <f t="shared" ref="BG335:BG344" si="86">IF(N335="zákl. přenesená",J335,0)</f>
        <v>0</v>
      </c>
      <c r="BH335" s="177">
        <f t="shared" ref="BH335:BH344" si="87">IF(N335="sníž. přenesená",J335,0)</f>
        <v>0</v>
      </c>
      <c r="BI335" s="177">
        <f t="shared" ref="BI335:BI344" si="88">IF(N335="nulová",J335,0)</f>
        <v>0</v>
      </c>
      <c r="BJ335" s="14" t="s">
        <v>79</v>
      </c>
      <c r="BK335" s="177">
        <f t="shared" ref="BK335:BK344" si="89">ROUND(I335*H335,2)</f>
        <v>1863</v>
      </c>
      <c r="BL335" s="14" t="s">
        <v>216</v>
      </c>
      <c r="BM335" s="176" t="s">
        <v>972</v>
      </c>
    </row>
    <row r="336" spans="1:65" s="1" customFormat="1" ht="14.45" customHeight="1">
      <c r="A336" s="31"/>
      <c r="B336" s="32"/>
      <c r="C336" s="165" t="s">
        <v>973</v>
      </c>
      <c r="D336" s="165" t="s">
        <v>151</v>
      </c>
      <c r="E336" s="166" t="s">
        <v>974</v>
      </c>
      <c r="F336" s="167" t="s">
        <v>975</v>
      </c>
      <c r="G336" s="168" t="s">
        <v>169</v>
      </c>
      <c r="H336" s="169">
        <v>30</v>
      </c>
      <c r="I336" s="170">
        <v>95.2</v>
      </c>
      <c r="J336" s="171">
        <f t="shared" si="80"/>
        <v>2856</v>
      </c>
      <c r="K336" s="167" t="s">
        <v>155</v>
      </c>
      <c r="L336" s="36"/>
      <c r="M336" s="172" t="s">
        <v>19</v>
      </c>
      <c r="N336" s="173" t="s">
        <v>45</v>
      </c>
      <c r="O336" s="61"/>
      <c r="P336" s="174">
        <f t="shared" si="81"/>
        <v>0</v>
      </c>
      <c r="Q336" s="174">
        <v>1.6000000000000001E-4</v>
      </c>
      <c r="R336" s="174">
        <f t="shared" si="82"/>
        <v>4.8000000000000004E-3</v>
      </c>
      <c r="S336" s="174">
        <v>0</v>
      </c>
      <c r="T336" s="175">
        <f t="shared" si="83"/>
        <v>0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76" t="s">
        <v>216</v>
      </c>
      <c r="AT336" s="176" t="s">
        <v>151</v>
      </c>
      <c r="AU336" s="176" t="s">
        <v>157</v>
      </c>
      <c r="AY336" s="14" t="s">
        <v>149</v>
      </c>
      <c r="BE336" s="177">
        <f t="shared" si="84"/>
        <v>2856</v>
      </c>
      <c r="BF336" s="177">
        <f t="shared" si="85"/>
        <v>0</v>
      </c>
      <c r="BG336" s="177">
        <f t="shared" si="86"/>
        <v>0</v>
      </c>
      <c r="BH336" s="177">
        <f t="shared" si="87"/>
        <v>0</v>
      </c>
      <c r="BI336" s="177">
        <f t="shared" si="88"/>
        <v>0</v>
      </c>
      <c r="BJ336" s="14" t="s">
        <v>79</v>
      </c>
      <c r="BK336" s="177">
        <f t="shared" si="89"/>
        <v>2856</v>
      </c>
      <c r="BL336" s="14" t="s">
        <v>216</v>
      </c>
      <c r="BM336" s="176" t="s">
        <v>976</v>
      </c>
    </row>
    <row r="337" spans="1:65" s="1" customFormat="1" ht="24.2" customHeight="1">
      <c r="A337" s="31"/>
      <c r="B337" s="32"/>
      <c r="C337" s="165" t="s">
        <v>977</v>
      </c>
      <c r="D337" s="165" t="s">
        <v>151</v>
      </c>
      <c r="E337" s="166" t="s">
        <v>978</v>
      </c>
      <c r="F337" s="167" t="s">
        <v>979</v>
      </c>
      <c r="G337" s="168" t="s">
        <v>154</v>
      </c>
      <c r="H337" s="169">
        <v>29.1</v>
      </c>
      <c r="I337" s="170">
        <v>105</v>
      </c>
      <c r="J337" s="171">
        <f t="shared" si="80"/>
        <v>3055.5</v>
      </c>
      <c r="K337" s="167" t="s">
        <v>980</v>
      </c>
      <c r="L337" s="36"/>
      <c r="M337" s="172" t="s">
        <v>19</v>
      </c>
      <c r="N337" s="173" t="s">
        <v>45</v>
      </c>
      <c r="O337" s="61"/>
      <c r="P337" s="174">
        <f t="shared" si="81"/>
        <v>0</v>
      </c>
      <c r="Q337" s="174">
        <v>0</v>
      </c>
      <c r="R337" s="174">
        <f t="shared" si="82"/>
        <v>0</v>
      </c>
      <c r="S337" s="174">
        <v>0</v>
      </c>
      <c r="T337" s="175">
        <f t="shared" si="83"/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76" t="s">
        <v>216</v>
      </c>
      <c r="AT337" s="176" t="s">
        <v>151</v>
      </c>
      <c r="AU337" s="176" t="s">
        <v>157</v>
      </c>
      <c r="AY337" s="14" t="s">
        <v>149</v>
      </c>
      <c r="BE337" s="177">
        <f t="shared" si="84"/>
        <v>3055.5</v>
      </c>
      <c r="BF337" s="177">
        <f t="shared" si="85"/>
        <v>0</v>
      </c>
      <c r="BG337" s="177">
        <f t="shared" si="86"/>
        <v>0</v>
      </c>
      <c r="BH337" s="177">
        <f t="shared" si="87"/>
        <v>0</v>
      </c>
      <c r="BI337" s="177">
        <f t="shared" si="88"/>
        <v>0</v>
      </c>
      <c r="BJ337" s="14" t="s">
        <v>79</v>
      </c>
      <c r="BK337" s="177">
        <f t="shared" si="89"/>
        <v>3055.5</v>
      </c>
      <c r="BL337" s="14" t="s">
        <v>216</v>
      </c>
      <c r="BM337" s="176" t="s">
        <v>981</v>
      </c>
    </row>
    <row r="338" spans="1:65" s="1" customFormat="1" ht="14.45" customHeight="1">
      <c r="A338" s="31"/>
      <c r="B338" s="32"/>
      <c r="C338" s="178" t="s">
        <v>982</v>
      </c>
      <c r="D338" s="178" t="s">
        <v>323</v>
      </c>
      <c r="E338" s="179" t="s">
        <v>983</v>
      </c>
      <c r="F338" s="180" t="s">
        <v>984</v>
      </c>
      <c r="G338" s="181" t="s">
        <v>864</v>
      </c>
      <c r="H338" s="182">
        <v>58.2</v>
      </c>
      <c r="I338" s="183">
        <v>25</v>
      </c>
      <c r="J338" s="184">
        <f t="shared" si="80"/>
        <v>1455</v>
      </c>
      <c r="K338" s="180" t="s">
        <v>980</v>
      </c>
      <c r="L338" s="185"/>
      <c r="M338" s="186" t="s">
        <v>19</v>
      </c>
      <c r="N338" s="187" t="s">
        <v>45</v>
      </c>
      <c r="O338" s="61"/>
      <c r="P338" s="174">
        <f t="shared" si="81"/>
        <v>0</v>
      </c>
      <c r="Q338" s="174">
        <v>1E-3</v>
      </c>
      <c r="R338" s="174">
        <f t="shared" si="82"/>
        <v>5.8200000000000002E-2</v>
      </c>
      <c r="S338" s="174">
        <v>0</v>
      </c>
      <c r="T338" s="175">
        <f t="shared" si="83"/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76" t="s">
        <v>281</v>
      </c>
      <c r="AT338" s="176" t="s">
        <v>323</v>
      </c>
      <c r="AU338" s="176" t="s">
        <v>157</v>
      </c>
      <c r="AY338" s="14" t="s">
        <v>149</v>
      </c>
      <c r="BE338" s="177">
        <f t="shared" si="84"/>
        <v>1455</v>
      </c>
      <c r="BF338" s="177">
        <f t="shared" si="85"/>
        <v>0</v>
      </c>
      <c r="BG338" s="177">
        <f t="shared" si="86"/>
        <v>0</v>
      </c>
      <c r="BH338" s="177">
        <f t="shared" si="87"/>
        <v>0</v>
      </c>
      <c r="BI338" s="177">
        <f t="shared" si="88"/>
        <v>0</v>
      </c>
      <c r="BJ338" s="14" t="s">
        <v>79</v>
      </c>
      <c r="BK338" s="177">
        <f t="shared" si="89"/>
        <v>1455</v>
      </c>
      <c r="BL338" s="14" t="s">
        <v>216</v>
      </c>
      <c r="BM338" s="176" t="s">
        <v>985</v>
      </c>
    </row>
    <row r="339" spans="1:65" s="1" customFormat="1" ht="24.2" customHeight="1">
      <c r="A339" s="31"/>
      <c r="B339" s="32"/>
      <c r="C339" s="165" t="s">
        <v>986</v>
      </c>
      <c r="D339" s="165" t="s">
        <v>151</v>
      </c>
      <c r="E339" s="166" t="s">
        <v>987</v>
      </c>
      <c r="F339" s="167" t="s">
        <v>988</v>
      </c>
      <c r="G339" s="168" t="s">
        <v>154</v>
      </c>
      <c r="H339" s="169">
        <v>41.655000000000001</v>
      </c>
      <c r="I339" s="170">
        <v>127</v>
      </c>
      <c r="J339" s="171">
        <f t="shared" si="80"/>
        <v>5290.19</v>
      </c>
      <c r="K339" s="167" t="s">
        <v>980</v>
      </c>
      <c r="L339" s="36"/>
      <c r="M339" s="172" t="s">
        <v>19</v>
      </c>
      <c r="N339" s="173" t="s">
        <v>45</v>
      </c>
      <c r="O339" s="61"/>
      <c r="P339" s="174">
        <f t="shared" si="81"/>
        <v>0</v>
      </c>
      <c r="Q339" s="174">
        <v>0</v>
      </c>
      <c r="R339" s="174">
        <f t="shared" si="82"/>
        <v>0</v>
      </c>
      <c r="S339" s="174">
        <v>0</v>
      </c>
      <c r="T339" s="175">
        <f t="shared" si="83"/>
        <v>0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176" t="s">
        <v>216</v>
      </c>
      <c r="AT339" s="176" t="s">
        <v>151</v>
      </c>
      <c r="AU339" s="176" t="s">
        <v>157</v>
      </c>
      <c r="AY339" s="14" t="s">
        <v>149</v>
      </c>
      <c r="BE339" s="177">
        <f t="shared" si="84"/>
        <v>5290.19</v>
      </c>
      <c r="BF339" s="177">
        <f t="shared" si="85"/>
        <v>0</v>
      </c>
      <c r="BG339" s="177">
        <f t="shared" si="86"/>
        <v>0</v>
      </c>
      <c r="BH339" s="177">
        <f t="shared" si="87"/>
        <v>0</v>
      </c>
      <c r="BI339" s="177">
        <f t="shared" si="88"/>
        <v>0</v>
      </c>
      <c r="BJ339" s="14" t="s">
        <v>79</v>
      </c>
      <c r="BK339" s="177">
        <f t="shared" si="89"/>
        <v>5290.19</v>
      </c>
      <c r="BL339" s="14" t="s">
        <v>216</v>
      </c>
      <c r="BM339" s="176" t="s">
        <v>989</v>
      </c>
    </row>
    <row r="340" spans="1:65" s="1" customFormat="1" ht="14.45" customHeight="1">
      <c r="A340" s="31"/>
      <c r="B340" s="32"/>
      <c r="C340" s="178" t="s">
        <v>990</v>
      </c>
      <c r="D340" s="178" t="s">
        <v>323</v>
      </c>
      <c r="E340" s="179" t="s">
        <v>983</v>
      </c>
      <c r="F340" s="180" t="s">
        <v>984</v>
      </c>
      <c r="G340" s="181" t="s">
        <v>864</v>
      </c>
      <c r="H340" s="182">
        <v>93.724000000000004</v>
      </c>
      <c r="I340" s="183">
        <v>25</v>
      </c>
      <c r="J340" s="184">
        <f t="shared" si="80"/>
        <v>2343.1</v>
      </c>
      <c r="K340" s="180" t="s">
        <v>980</v>
      </c>
      <c r="L340" s="185"/>
      <c r="M340" s="186" t="s">
        <v>19</v>
      </c>
      <c r="N340" s="187" t="s">
        <v>45</v>
      </c>
      <c r="O340" s="61"/>
      <c r="P340" s="174">
        <f t="shared" si="81"/>
        <v>0</v>
      </c>
      <c r="Q340" s="174">
        <v>1E-3</v>
      </c>
      <c r="R340" s="174">
        <f t="shared" si="82"/>
        <v>9.3724000000000002E-2</v>
      </c>
      <c r="S340" s="174">
        <v>0</v>
      </c>
      <c r="T340" s="175">
        <f t="shared" si="83"/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76" t="s">
        <v>281</v>
      </c>
      <c r="AT340" s="176" t="s">
        <v>323</v>
      </c>
      <c r="AU340" s="176" t="s">
        <v>157</v>
      </c>
      <c r="AY340" s="14" t="s">
        <v>149</v>
      </c>
      <c r="BE340" s="177">
        <f t="shared" si="84"/>
        <v>2343.1</v>
      </c>
      <c r="BF340" s="177">
        <f t="shared" si="85"/>
        <v>0</v>
      </c>
      <c r="BG340" s="177">
        <f t="shared" si="86"/>
        <v>0</v>
      </c>
      <c r="BH340" s="177">
        <f t="shared" si="87"/>
        <v>0</v>
      </c>
      <c r="BI340" s="177">
        <f t="shared" si="88"/>
        <v>0</v>
      </c>
      <c r="BJ340" s="14" t="s">
        <v>79</v>
      </c>
      <c r="BK340" s="177">
        <f t="shared" si="89"/>
        <v>2343.1</v>
      </c>
      <c r="BL340" s="14" t="s">
        <v>216</v>
      </c>
      <c r="BM340" s="176" t="s">
        <v>991</v>
      </c>
    </row>
    <row r="341" spans="1:65" s="1" customFormat="1" ht="14.45" customHeight="1">
      <c r="A341" s="31"/>
      <c r="B341" s="32"/>
      <c r="C341" s="165" t="s">
        <v>992</v>
      </c>
      <c r="D341" s="165" t="s">
        <v>151</v>
      </c>
      <c r="E341" s="166" t="s">
        <v>993</v>
      </c>
      <c r="F341" s="167" t="s">
        <v>994</v>
      </c>
      <c r="G341" s="168" t="s">
        <v>169</v>
      </c>
      <c r="H341" s="169">
        <v>74.2</v>
      </c>
      <c r="I341" s="170">
        <v>19.3</v>
      </c>
      <c r="J341" s="171">
        <f t="shared" si="80"/>
        <v>1432.06</v>
      </c>
      <c r="K341" s="167" t="s">
        <v>980</v>
      </c>
      <c r="L341" s="36"/>
      <c r="M341" s="172" t="s">
        <v>19</v>
      </c>
      <c r="N341" s="173" t="s">
        <v>45</v>
      </c>
      <c r="O341" s="61"/>
      <c r="P341" s="174">
        <f t="shared" si="81"/>
        <v>0</v>
      </c>
      <c r="Q341" s="174">
        <v>6.0000000000000002E-5</v>
      </c>
      <c r="R341" s="174">
        <f t="shared" si="82"/>
        <v>4.4520000000000002E-3</v>
      </c>
      <c r="S341" s="174">
        <v>0</v>
      </c>
      <c r="T341" s="175">
        <f t="shared" si="83"/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76" t="s">
        <v>216</v>
      </c>
      <c r="AT341" s="176" t="s">
        <v>151</v>
      </c>
      <c r="AU341" s="176" t="s">
        <v>157</v>
      </c>
      <c r="AY341" s="14" t="s">
        <v>149</v>
      </c>
      <c r="BE341" s="177">
        <f t="shared" si="84"/>
        <v>1432.06</v>
      </c>
      <c r="BF341" s="177">
        <f t="shared" si="85"/>
        <v>0</v>
      </c>
      <c r="BG341" s="177">
        <f t="shared" si="86"/>
        <v>0</v>
      </c>
      <c r="BH341" s="177">
        <f t="shared" si="87"/>
        <v>0</v>
      </c>
      <c r="BI341" s="177">
        <f t="shared" si="88"/>
        <v>0</v>
      </c>
      <c r="BJ341" s="14" t="s">
        <v>79</v>
      </c>
      <c r="BK341" s="177">
        <f t="shared" si="89"/>
        <v>1432.06</v>
      </c>
      <c r="BL341" s="14" t="s">
        <v>216</v>
      </c>
      <c r="BM341" s="176" t="s">
        <v>995</v>
      </c>
    </row>
    <row r="342" spans="1:65" s="1" customFormat="1" ht="14.45" customHeight="1">
      <c r="A342" s="31"/>
      <c r="B342" s="32"/>
      <c r="C342" s="178" t="s">
        <v>996</v>
      </c>
      <c r="D342" s="178" t="s">
        <v>323</v>
      </c>
      <c r="E342" s="179" t="s">
        <v>997</v>
      </c>
      <c r="F342" s="180" t="s">
        <v>998</v>
      </c>
      <c r="G342" s="181" t="s">
        <v>169</v>
      </c>
      <c r="H342" s="182">
        <v>81.62</v>
      </c>
      <c r="I342" s="183">
        <v>28</v>
      </c>
      <c r="J342" s="184">
        <f t="shared" si="80"/>
        <v>2285.36</v>
      </c>
      <c r="K342" s="180" t="s">
        <v>980</v>
      </c>
      <c r="L342" s="185"/>
      <c r="M342" s="186" t="s">
        <v>19</v>
      </c>
      <c r="N342" s="187" t="s">
        <v>45</v>
      </c>
      <c r="O342" s="61"/>
      <c r="P342" s="174">
        <f t="shared" si="81"/>
        <v>0</v>
      </c>
      <c r="Q342" s="174">
        <v>3.0000000000000001E-3</v>
      </c>
      <c r="R342" s="174">
        <f t="shared" si="82"/>
        <v>0.24486000000000002</v>
      </c>
      <c r="S342" s="174">
        <v>0</v>
      </c>
      <c r="T342" s="175">
        <f t="shared" si="83"/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76" t="s">
        <v>281</v>
      </c>
      <c r="AT342" s="176" t="s">
        <v>323</v>
      </c>
      <c r="AU342" s="176" t="s">
        <v>157</v>
      </c>
      <c r="AY342" s="14" t="s">
        <v>149</v>
      </c>
      <c r="BE342" s="177">
        <f t="shared" si="84"/>
        <v>2285.36</v>
      </c>
      <c r="BF342" s="177">
        <f t="shared" si="85"/>
        <v>0</v>
      </c>
      <c r="BG342" s="177">
        <f t="shared" si="86"/>
        <v>0</v>
      </c>
      <c r="BH342" s="177">
        <f t="shared" si="87"/>
        <v>0</v>
      </c>
      <c r="BI342" s="177">
        <f t="shared" si="88"/>
        <v>0</v>
      </c>
      <c r="BJ342" s="14" t="s">
        <v>79</v>
      </c>
      <c r="BK342" s="177">
        <f t="shared" si="89"/>
        <v>2285.36</v>
      </c>
      <c r="BL342" s="14" t="s">
        <v>216</v>
      </c>
      <c r="BM342" s="176" t="s">
        <v>999</v>
      </c>
    </row>
    <row r="343" spans="1:65" s="1" customFormat="1" ht="24.2" customHeight="1">
      <c r="A343" s="31"/>
      <c r="B343" s="32"/>
      <c r="C343" s="165" t="s">
        <v>1000</v>
      </c>
      <c r="D343" s="165" t="s">
        <v>151</v>
      </c>
      <c r="E343" s="166" t="s">
        <v>1001</v>
      </c>
      <c r="F343" s="167" t="s">
        <v>1002</v>
      </c>
      <c r="G343" s="168" t="s">
        <v>231</v>
      </c>
      <c r="H343" s="169">
        <v>0.41299999999999998</v>
      </c>
      <c r="I343" s="170">
        <v>966</v>
      </c>
      <c r="J343" s="171">
        <f t="shared" si="80"/>
        <v>398.96</v>
      </c>
      <c r="K343" s="167" t="s">
        <v>155</v>
      </c>
      <c r="L343" s="36"/>
      <c r="M343" s="172" t="s">
        <v>19</v>
      </c>
      <c r="N343" s="173" t="s">
        <v>45</v>
      </c>
      <c r="O343" s="61"/>
      <c r="P343" s="174">
        <f t="shared" si="81"/>
        <v>0</v>
      </c>
      <c r="Q343" s="174">
        <v>0</v>
      </c>
      <c r="R343" s="174">
        <f t="shared" si="82"/>
        <v>0</v>
      </c>
      <c r="S343" s="174">
        <v>0</v>
      </c>
      <c r="T343" s="175">
        <f t="shared" si="83"/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76" t="s">
        <v>216</v>
      </c>
      <c r="AT343" s="176" t="s">
        <v>151</v>
      </c>
      <c r="AU343" s="176" t="s">
        <v>157</v>
      </c>
      <c r="AY343" s="14" t="s">
        <v>149</v>
      </c>
      <c r="BE343" s="177">
        <f t="shared" si="84"/>
        <v>398.96</v>
      </c>
      <c r="BF343" s="177">
        <f t="shared" si="85"/>
        <v>0</v>
      </c>
      <c r="BG343" s="177">
        <f t="shared" si="86"/>
        <v>0</v>
      </c>
      <c r="BH343" s="177">
        <f t="shared" si="87"/>
        <v>0</v>
      </c>
      <c r="BI343" s="177">
        <f t="shared" si="88"/>
        <v>0</v>
      </c>
      <c r="BJ343" s="14" t="s">
        <v>79</v>
      </c>
      <c r="BK343" s="177">
        <f t="shared" si="89"/>
        <v>398.96</v>
      </c>
      <c r="BL343" s="14" t="s">
        <v>216</v>
      </c>
      <c r="BM343" s="176" t="s">
        <v>1003</v>
      </c>
    </row>
    <row r="344" spans="1:65" s="1" customFormat="1" ht="24.2" customHeight="1">
      <c r="A344" s="31"/>
      <c r="B344" s="32"/>
      <c r="C344" s="165" t="s">
        <v>1004</v>
      </c>
      <c r="D344" s="165" t="s">
        <v>151</v>
      </c>
      <c r="E344" s="166" t="s">
        <v>1005</v>
      </c>
      <c r="F344" s="167" t="s">
        <v>1006</v>
      </c>
      <c r="G344" s="168" t="s">
        <v>231</v>
      </c>
      <c r="H344" s="169">
        <v>0.41299999999999998</v>
      </c>
      <c r="I344" s="170">
        <v>1010</v>
      </c>
      <c r="J344" s="171">
        <f t="shared" si="80"/>
        <v>417.13</v>
      </c>
      <c r="K344" s="167" t="s">
        <v>155</v>
      </c>
      <c r="L344" s="36"/>
      <c r="M344" s="172" t="s">
        <v>19</v>
      </c>
      <c r="N344" s="173" t="s">
        <v>45</v>
      </c>
      <c r="O344" s="61"/>
      <c r="P344" s="174">
        <f t="shared" si="81"/>
        <v>0</v>
      </c>
      <c r="Q344" s="174">
        <v>0</v>
      </c>
      <c r="R344" s="174">
        <f t="shared" si="82"/>
        <v>0</v>
      </c>
      <c r="S344" s="174">
        <v>0</v>
      </c>
      <c r="T344" s="175">
        <f t="shared" si="83"/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76" t="s">
        <v>216</v>
      </c>
      <c r="AT344" s="176" t="s">
        <v>151</v>
      </c>
      <c r="AU344" s="176" t="s">
        <v>157</v>
      </c>
      <c r="AY344" s="14" t="s">
        <v>149</v>
      </c>
      <c r="BE344" s="177">
        <f t="shared" si="84"/>
        <v>417.13</v>
      </c>
      <c r="BF344" s="177">
        <f t="shared" si="85"/>
        <v>0</v>
      </c>
      <c r="BG344" s="177">
        <f t="shared" si="86"/>
        <v>0</v>
      </c>
      <c r="BH344" s="177">
        <f t="shared" si="87"/>
        <v>0</v>
      </c>
      <c r="BI344" s="177">
        <f t="shared" si="88"/>
        <v>0</v>
      </c>
      <c r="BJ344" s="14" t="s">
        <v>79</v>
      </c>
      <c r="BK344" s="177">
        <f t="shared" si="89"/>
        <v>417.13</v>
      </c>
      <c r="BL344" s="14" t="s">
        <v>216</v>
      </c>
      <c r="BM344" s="176" t="s">
        <v>1007</v>
      </c>
    </row>
    <row r="345" spans="1:65" s="11" customFormat="1" ht="22.9" customHeight="1">
      <c r="B345" s="149"/>
      <c r="C345" s="150"/>
      <c r="D345" s="151" t="s">
        <v>73</v>
      </c>
      <c r="E345" s="163" t="s">
        <v>1008</v>
      </c>
      <c r="F345" s="163" t="s">
        <v>1009</v>
      </c>
      <c r="G345" s="150"/>
      <c r="H345" s="150"/>
      <c r="I345" s="153"/>
      <c r="J345" s="164">
        <f>BK345</f>
        <v>248906.33000000002</v>
      </c>
      <c r="K345" s="150"/>
      <c r="L345" s="155"/>
      <c r="M345" s="156"/>
      <c r="N345" s="157"/>
      <c r="O345" s="157"/>
      <c r="P345" s="158">
        <f>SUM(P346:P364)</f>
        <v>0</v>
      </c>
      <c r="Q345" s="157"/>
      <c r="R345" s="158">
        <f>SUM(R346:R364)</f>
        <v>7.3731500000000008</v>
      </c>
      <c r="S345" s="157"/>
      <c r="T345" s="159">
        <f>SUM(T346:T364)</f>
        <v>6.7863999999999995</v>
      </c>
      <c r="AR345" s="160" t="s">
        <v>157</v>
      </c>
      <c r="AT345" s="161" t="s">
        <v>73</v>
      </c>
      <c r="AU345" s="161" t="s">
        <v>79</v>
      </c>
      <c r="AY345" s="160" t="s">
        <v>149</v>
      </c>
      <c r="BK345" s="162">
        <f>SUM(BK346:BK364)</f>
        <v>248906.33000000002</v>
      </c>
    </row>
    <row r="346" spans="1:65" s="1" customFormat="1" ht="14.45" customHeight="1">
      <c r="A346" s="31"/>
      <c r="B346" s="32"/>
      <c r="C346" s="165" t="s">
        <v>1010</v>
      </c>
      <c r="D346" s="165" t="s">
        <v>151</v>
      </c>
      <c r="E346" s="166" t="s">
        <v>1011</v>
      </c>
      <c r="F346" s="167" t="s">
        <v>1012</v>
      </c>
      <c r="G346" s="168" t="s">
        <v>154</v>
      </c>
      <c r="H346" s="169">
        <v>1145</v>
      </c>
      <c r="I346" s="170">
        <v>1.9</v>
      </c>
      <c r="J346" s="171">
        <f t="shared" ref="J346:J364" si="90">ROUND(I346*H346,2)</f>
        <v>2175.5</v>
      </c>
      <c r="K346" s="167" t="s">
        <v>155</v>
      </c>
      <c r="L346" s="36"/>
      <c r="M346" s="172" t="s">
        <v>19</v>
      </c>
      <c r="N346" s="173" t="s">
        <v>45</v>
      </c>
      <c r="O346" s="61"/>
      <c r="P346" s="174">
        <f t="shared" ref="P346:P364" si="91">O346*H346</f>
        <v>0</v>
      </c>
      <c r="Q346" s="174">
        <v>0</v>
      </c>
      <c r="R346" s="174">
        <f t="shared" ref="R346:R364" si="92">Q346*H346</f>
        <v>0</v>
      </c>
      <c r="S346" s="174">
        <v>2E-3</v>
      </c>
      <c r="T346" s="175">
        <f t="shared" ref="T346:T364" si="93">S346*H346</f>
        <v>2.29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176" t="s">
        <v>216</v>
      </c>
      <c r="AT346" s="176" t="s">
        <v>151</v>
      </c>
      <c r="AU346" s="176" t="s">
        <v>157</v>
      </c>
      <c r="AY346" s="14" t="s">
        <v>149</v>
      </c>
      <c r="BE346" s="177">
        <f t="shared" ref="BE346:BE364" si="94">IF(N346="základní",J346,0)</f>
        <v>2175.5</v>
      </c>
      <c r="BF346" s="177">
        <f t="shared" ref="BF346:BF364" si="95">IF(N346="snížená",J346,0)</f>
        <v>0</v>
      </c>
      <c r="BG346" s="177">
        <f t="shared" ref="BG346:BG364" si="96">IF(N346="zákl. přenesená",J346,0)</f>
        <v>0</v>
      </c>
      <c r="BH346" s="177">
        <f t="shared" ref="BH346:BH364" si="97">IF(N346="sníž. přenesená",J346,0)</f>
        <v>0</v>
      </c>
      <c r="BI346" s="177">
        <f t="shared" ref="BI346:BI364" si="98">IF(N346="nulová",J346,0)</f>
        <v>0</v>
      </c>
      <c r="BJ346" s="14" t="s">
        <v>79</v>
      </c>
      <c r="BK346" s="177">
        <f t="shared" ref="BK346:BK364" si="99">ROUND(I346*H346,2)</f>
        <v>2175.5</v>
      </c>
      <c r="BL346" s="14" t="s">
        <v>216</v>
      </c>
      <c r="BM346" s="176" t="s">
        <v>1013</v>
      </c>
    </row>
    <row r="347" spans="1:65" s="1" customFormat="1" ht="14.45" customHeight="1">
      <c r="A347" s="31"/>
      <c r="B347" s="32"/>
      <c r="C347" s="165" t="s">
        <v>1014</v>
      </c>
      <c r="D347" s="165" t="s">
        <v>151</v>
      </c>
      <c r="E347" s="166" t="s">
        <v>1015</v>
      </c>
      <c r="F347" s="167" t="s">
        <v>1016</v>
      </c>
      <c r="G347" s="168" t="s">
        <v>165</v>
      </c>
      <c r="H347" s="169">
        <v>3</v>
      </c>
      <c r="I347" s="170">
        <v>77</v>
      </c>
      <c r="J347" s="171">
        <f t="shared" si="90"/>
        <v>231</v>
      </c>
      <c r="K347" s="167" t="s">
        <v>155</v>
      </c>
      <c r="L347" s="36"/>
      <c r="M347" s="172" t="s">
        <v>19</v>
      </c>
      <c r="N347" s="173" t="s">
        <v>45</v>
      </c>
      <c r="O347" s="61"/>
      <c r="P347" s="174">
        <f t="shared" si="91"/>
        <v>0</v>
      </c>
      <c r="Q347" s="174">
        <v>4.4999999999999999E-4</v>
      </c>
      <c r="R347" s="174">
        <f t="shared" si="92"/>
        <v>1.3500000000000001E-3</v>
      </c>
      <c r="S347" s="174">
        <v>0</v>
      </c>
      <c r="T347" s="175">
        <f t="shared" si="93"/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76" t="s">
        <v>216</v>
      </c>
      <c r="AT347" s="176" t="s">
        <v>151</v>
      </c>
      <c r="AU347" s="176" t="s">
        <v>157</v>
      </c>
      <c r="AY347" s="14" t="s">
        <v>149</v>
      </c>
      <c r="BE347" s="177">
        <f t="shared" si="94"/>
        <v>231</v>
      </c>
      <c r="BF347" s="177">
        <f t="shared" si="95"/>
        <v>0</v>
      </c>
      <c r="BG347" s="177">
        <f t="shared" si="96"/>
        <v>0</v>
      </c>
      <c r="BH347" s="177">
        <f t="shared" si="97"/>
        <v>0</v>
      </c>
      <c r="BI347" s="177">
        <f t="shared" si="98"/>
        <v>0</v>
      </c>
      <c r="BJ347" s="14" t="s">
        <v>79</v>
      </c>
      <c r="BK347" s="177">
        <f t="shared" si="99"/>
        <v>231</v>
      </c>
      <c r="BL347" s="14" t="s">
        <v>216</v>
      </c>
      <c r="BM347" s="176" t="s">
        <v>1017</v>
      </c>
    </row>
    <row r="348" spans="1:65" s="1" customFormat="1" ht="14.45" customHeight="1">
      <c r="A348" s="31"/>
      <c r="B348" s="32"/>
      <c r="C348" s="165" t="s">
        <v>1018</v>
      </c>
      <c r="D348" s="165" t="s">
        <v>151</v>
      </c>
      <c r="E348" s="166" t="s">
        <v>1019</v>
      </c>
      <c r="F348" s="167" t="s">
        <v>1020</v>
      </c>
      <c r="G348" s="168" t="s">
        <v>154</v>
      </c>
      <c r="H348" s="169">
        <v>10</v>
      </c>
      <c r="I348" s="170">
        <v>102</v>
      </c>
      <c r="J348" s="171">
        <f t="shared" si="90"/>
        <v>1020</v>
      </c>
      <c r="K348" s="167" t="s">
        <v>155</v>
      </c>
      <c r="L348" s="36"/>
      <c r="M348" s="172" t="s">
        <v>19</v>
      </c>
      <c r="N348" s="173" t="s">
        <v>45</v>
      </c>
      <c r="O348" s="61"/>
      <c r="P348" s="174">
        <f t="shared" si="91"/>
        <v>0</v>
      </c>
      <c r="Q348" s="174">
        <v>8.8000000000000003E-4</v>
      </c>
      <c r="R348" s="174">
        <f t="shared" si="92"/>
        <v>8.8000000000000005E-3</v>
      </c>
      <c r="S348" s="174">
        <v>0</v>
      </c>
      <c r="T348" s="175">
        <f t="shared" si="93"/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76" t="s">
        <v>216</v>
      </c>
      <c r="AT348" s="176" t="s">
        <v>151</v>
      </c>
      <c r="AU348" s="176" t="s">
        <v>157</v>
      </c>
      <c r="AY348" s="14" t="s">
        <v>149</v>
      </c>
      <c r="BE348" s="177">
        <f t="shared" si="94"/>
        <v>1020</v>
      </c>
      <c r="BF348" s="177">
        <f t="shared" si="95"/>
        <v>0</v>
      </c>
      <c r="BG348" s="177">
        <f t="shared" si="96"/>
        <v>0</v>
      </c>
      <c r="BH348" s="177">
        <f t="shared" si="97"/>
        <v>0</v>
      </c>
      <c r="BI348" s="177">
        <f t="shared" si="98"/>
        <v>0</v>
      </c>
      <c r="BJ348" s="14" t="s">
        <v>79</v>
      </c>
      <c r="BK348" s="177">
        <f t="shared" si="99"/>
        <v>1020</v>
      </c>
      <c r="BL348" s="14" t="s">
        <v>216</v>
      </c>
      <c r="BM348" s="176" t="s">
        <v>1021</v>
      </c>
    </row>
    <row r="349" spans="1:65" s="1" customFormat="1" ht="24.2" customHeight="1">
      <c r="A349" s="31"/>
      <c r="B349" s="32"/>
      <c r="C349" s="178" t="s">
        <v>1022</v>
      </c>
      <c r="D349" s="178" t="s">
        <v>323</v>
      </c>
      <c r="E349" s="179" t="s">
        <v>1023</v>
      </c>
      <c r="F349" s="180" t="s">
        <v>1024</v>
      </c>
      <c r="G349" s="181" t="s">
        <v>154</v>
      </c>
      <c r="H349" s="182">
        <v>10</v>
      </c>
      <c r="I349" s="183">
        <v>132</v>
      </c>
      <c r="J349" s="184">
        <f t="shared" si="90"/>
        <v>1320</v>
      </c>
      <c r="K349" s="180" t="s">
        <v>155</v>
      </c>
      <c r="L349" s="185"/>
      <c r="M349" s="186" t="s">
        <v>19</v>
      </c>
      <c r="N349" s="187" t="s">
        <v>45</v>
      </c>
      <c r="O349" s="61"/>
      <c r="P349" s="174">
        <f t="shared" si="91"/>
        <v>0</v>
      </c>
      <c r="Q349" s="174">
        <v>5.1999999999999998E-3</v>
      </c>
      <c r="R349" s="174">
        <f t="shared" si="92"/>
        <v>5.1999999999999998E-2</v>
      </c>
      <c r="S349" s="174">
        <v>0</v>
      </c>
      <c r="T349" s="175">
        <f t="shared" si="93"/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176" t="s">
        <v>281</v>
      </c>
      <c r="AT349" s="176" t="s">
        <v>323</v>
      </c>
      <c r="AU349" s="176" t="s">
        <v>157</v>
      </c>
      <c r="AY349" s="14" t="s">
        <v>149</v>
      </c>
      <c r="BE349" s="177">
        <f t="shared" si="94"/>
        <v>1320</v>
      </c>
      <c r="BF349" s="177">
        <f t="shared" si="95"/>
        <v>0</v>
      </c>
      <c r="BG349" s="177">
        <f t="shared" si="96"/>
        <v>0</v>
      </c>
      <c r="BH349" s="177">
        <f t="shared" si="97"/>
        <v>0</v>
      </c>
      <c r="BI349" s="177">
        <f t="shared" si="98"/>
        <v>0</v>
      </c>
      <c r="BJ349" s="14" t="s">
        <v>79</v>
      </c>
      <c r="BK349" s="177">
        <f t="shared" si="99"/>
        <v>1320</v>
      </c>
      <c r="BL349" s="14" t="s">
        <v>216</v>
      </c>
      <c r="BM349" s="176" t="s">
        <v>1025</v>
      </c>
    </row>
    <row r="350" spans="1:65" s="1" customFormat="1" ht="14.45" customHeight="1">
      <c r="A350" s="31"/>
      <c r="B350" s="32"/>
      <c r="C350" s="165" t="s">
        <v>1026</v>
      </c>
      <c r="D350" s="165" t="s">
        <v>151</v>
      </c>
      <c r="E350" s="166" t="s">
        <v>1027</v>
      </c>
      <c r="F350" s="167" t="s">
        <v>1028</v>
      </c>
      <c r="G350" s="168" t="s">
        <v>154</v>
      </c>
      <c r="H350" s="169">
        <v>1947</v>
      </c>
      <c r="I350" s="170">
        <v>27</v>
      </c>
      <c r="J350" s="171">
        <f t="shared" si="90"/>
        <v>52569</v>
      </c>
      <c r="K350" s="167" t="s">
        <v>155</v>
      </c>
      <c r="L350" s="36"/>
      <c r="M350" s="172" t="s">
        <v>19</v>
      </c>
      <c r="N350" s="173" t="s">
        <v>45</v>
      </c>
      <c r="O350" s="61"/>
      <c r="P350" s="174">
        <f t="shared" si="91"/>
        <v>0</v>
      </c>
      <c r="Q350" s="174">
        <v>7.2000000000000005E-4</v>
      </c>
      <c r="R350" s="174">
        <f t="shared" si="92"/>
        <v>1.4018400000000002</v>
      </c>
      <c r="S350" s="174">
        <v>0</v>
      </c>
      <c r="T350" s="175">
        <f t="shared" si="93"/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76" t="s">
        <v>216</v>
      </c>
      <c r="AT350" s="176" t="s">
        <v>151</v>
      </c>
      <c r="AU350" s="176" t="s">
        <v>157</v>
      </c>
      <c r="AY350" s="14" t="s">
        <v>149</v>
      </c>
      <c r="BE350" s="177">
        <f t="shared" si="94"/>
        <v>52569</v>
      </c>
      <c r="BF350" s="177">
        <f t="shared" si="95"/>
        <v>0</v>
      </c>
      <c r="BG350" s="177">
        <f t="shared" si="96"/>
        <v>0</v>
      </c>
      <c r="BH350" s="177">
        <f t="shared" si="97"/>
        <v>0</v>
      </c>
      <c r="BI350" s="177">
        <f t="shared" si="98"/>
        <v>0</v>
      </c>
      <c r="BJ350" s="14" t="s">
        <v>79</v>
      </c>
      <c r="BK350" s="177">
        <f t="shared" si="99"/>
        <v>52569</v>
      </c>
      <c r="BL350" s="14" t="s">
        <v>216</v>
      </c>
      <c r="BM350" s="176" t="s">
        <v>1029</v>
      </c>
    </row>
    <row r="351" spans="1:65" s="1" customFormat="1" ht="14.45" customHeight="1">
      <c r="A351" s="31"/>
      <c r="B351" s="32"/>
      <c r="C351" s="178" t="s">
        <v>1030</v>
      </c>
      <c r="D351" s="178" t="s">
        <v>323</v>
      </c>
      <c r="E351" s="179" t="s">
        <v>1031</v>
      </c>
      <c r="F351" s="180" t="s">
        <v>1032</v>
      </c>
      <c r="G351" s="181" t="s">
        <v>154</v>
      </c>
      <c r="H351" s="182">
        <v>1947</v>
      </c>
      <c r="I351" s="183">
        <v>48</v>
      </c>
      <c r="J351" s="184">
        <f t="shared" si="90"/>
        <v>93456</v>
      </c>
      <c r="K351" s="180" t="s">
        <v>155</v>
      </c>
      <c r="L351" s="185"/>
      <c r="M351" s="186" t="s">
        <v>19</v>
      </c>
      <c r="N351" s="187" t="s">
        <v>45</v>
      </c>
      <c r="O351" s="61"/>
      <c r="P351" s="174">
        <f t="shared" si="91"/>
        <v>0</v>
      </c>
      <c r="Q351" s="174">
        <v>2.5000000000000001E-3</v>
      </c>
      <c r="R351" s="174">
        <f t="shared" si="92"/>
        <v>4.8674999999999997</v>
      </c>
      <c r="S351" s="174">
        <v>0</v>
      </c>
      <c r="T351" s="175">
        <f t="shared" si="93"/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76" t="s">
        <v>281</v>
      </c>
      <c r="AT351" s="176" t="s">
        <v>323</v>
      </c>
      <c r="AU351" s="176" t="s">
        <v>157</v>
      </c>
      <c r="AY351" s="14" t="s">
        <v>149</v>
      </c>
      <c r="BE351" s="177">
        <f t="shared" si="94"/>
        <v>93456</v>
      </c>
      <c r="BF351" s="177">
        <f t="shared" si="95"/>
        <v>0</v>
      </c>
      <c r="BG351" s="177">
        <f t="shared" si="96"/>
        <v>0</v>
      </c>
      <c r="BH351" s="177">
        <f t="shared" si="97"/>
        <v>0</v>
      </c>
      <c r="BI351" s="177">
        <f t="shared" si="98"/>
        <v>0</v>
      </c>
      <c r="BJ351" s="14" t="s">
        <v>79</v>
      </c>
      <c r="BK351" s="177">
        <f t="shared" si="99"/>
        <v>93456</v>
      </c>
      <c r="BL351" s="14" t="s">
        <v>216</v>
      </c>
      <c r="BM351" s="176" t="s">
        <v>1033</v>
      </c>
    </row>
    <row r="352" spans="1:65" s="1" customFormat="1" ht="24.2" customHeight="1">
      <c r="A352" s="31"/>
      <c r="B352" s="32"/>
      <c r="C352" s="165" t="s">
        <v>1034</v>
      </c>
      <c r="D352" s="165" t="s">
        <v>151</v>
      </c>
      <c r="E352" s="166" t="s">
        <v>1035</v>
      </c>
      <c r="F352" s="167" t="s">
        <v>1036</v>
      </c>
      <c r="G352" s="168" t="s">
        <v>165</v>
      </c>
      <c r="H352" s="169">
        <v>1260</v>
      </c>
      <c r="I352" s="170">
        <v>7.2</v>
      </c>
      <c r="J352" s="171">
        <f t="shared" si="90"/>
        <v>9072</v>
      </c>
      <c r="K352" s="167" t="s">
        <v>155</v>
      </c>
      <c r="L352" s="36"/>
      <c r="M352" s="172" t="s">
        <v>19</v>
      </c>
      <c r="N352" s="173" t="s">
        <v>45</v>
      </c>
      <c r="O352" s="61"/>
      <c r="P352" s="174">
        <f t="shared" si="91"/>
        <v>0</v>
      </c>
      <c r="Q352" s="174">
        <v>0</v>
      </c>
      <c r="R352" s="174">
        <f t="shared" si="92"/>
        <v>0</v>
      </c>
      <c r="S352" s="174">
        <v>0</v>
      </c>
      <c r="T352" s="175">
        <f t="shared" si="93"/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76" t="s">
        <v>216</v>
      </c>
      <c r="AT352" s="176" t="s">
        <v>151</v>
      </c>
      <c r="AU352" s="176" t="s">
        <v>157</v>
      </c>
      <c r="AY352" s="14" t="s">
        <v>149</v>
      </c>
      <c r="BE352" s="177">
        <f t="shared" si="94"/>
        <v>9072</v>
      </c>
      <c r="BF352" s="177">
        <f t="shared" si="95"/>
        <v>0</v>
      </c>
      <c r="BG352" s="177">
        <f t="shared" si="96"/>
        <v>0</v>
      </c>
      <c r="BH352" s="177">
        <f t="shared" si="97"/>
        <v>0</v>
      </c>
      <c r="BI352" s="177">
        <f t="shared" si="98"/>
        <v>0</v>
      </c>
      <c r="BJ352" s="14" t="s">
        <v>79</v>
      </c>
      <c r="BK352" s="177">
        <f t="shared" si="99"/>
        <v>9072</v>
      </c>
      <c r="BL352" s="14" t="s">
        <v>216</v>
      </c>
      <c r="BM352" s="176" t="s">
        <v>1037</v>
      </c>
    </row>
    <row r="353" spans="1:65" s="1" customFormat="1" ht="24.2" customHeight="1">
      <c r="A353" s="31"/>
      <c r="B353" s="32"/>
      <c r="C353" s="165" t="s">
        <v>1038</v>
      </c>
      <c r="D353" s="165" t="s">
        <v>151</v>
      </c>
      <c r="E353" s="166" t="s">
        <v>1039</v>
      </c>
      <c r="F353" s="167" t="s">
        <v>1040</v>
      </c>
      <c r="G353" s="168" t="s">
        <v>165</v>
      </c>
      <c r="H353" s="169">
        <v>1</v>
      </c>
      <c r="I353" s="170">
        <v>315</v>
      </c>
      <c r="J353" s="171">
        <f t="shared" si="90"/>
        <v>315</v>
      </c>
      <c r="K353" s="167" t="s">
        <v>155</v>
      </c>
      <c r="L353" s="36"/>
      <c r="M353" s="172" t="s">
        <v>19</v>
      </c>
      <c r="N353" s="173" t="s">
        <v>45</v>
      </c>
      <c r="O353" s="61"/>
      <c r="P353" s="174">
        <f t="shared" si="91"/>
        <v>0</v>
      </c>
      <c r="Q353" s="174">
        <v>7.4999999999999997E-3</v>
      </c>
      <c r="R353" s="174">
        <f t="shared" si="92"/>
        <v>7.4999999999999997E-3</v>
      </c>
      <c r="S353" s="174">
        <v>0</v>
      </c>
      <c r="T353" s="175">
        <f t="shared" si="93"/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76" t="s">
        <v>216</v>
      </c>
      <c r="AT353" s="176" t="s">
        <v>151</v>
      </c>
      <c r="AU353" s="176" t="s">
        <v>157</v>
      </c>
      <c r="AY353" s="14" t="s">
        <v>149</v>
      </c>
      <c r="BE353" s="177">
        <f t="shared" si="94"/>
        <v>315</v>
      </c>
      <c r="BF353" s="177">
        <f t="shared" si="95"/>
        <v>0</v>
      </c>
      <c r="BG353" s="177">
        <f t="shared" si="96"/>
        <v>0</v>
      </c>
      <c r="BH353" s="177">
        <f t="shared" si="97"/>
        <v>0</v>
      </c>
      <c r="BI353" s="177">
        <f t="shared" si="98"/>
        <v>0</v>
      </c>
      <c r="BJ353" s="14" t="s">
        <v>79</v>
      </c>
      <c r="BK353" s="177">
        <f t="shared" si="99"/>
        <v>315</v>
      </c>
      <c r="BL353" s="14" t="s">
        <v>216</v>
      </c>
      <c r="BM353" s="176" t="s">
        <v>1041</v>
      </c>
    </row>
    <row r="354" spans="1:65" s="1" customFormat="1" ht="24.2" customHeight="1">
      <c r="A354" s="31"/>
      <c r="B354" s="32"/>
      <c r="C354" s="165" t="s">
        <v>1042</v>
      </c>
      <c r="D354" s="165" t="s">
        <v>151</v>
      </c>
      <c r="E354" s="166" t="s">
        <v>1043</v>
      </c>
      <c r="F354" s="167" t="s">
        <v>1044</v>
      </c>
      <c r="G354" s="168" t="s">
        <v>169</v>
      </c>
      <c r="H354" s="169">
        <v>128</v>
      </c>
      <c r="I354" s="170">
        <v>55</v>
      </c>
      <c r="J354" s="171">
        <f t="shared" si="90"/>
        <v>7040</v>
      </c>
      <c r="K354" s="167" t="s">
        <v>155</v>
      </c>
      <c r="L354" s="36"/>
      <c r="M354" s="172" t="s">
        <v>19</v>
      </c>
      <c r="N354" s="173" t="s">
        <v>45</v>
      </c>
      <c r="O354" s="61"/>
      <c r="P354" s="174">
        <f t="shared" si="91"/>
        <v>0</v>
      </c>
      <c r="Q354" s="174">
        <v>5.9999999999999995E-4</v>
      </c>
      <c r="R354" s="174">
        <f t="shared" si="92"/>
        <v>7.6799999999999993E-2</v>
      </c>
      <c r="S354" s="174">
        <v>0</v>
      </c>
      <c r="T354" s="175">
        <f t="shared" si="93"/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76" t="s">
        <v>216</v>
      </c>
      <c r="AT354" s="176" t="s">
        <v>151</v>
      </c>
      <c r="AU354" s="176" t="s">
        <v>157</v>
      </c>
      <c r="AY354" s="14" t="s">
        <v>149</v>
      </c>
      <c r="BE354" s="177">
        <f t="shared" si="94"/>
        <v>7040</v>
      </c>
      <c r="BF354" s="177">
        <f t="shared" si="95"/>
        <v>0</v>
      </c>
      <c r="BG354" s="177">
        <f t="shared" si="96"/>
        <v>0</v>
      </c>
      <c r="BH354" s="177">
        <f t="shared" si="97"/>
        <v>0</v>
      </c>
      <c r="BI354" s="177">
        <f t="shared" si="98"/>
        <v>0</v>
      </c>
      <c r="BJ354" s="14" t="s">
        <v>79</v>
      </c>
      <c r="BK354" s="177">
        <f t="shared" si="99"/>
        <v>7040</v>
      </c>
      <c r="BL354" s="14" t="s">
        <v>216</v>
      </c>
      <c r="BM354" s="176" t="s">
        <v>1045</v>
      </c>
    </row>
    <row r="355" spans="1:65" s="1" customFormat="1" ht="24.2" customHeight="1">
      <c r="A355" s="31"/>
      <c r="B355" s="32"/>
      <c r="C355" s="165" t="s">
        <v>1046</v>
      </c>
      <c r="D355" s="165" t="s">
        <v>151</v>
      </c>
      <c r="E355" s="166" t="s">
        <v>1047</v>
      </c>
      <c r="F355" s="167" t="s">
        <v>1048</v>
      </c>
      <c r="G355" s="168" t="s">
        <v>169</v>
      </c>
      <c r="H355" s="169">
        <v>632</v>
      </c>
      <c r="I355" s="170">
        <v>25</v>
      </c>
      <c r="J355" s="171">
        <f t="shared" si="90"/>
        <v>15800</v>
      </c>
      <c r="K355" s="167" t="s">
        <v>155</v>
      </c>
      <c r="L355" s="36"/>
      <c r="M355" s="172" t="s">
        <v>19</v>
      </c>
      <c r="N355" s="173" t="s">
        <v>45</v>
      </c>
      <c r="O355" s="61"/>
      <c r="P355" s="174">
        <f t="shared" si="91"/>
        <v>0</v>
      </c>
      <c r="Q355" s="174">
        <v>5.9999999999999995E-4</v>
      </c>
      <c r="R355" s="174">
        <f t="shared" si="92"/>
        <v>0.37919999999999998</v>
      </c>
      <c r="S355" s="174">
        <v>0</v>
      </c>
      <c r="T355" s="175">
        <f t="shared" si="93"/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76" t="s">
        <v>216</v>
      </c>
      <c r="AT355" s="176" t="s">
        <v>151</v>
      </c>
      <c r="AU355" s="176" t="s">
        <v>157</v>
      </c>
      <c r="AY355" s="14" t="s">
        <v>149</v>
      </c>
      <c r="BE355" s="177">
        <f t="shared" si="94"/>
        <v>15800</v>
      </c>
      <c r="BF355" s="177">
        <f t="shared" si="95"/>
        <v>0</v>
      </c>
      <c r="BG355" s="177">
        <f t="shared" si="96"/>
        <v>0</v>
      </c>
      <c r="BH355" s="177">
        <f t="shared" si="97"/>
        <v>0</v>
      </c>
      <c r="BI355" s="177">
        <f t="shared" si="98"/>
        <v>0</v>
      </c>
      <c r="BJ355" s="14" t="s">
        <v>79</v>
      </c>
      <c r="BK355" s="177">
        <f t="shared" si="99"/>
        <v>15800</v>
      </c>
      <c r="BL355" s="14" t="s">
        <v>216</v>
      </c>
      <c r="BM355" s="176" t="s">
        <v>1049</v>
      </c>
    </row>
    <row r="356" spans="1:65" s="1" customFormat="1" ht="14.45" customHeight="1">
      <c r="A356" s="31"/>
      <c r="B356" s="32"/>
      <c r="C356" s="165" t="s">
        <v>1050</v>
      </c>
      <c r="D356" s="165" t="s">
        <v>151</v>
      </c>
      <c r="E356" s="166" t="s">
        <v>1051</v>
      </c>
      <c r="F356" s="167" t="s">
        <v>1052</v>
      </c>
      <c r="G356" s="168" t="s">
        <v>169</v>
      </c>
      <c r="H356" s="169">
        <v>336.8</v>
      </c>
      <c r="I356" s="170">
        <v>38</v>
      </c>
      <c r="J356" s="171">
        <f t="shared" si="90"/>
        <v>12798.4</v>
      </c>
      <c r="K356" s="167" t="s">
        <v>155</v>
      </c>
      <c r="L356" s="36"/>
      <c r="M356" s="172" t="s">
        <v>19</v>
      </c>
      <c r="N356" s="173" t="s">
        <v>45</v>
      </c>
      <c r="O356" s="61"/>
      <c r="P356" s="174">
        <f t="shared" si="91"/>
        <v>0</v>
      </c>
      <c r="Q356" s="174">
        <v>1.1999999999999999E-3</v>
      </c>
      <c r="R356" s="174">
        <f t="shared" si="92"/>
        <v>0.40415999999999996</v>
      </c>
      <c r="S356" s="174">
        <v>0</v>
      </c>
      <c r="T356" s="175">
        <f t="shared" si="93"/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76" t="s">
        <v>216</v>
      </c>
      <c r="AT356" s="176" t="s">
        <v>151</v>
      </c>
      <c r="AU356" s="176" t="s">
        <v>157</v>
      </c>
      <c r="AY356" s="14" t="s">
        <v>149</v>
      </c>
      <c r="BE356" s="177">
        <f t="shared" si="94"/>
        <v>12798.4</v>
      </c>
      <c r="BF356" s="177">
        <f t="shared" si="95"/>
        <v>0</v>
      </c>
      <c r="BG356" s="177">
        <f t="shared" si="96"/>
        <v>0</v>
      </c>
      <c r="BH356" s="177">
        <f t="shared" si="97"/>
        <v>0</v>
      </c>
      <c r="BI356" s="177">
        <f t="shared" si="98"/>
        <v>0</v>
      </c>
      <c r="BJ356" s="14" t="s">
        <v>79</v>
      </c>
      <c r="BK356" s="177">
        <f t="shared" si="99"/>
        <v>12798.4</v>
      </c>
      <c r="BL356" s="14" t="s">
        <v>216</v>
      </c>
      <c r="BM356" s="176" t="s">
        <v>1053</v>
      </c>
    </row>
    <row r="357" spans="1:65" s="1" customFormat="1" ht="14.45" customHeight="1">
      <c r="A357" s="31"/>
      <c r="B357" s="32"/>
      <c r="C357" s="165" t="s">
        <v>1054</v>
      </c>
      <c r="D357" s="165" t="s">
        <v>151</v>
      </c>
      <c r="E357" s="166" t="s">
        <v>1055</v>
      </c>
      <c r="F357" s="167" t="s">
        <v>1056</v>
      </c>
      <c r="G357" s="168" t="s">
        <v>169</v>
      </c>
      <c r="H357" s="169">
        <v>116</v>
      </c>
      <c r="I357" s="170">
        <v>70</v>
      </c>
      <c r="J357" s="171">
        <f t="shared" si="90"/>
        <v>8120</v>
      </c>
      <c r="K357" s="167" t="s">
        <v>155</v>
      </c>
      <c r="L357" s="36"/>
      <c r="M357" s="172" t="s">
        <v>19</v>
      </c>
      <c r="N357" s="173" t="s">
        <v>45</v>
      </c>
      <c r="O357" s="61"/>
      <c r="P357" s="174">
        <f t="shared" si="91"/>
        <v>0</v>
      </c>
      <c r="Q357" s="174">
        <v>1.5E-3</v>
      </c>
      <c r="R357" s="174">
        <f t="shared" si="92"/>
        <v>0.17400000000000002</v>
      </c>
      <c r="S357" s="174">
        <v>0</v>
      </c>
      <c r="T357" s="175">
        <f t="shared" si="93"/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176" t="s">
        <v>216</v>
      </c>
      <c r="AT357" s="176" t="s">
        <v>151</v>
      </c>
      <c r="AU357" s="176" t="s">
        <v>157</v>
      </c>
      <c r="AY357" s="14" t="s">
        <v>149</v>
      </c>
      <c r="BE357" s="177">
        <f t="shared" si="94"/>
        <v>8120</v>
      </c>
      <c r="BF357" s="177">
        <f t="shared" si="95"/>
        <v>0</v>
      </c>
      <c r="BG357" s="177">
        <f t="shared" si="96"/>
        <v>0</v>
      </c>
      <c r="BH357" s="177">
        <f t="shared" si="97"/>
        <v>0</v>
      </c>
      <c r="BI357" s="177">
        <f t="shared" si="98"/>
        <v>0</v>
      </c>
      <c r="BJ357" s="14" t="s">
        <v>79</v>
      </c>
      <c r="BK357" s="177">
        <f t="shared" si="99"/>
        <v>8120</v>
      </c>
      <c r="BL357" s="14" t="s">
        <v>216</v>
      </c>
      <c r="BM357" s="176" t="s">
        <v>1057</v>
      </c>
    </row>
    <row r="358" spans="1:65" s="1" customFormat="1" ht="24.2" customHeight="1">
      <c r="A358" s="31"/>
      <c r="B358" s="32"/>
      <c r="C358" s="165" t="s">
        <v>1058</v>
      </c>
      <c r="D358" s="165" t="s">
        <v>151</v>
      </c>
      <c r="E358" s="166" t="s">
        <v>1059</v>
      </c>
      <c r="F358" s="167" t="s">
        <v>1060</v>
      </c>
      <c r="G358" s="168" t="s">
        <v>154</v>
      </c>
      <c r="H358" s="169">
        <v>210</v>
      </c>
      <c r="I358" s="170">
        <v>4.3</v>
      </c>
      <c r="J358" s="171">
        <f t="shared" si="90"/>
        <v>903</v>
      </c>
      <c r="K358" s="167" t="s">
        <v>155</v>
      </c>
      <c r="L358" s="36"/>
      <c r="M358" s="172" t="s">
        <v>19</v>
      </c>
      <c r="N358" s="173" t="s">
        <v>45</v>
      </c>
      <c r="O358" s="61"/>
      <c r="P358" s="174">
        <f t="shared" si="91"/>
        <v>0</v>
      </c>
      <c r="Q358" s="174">
        <v>0</v>
      </c>
      <c r="R358" s="174">
        <f t="shared" si="92"/>
        <v>0</v>
      </c>
      <c r="S358" s="174">
        <v>0</v>
      </c>
      <c r="T358" s="175">
        <f t="shared" si="93"/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76" t="s">
        <v>216</v>
      </c>
      <c r="AT358" s="176" t="s">
        <v>151</v>
      </c>
      <c r="AU358" s="176" t="s">
        <v>157</v>
      </c>
      <c r="AY358" s="14" t="s">
        <v>149</v>
      </c>
      <c r="BE358" s="177">
        <f t="shared" si="94"/>
        <v>903</v>
      </c>
      <c r="BF358" s="177">
        <f t="shared" si="95"/>
        <v>0</v>
      </c>
      <c r="BG358" s="177">
        <f t="shared" si="96"/>
        <v>0</v>
      </c>
      <c r="BH358" s="177">
        <f t="shared" si="97"/>
        <v>0</v>
      </c>
      <c r="BI358" s="177">
        <f t="shared" si="98"/>
        <v>0</v>
      </c>
      <c r="BJ358" s="14" t="s">
        <v>79</v>
      </c>
      <c r="BK358" s="177">
        <f t="shared" si="99"/>
        <v>903</v>
      </c>
      <c r="BL358" s="14" t="s">
        <v>216</v>
      </c>
      <c r="BM358" s="176" t="s">
        <v>1061</v>
      </c>
    </row>
    <row r="359" spans="1:65" s="1" customFormat="1" ht="14.45" customHeight="1">
      <c r="A359" s="31"/>
      <c r="B359" s="32"/>
      <c r="C359" s="165" t="s">
        <v>1062</v>
      </c>
      <c r="D359" s="165" t="s">
        <v>151</v>
      </c>
      <c r="E359" s="166" t="s">
        <v>1063</v>
      </c>
      <c r="F359" s="167" t="s">
        <v>1064</v>
      </c>
      <c r="G359" s="168" t="s">
        <v>154</v>
      </c>
      <c r="H359" s="169">
        <v>1401</v>
      </c>
      <c r="I359" s="170">
        <v>23.1</v>
      </c>
      <c r="J359" s="171">
        <f t="shared" si="90"/>
        <v>32363.1</v>
      </c>
      <c r="K359" s="167" t="s">
        <v>155</v>
      </c>
      <c r="L359" s="36"/>
      <c r="M359" s="172" t="s">
        <v>19</v>
      </c>
      <c r="N359" s="173" t="s">
        <v>45</v>
      </c>
      <c r="O359" s="61"/>
      <c r="P359" s="174">
        <f t="shared" si="91"/>
        <v>0</v>
      </c>
      <c r="Q359" s="174">
        <v>0</v>
      </c>
      <c r="R359" s="174">
        <f t="shared" si="92"/>
        <v>0</v>
      </c>
      <c r="S359" s="174">
        <v>0</v>
      </c>
      <c r="T359" s="175">
        <f t="shared" si="93"/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76" t="s">
        <v>216</v>
      </c>
      <c r="AT359" s="176" t="s">
        <v>151</v>
      </c>
      <c r="AU359" s="176" t="s">
        <v>157</v>
      </c>
      <c r="AY359" s="14" t="s">
        <v>149</v>
      </c>
      <c r="BE359" s="177">
        <f t="shared" si="94"/>
        <v>32363.1</v>
      </c>
      <c r="BF359" s="177">
        <f t="shared" si="95"/>
        <v>0</v>
      </c>
      <c r="BG359" s="177">
        <f t="shared" si="96"/>
        <v>0</v>
      </c>
      <c r="BH359" s="177">
        <f t="shared" si="97"/>
        <v>0</v>
      </c>
      <c r="BI359" s="177">
        <f t="shared" si="98"/>
        <v>0</v>
      </c>
      <c r="BJ359" s="14" t="s">
        <v>79</v>
      </c>
      <c r="BK359" s="177">
        <f t="shared" si="99"/>
        <v>32363.1</v>
      </c>
      <c r="BL359" s="14" t="s">
        <v>216</v>
      </c>
      <c r="BM359" s="176" t="s">
        <v>1065</v>
      </c>
    </row>
    <row r="360" spans="1:65" s="1" customFormat="1" ht="14.45" customHeight="1">
      <c r="A360" s="31"/>
      <c r="B360" s="32"/>
      <c r="C360" s="165" t="s">
        <v>1066</v>
      </c>
      <c r="D360" s="165" t="s">
        <v>151</v>
      </c>
      <c r="E360" s="166" t="s">
        <v>1067</v>
      </c>
      <c r="F360" s="167" t="s">
        <v>1068</v>
      </c>
      <c r="G360" s="168" t="s">
        <v>154</v>
      </c>
      <c r="H360" s="169">
        <v>749</v>
      </c>
      <c r="I360" s="170">
        <v>3.4</v>
      </c>
      <c r="J360" s="171">
        <f t="shared" si="90"/>
        <v>2546.6</v>
      </c>
      <c r="K360" s="167" t="s">
        <v>155</v>
      </c>
      <c r="L360" s="36"/>
      <c r="M360" s="172" t="s">
        <v>19</v>
      </c>
      <c r="N360" s="173" t="s">
        <v>45</v>
      </c>
      <c r="O360" s="61"/>
      <c r="P360" s="174">
        <f t="shared" si="91"/>
        <v>0</v>
      </c>
      <c r="Q360" s="174">
        <v>0</v>
      </c>
      <c r="R360" s="174">
        <f t="shared" si="92"/>
        <v>0</v>
      </c>
      <c r="S360" s="174">
        <v>6.0000000000000001E-3</v>
      </c>
      <c r="T360" s="175">
        <f t="shared" si="93"/>
        <v>4.4939999999999998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76" t="s">
        <v>216</v>
      </c>
      <c r="AT360" s="176" t="s">
        <v>151</v>
      </c>
      <c r="AU360" s="176" t="s">
        <v>157</v>
      </c>
      <c r="AY360" s="14" t="s">
        <v>149</v>
      </c>
      <c r="BE360" s="177">
        <f t="shared" si="94"/>
        <v>2546.6</v>
      </c>
      <c r="BF360" s="177">
        <f t="shared" si="95"/>
        <v>0</v>
      </c>
      <c r="BG360" s="177">
        <f t="shared" si="96"/>
        <v>0</v>
      </c>
      <c r="BH360" s="177">
        <f t="shared" si="97"/>
        <v>0</v>
      </c>
      <c r="BI360" s="177">
        <f t="shared" si="98"/>
        <v>0</v>
      </c>
      <c r="BJ360" s="14" t="s">
        <v>79</v>
      </c>
      <c r="BK360" s="177">
        <f t="shared" si="99"/>
        <v>2546.6</v>
      </c>
      <c r="BL360" s="14" t="s">
        <v>216</v>
      </c>
      <c r="BM360" s="176" t="s">
        <v>1069</v>
      </c>
    </row>
    <row r="361" spans="1:65" s="1" customFormat="1" ht="14.45" customHeight="1">
      <c r="A361" s="31"/>
      <c r="B361" s="32"/>
      <c r="C361" s="165" t="s">
        <v>1070</v>
      </c>
      <c r="D361" s="165" t="s">
        <v>151</v>
      </c>
      <c r="E361" s="166" t="s">
        <v>1071</v>
      </c>
      <c r="F361" s="167" t="s">
        <v>1072</v>
      </c>
      <c r="G361" s="168" t="s">
        <v>165</v>
      </c>
      <c r="H361" s="169">
        <v>8</v>
      </c>
      <c r="I361" s="170">
        <v>88.7</v>
      </c>
      <c r="J361" s="171">
        <f t="shared" si="90"/>
        <v>709.6</v>
      </c>
      <c r="K361" s="167" t="s">
        <v>155</v>
      </c>
      <c r="L361" s="36"/>
      <c r="M361" s="172" t="s">
        <v>19</v>
      </c>
      <c r="N361" s="173" t="s">
        <v>45</v>
      </c>
      <c r="O361" s="61"/>
      <c r="P361" s="174">
        <f t="shared" si="91"/>
        <v>0</v>
      </c>
      <c r="Q361" s="174">
        <v>0</v>
      </c>
      <c r="R361" s="174">
        <f t="shared" si="92"/>
        <v>0</v>
      </c>
      <c r="S361" s="174">
        <v>2.9999999999999997E-4</v>
      </c>
      <c r="T361" s="175">
        <f t="shared" si="93"/>
        <v>2.3999999999999998E-3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176" t="s">
        <v>216</v>
      </c>
      <c r="AT361" s="176" t="s">
        <v>151</v>
      </c>
      <c r="AU361" s="176" t="s">
        <v>157</v>
      </c>
      <c r="AY361" s="14" t="s">
        <v>149</v>
      </c>
      <c r="BE361" s="177">
        <f t="shared" si="94"/>
        <v>709.6</v>
      </c>
      <c r="BF361" s="177">
        <f t="shared" si="95"/>
        <v>0</v>
      </c>
      <c r="BG361" s="177">
        <f t="shared" si="96"/>
        <v>0</v>
      </c>
      <c r="BH361" s="177">
        <f t="shared" si="97"/>
        <v>0</v>
      </c>
      <c r="BI361" s="177">
        <f t="shared" si="98"/>
        <v>0</v>
      </c>
      <c r="BJ361" s="14" t="s">
        <v>79</v>
      </c>
      <c r="BK361" s="177">
        <f t="shared" si="99"/>
        <v>709.6</v>
      </c>
      <c r="BL361" s="14" t="s">
        <v>216</v>
      </c>
      <c r="BM361" s="176" t="s">
        <v>1073</v>
      </c>
    </row>
    <row r="362" spans="1:65" s="1" customFormat="1" ht="24.2" customHeight="1">
      <c r="A362" s="31"/>
      <c r="B362" s="32"/>
      <c r="C362" s="165" t="s">
        <v>1074</v>
      </c>
      <c r="D362" s="165" t="s">
        <v>151</v>
      </c>
      <c r="E362" s="166" t="s">
        <v>1075</v>
      </c>
      <c r="F362" s="167" t="s">
        <v>1076</v>
      </c>
      <c r="G362" s="168" t="s">
        <v>154</v>
      </c>
      <c r="H362" s="169">
        <v>62.56</v>
      </c>
      <c r="I362" s="170">
        <v>16.899999999999999</v>
      </c>
      <c r="J362" s="171">
        <f t="shared" si="90"/>
        <v>1057.26</v>
      </c>
      <c r="K362" s="167" t="s">
        <v>155</v>
      </c>
      <c r="L362" s="36"/>
      <c r="M362" s="172" t="s">
        <v>19</v>
      </c>
      <c r="N362" s="173" t="s">
        <v>45</v>
      </c>
      <c r="O362" s="61"/>
      <c r="P362" s="174">
        <f t="shared" si="91"/>
        <v>0</v>
      </c>
      <c r="Q362" s="174">
        <v>0</v>
      </c>
      <c r="R362" s="174">
        <f t="shared" si="92"/>
        <v>0</v>
      </c>
      <c r="S362" s="174">
        <v>0</v>
      </c>
      <c r="T362" s="175">
        <f t="shared" si="93"/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76" t="s">
        <v>216</v>
      </c>
      <c r="AT362" s="176" t="s">
        <v>151</v>
      </c>
      <c r="AU362" s="176" t="s">
        <v>157</v>
      </c>
      <c r="AY362" s="14" t="s">
        <v>149</v>
      </c>
      <c r="BE362" s="177">
        <f t="shared" si="94"/>
        <v>1057.26</v>
      </c>
      <c r="BF362" s="177">
        <f t="shared" si="95"/>
        <v>0</v>
      </c>
      <c r="BG362" s="177">
        <f t="shared" si="96"/>
        <v>0</v>
      </c>
      <c r="BH362" s="177">
        <f t="shared" si="97"/>
        <v>0</v>
      </c>
      <c r="BI362" s="177">
        <f t="shared" si="98"/>
        <v>0</v>
      </c>
      <c r="BJ362" s="14" t="s">
        <v>79</v>
      </c>
      <c r="BK362" s="177">
        <f t="shared" si="99"/>
        <v>1057.26</v>
      </c>
      <c r="BL362" s="14" t="s">
        <v>216</v>
      </c>
      <c r="BM362" s="176" t="s">
        <v>1077</v>
      </c>
    </row>
    <row r="363" spans="1:65" s="1" customFormat="1" ht="24.2" customHeight="1">
      <c r="A363" s="31"/>
      <c r="B363" s="32"/>
      <c r="C363" s="165" t="s">
        <v>1078</v>
      </c>
      <c r="D363" s="165" t="s">
        <v>151</v>
      </c>
      <c r="E363" s="166" t="s">
        <v>1079</v>
      </c>
      <c r="F363" s="167" t="s">
        <v>1080</v>
      </c>
      <c r="G363" s="168" t="s">
        <v>231</v>
      </c>
      <c r="H363" s="169">
        <v>7.3730000000000002</v>
      </c>
      <c r="I363" s="170">
        <v>460</v>
      </c>
      <c r="J363" s="171">
        <f t="shared" si="90"/>
        <v>3391.58</v>
      </c>
      <c r="K363" s="167" t="s">
        <v>155</v>
      </c>
      <c r="L363" s="36"/>
      <c r="M363" s="172" t="s">
        <v>19</v>
      </c>
      <c r="N363" s="173" t="s">
        <v>45</v>
      </c>
      <c r="O363" s="61"/>
      <c r="P363" s="174">
        <f t="shared" si="91"/>
        <v>0</v>
      </c>
      <c r="Q363" s="174">
        <v>0</v>
      </c>
      <c r="R363" s="174">
        <f t="shared" si="92"/>
        <v>0</v>
      </c>
      <c r="S363" s="174">
        <v>0</v>
      </c>
      <c r="T363" s="175">
        <f t="shared" si="93"/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76" t="s">
        <v>216</v>
      </c>
      <c r="AT363" s="176" t="s">
        <v>151</v>
      </c>
      <c r="AU363" s="176" t="s">
        <v>157</v>
      </c>
      <c r="AY363" s="14" t="s">
        <v>149</v>
      </c>
      <c r="BE363" s="177">
        <f t="shared" si="94"/>
        <v>3391.58</v>
      </c>
      <c r="BF363" s="177">
        <f t="shared" si="95"/>
        <v>0</v>
      </c>
      <c r="BG363" s="177">
        <f t="shared" si="96"/>
        <v>0</v>
      </c>
      <c r="BH363" s="177">
        <f t="shared" si="97"/>
        <v>0</v>
      </c>
      <c r="BI363" s="177">
        <f t="shared" si="98"/>
        <v>0</v>
      </c>
      <c r="BJ363" s="14" t="s">
        <v>79</v>
      </c>
      <c r="BK363" s="177">
        <f t="shared" si="99"/>
        <v>3391.58</v>
      </c>
      <c r="BL363" s="14" t="s">
        <v>216</v>
      </c>
      <c r="BM363" s="176" t="s">
        <v>1081</v>
      </c>
    </row>
    <row r="364" spans="1:65" s="1" customFormat="1" ht="24.2" customHeight="1">
      <c r="A364" s="31"/>
      <c r="B364" s="32"/>
      <c r="C364" s="165" t="s">
        <v>1082</v>
      </c>
      <c r="D364" s="165" t="s">
        <v>151</v>
      </c>
      <c r="E364" s="166" t="s">
        <v>1083</v>
      </c>
      <c r="F364" s="167" t="s">
        <v>1084</v>
      </c>
      <c r="G364" s="168" t="s">
        <v>231</v>
      </c>
      <c r="H364" s="169">
        <v>7.3730000000000002</v>
      </c>
      <c r="I364" s="170">
        <v>545</v>
      </c>
      <c r="J364" s="171">
        <f t="shared" si="90"/>
        <v>4018.29</v>
      </c>
      <c r="K364" s="167" t="s">
        <v>155</v>
      </c>
      <c r="L364" s="36"/>
      <c r="M364" s="172" t="s">
        <v>19</v>
      </c>
      <c r="N364" s="173" t="s">
        <v>45</v>
      </c>
      <c r="O364" s="61"/>
      <c r="P364" s="174">
        <f t="shared" si="91"/>
        <v>0</v>
      </c>
      <c r="Q364" s="174">
        <v>0</v>
      </c>
      <c r="R364" s="174">
        <f t="shared" si="92"/>
        <v>0</v>
      </c>
      <c r="S364" s="174">
        <v>0</v>
      </c>
      <c r="T364" s="175">
        <f t="shared" si="93"/>
        <v>0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176" t="s">
        <v>216</v>
      </c>
      <c r="AT364" s="176" t="s">
        <v>151</v>
      </c>
      <c r="AU364" s="176" t="s">
        <v>157</v>
      </c>
      <c r="AY364" s="14" t="s">
        <v>149</v>
      </c>
      <c r="BE364" s="177">
        <f t="shared" si="94"/>
        <v>4018.29</v>
      </c>
      <c r="BF364" s="177">
        <f t="shared" si="95"/>
        <v>0</v>
      </c>
      <c r="BG364" s="177">
        <f t="shared" si="96"/>
        <v>0</v>
      </c>
      <c r="BH364" s="177">
        <f t="shared" si="97"/>
        <v>0</v>
      </c>
      <c r="BI364" s="177">
        <f t="shared" si="98"/>
        <v>0</v>
      </c>
      <c r="BJ364" s="14" t="s">
        <v>79</v>
      </c>
      <c r="BK364" s="177">
        <f t="shared" si="99"/>
        <v>4018.29</v>
      </c>
      <c r="BL364" s="14" t="s">
        <v>216</v>
      </c>
      <c r="BM364" s="176" t="s">
        <v>1085</v>
      </c>
    </row>
    <row r="365" spans="1:65" s="11" customFormat="1" ht="22.9" customHeight="1">
      <c r="B365" s="149"/>
      <c r="C365" s="150"/>
      <c r="D365" s="151" t="s">
        <v>73</v>
      </c>
      <c r="E365" s="163" t="s">
        <v>1086</v>
      </c>
      <c r="F365" s="163" t="s">
        <v>1087</v>
      </c>
      <c r="G365" s="150"/>
      <c r="H365" s="150"/>
      <c r="I365" s="153"/>
      <c r="J365" s="164">
        <f>BK365</f>
        <v>56273.63</v>
      </c>
      <c r="K365" s="150"/>
      <c r="L365" s="155"/>
      <c r="M365" s="156"/>
      <c r="N365" s="157"/>
      <c r="O365" s="157"/>
      <c r="P365" s="158">
        <f>SUM(P366:P375)</f>
        <v>0</v>
      </c>
      <c r="Q365" s="157"/>
      <c r="R365" s="158">
        <f>SUM(R366:R375)</f>
        <v>1.5399649999999998</v>
      </c>
      <c r="S365" s="157"/>
      <c r="T365" s="159">
        <f>SUM(T366:T375)</f>
        <v>0</v>
      </c>
      <c r="AR365" s="160" t="s">
        <v>157</v>
      </c>
      <c r="AT365" s="161" t="s">
        <v>73</v>
      </c>
      <c r="AU365" s="161" t="s">
        <v>79</v>
      </c>
      <c r="AY365" s="160" t="s">
        <v>149</v>
      </c>
      <c r="BK365" s="162">
        <f>SUM(BK366:BK375)</f>
        <v>56273.63</v>
      </c>
    </row>
    <row r="366" spans="1:65" s="1" customFormat="1" ht="24.2" customHeight="1">
      <c r="A366" s="31"/>
      <c r="B366" s="32"/>
      <c r="C366" s="165" t="s">
        <v>1088</v>
      </c>
      <c r="D366" s="165" t="s">
        <v>151</v>
      </c>
      <c r="E366" s="166" t="s">
        <v>1089</v>
      </c>
      <c r="F366" s="167" t="s">
        <v>1090</v>
      </c>
      <c r="G366" s="168" t="s">
        <v>154</v>
      </c>
      <c r="H366" s="169">
        <v>9.9</v>
      </c>
      <c r="I366" s="170">
        <v>41.7</v>
      </c>
      <c r="J366" s="171">
        <f t="shared" ref="J366:J375" si="100">ROUND(I366*H366,2)</f>
        <v>412.83</v>
      </c>
      <c r="K366" s="167" t="s">
        <v>155</v>
      </c>
      <c r="L366" s="36"/>
      <c r="M366" s="172" t="s">
        <v>19</v>
      </c>
      <c r="N366" s="173" t="s">
        <v>45</v>
      </c>
      <c r="O366" s="61"/>
      <c r="P366" s="174">
        <f t="shared" ref="P366:P375" si="101">O366*H366</f>
        <v>0</v>
      </c>
      <c r="Q366" s="174">
        <v>0</v>
      </c>
      <c r="R366" s="174">
        <f t="shared" ref="R366:R375" si="102">Q366*H366</f>
        <v>0</v>
      </c>
      <c r="S366" s="174">
        <v>0</v>
      </c>
      <c r="T366" s="175">
        <f t="shared" ref="T366:T375" si="103">S366*H366</f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76" t="s">
        <v>216</v>
      </c>
      <c r="AT366" s="176" t="s">
        <v>151</v>
      </c>
      <c r="AU366" s="176" t="s">
        <v>157</v>
      </c>
      <c r="AY366" s="14" t="s">
        <v>149</v>
      </c>
      <c r="BE366" s="177">
        <f t="shared" ref="BE366:BE375" si="104">IF(N366="základní",J366,0)</f>
        <v>412.83</v>
      </c>
      <c r="BF366" s="177">
        <f t="shared" ref="BF366:BF375" si="105">IF(N366="snížená",J366,0)</f>
        <v>0</v>
      </c>
      <c r="BG366" s="177">
        <f t="shared" ref="BG366:BG375" si="106">IF(N366="zákl. přenesená",J366,0)</f>
        <v>0</v>
      </c>
      <c r="BH366" s="177">
        <f t="shared" ref="BH366:BH375" si="107">IF(N366="sníž. přenesená",J366,0)</f>
        <v>0</v>
      </c>
      <c r="BI366" s="177">
        <f t="shared" ref="BI366:BI375" si="108">IF(N366="nulová",J366,0)</f>
        <v>0</v>
      </c>
      <c r="BJ366" s="14" t="s">
        <v>79</v>
      </c>
      <c r="BK366" s="177">
        <f t="shared" ref="BK366:BK375" si="109">ROUND(I366*H366,2)</f>
        <v>412.83</v>
      </c>
      <c r="BL366" s="14" t="s">
        <v>216</v>
      </c>
      <c r="BM366" s="176" t="s">
        <v>1091</v>
      </c>
    </row>
    <row r="367" spans="1:65" s="1" customFormat="1" ht="14.45" customHeight="1">
      <c r="A367" s="31"/>
      <c r="B367" s="32"/>
      <c r="C367" s="178" t="s">
        <v>1092</v>
      </c>
      <c r="D367" s="178" t="s">
        <v>323</v>
      </c>
      <c r="E367" s="179" t="s">
        <v>1093</v>
      </c>
      <c r="F367" s="180" t="s">
        <v>1094</v>
      </c>
      <c r="G367" s="181" t="s">
        <v>154</v>
      </c>
      <c r="H367" s="182">
        <v>9.9</v>
      </c>
      <c r="I367" s="183">
        <v>54</v>
      </c>
      <c r="J367" s="184">
        <f t="shared" si="100"/>
        <v>534.6</v>
      </c>
      <c r="K367" s="180" t="s">
        <v>155</v>
      </c>
      <c r="L367" s="185"/>
      <c r="M367" s="186" t="s">
        <v>19</v>
      </c>
      <c r="N367" s="187" t="s">
        <v>45</v>
      </c>
      <c r="O367" s="61"/>
      <c r="P367" s="174">
        <f t="shared" si="101"/>
        <v>0</v>
      </c>
      <c r="Q367" s="174">
        <v>8.9999999999999998E-4</v>
      </c>
      <c r="R367" s="174">
        <f t="shared" si="102"/>
        <v>8.9099999999999995E-3</v>
      </c>
      <c r="S367" s="174">
        <v>0</v>
      </c>
      <c r="T367" s="175">
        <f t="shared" si="103"/>
        <v>0</v>
      </c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R367" s="176" t="s">
        <v>281</v>
      </c>
      <c r="AT367" s="176" t="s">
        <v>323</v>
      </c>
      <c r="AU367" s="176" t="s">
        <v>157</v>
      </c>
      <c r="AY367" s="14" t="s">
        <v>149</v>
      </c>
      <c r="BE367" s="177">
        <f t="shared" si="104"/>
        <v>534.6</v>
      </c>
      <c r="BF367" s="177">
        <f t="shared" si="105"/>
        <v>0</v>
      </c>
      <c r="BG367" s="177">
        <f t="shared" si="106"/>
        <v>0</v>
      </c>
      <c r="BH367" s="177">
        <f t="shared" si="107"/>
        <v>0</v>
      </c>
      <c r="BI367" s="177">
        <f t="shared" si="108"/>
        <v>0</v>
      </c>
      <c r="BJ367" s="14" t="s">
        <v>79</v>
      </c>
      <c r="BK367" s="177">
        <f t="shared" si="109"/>
        <v>534.6</v>
      </c>
      <c r="BL367" s="14" t="s">
        <v>216</v>
      </c>
      <c r="BM367" s="176" t="s">
        <v>1095</v>
      </c>
    </row>
    <row r="368" spans="1:65" s="1" customFormat="1" ht="24.2" customHeight="1">
      <c r="A368" s="31"/>
      <c r="B368" s="32"/>
      <c r="C368" s="165" t="s">
        <v>1096</v>
      </c>
      <c r="D368" s="165" t="s">
        <v>151</v>
      </c>
      <c r="E368" s="166" t="s">
        <v>1097</v>
      </c>
      <c r="F368" s="167" t="s">
        <v>1098</v>
      </c>
      <c r="G368" s="168" t="s">
        <v>154</v>
      </c>
      <c r="H368" s="169">
        <v>16.5</v>
      </c>
      <c r="I368" s="170">
        <v>114</v>
      </c>
      <c r="J368" s="171">
        <f t="shared" si="100"/>
        <v>1881</v>
      </c>
      <c r="K368" s="167" t="s">
        <v>155</v>
      </c>
      <c r="L368" s="36"/>
      <c r="M368" s="172" t="s">
        <v>19</v>
      </c>
      <c r="N368" s="173" t="s">
        <v>45</v>
      </c>
      <c r="O368" s="61"/>
      <c r="P368" s="174">
        <f t="shared" si="101"/>
        <v>0</v>
      </c>
      <c r="Q368" s="174">
        <v>1.0200000000000001E-3</v>
      </c>
      <c r="R368" s="174">
        <f t="shared" si="102"/>
        <v>1.6830000000000001E-2</v>
      </c>
      <c r="S368" s="174">
        <v>0</v>
      </c>
      <c r="T368" s="175">
        <f t="shared" si="103"/>
        <v>0</v>
      </c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176" t="s">
        <v>216</v>
      </c>
      <c r="AT368" s="176" t="s">
        <v>151</v>
      </c>
      <c r="AU368" s="176" t="s">
        <v>157</v>
      </c>
      <c r="AY368" s="14" t="s">
        <v>149</v>
      </c>
      <c r="BE368" s="177">
        <f t="shared" si="104"/>
        <v>1881</v>
      </c>
      <c r="BF368" s="177">
        <f t="shared" si="105"/>
        <v>0</v>
      </c>
      <c r="BG368" s="177">
        <f t="shared" si="106"/>
        <v>0</v>
      </c>
      <c r="BH368" s="177">
        <f t="shared" si="107"/>
        <v>0</v>
      </c>
      <c r="BI368" s="177">
        <f t="shared" si="108"/>
        <v>0</v>
      </c>
      <c r="BJ368" s="14" t="s">
        <v>79</v>
      </c>
      <c r="BK368" s="177">
        <f t="shared" si="109"/>
        <v>1881</v>
      </c>
      <c r="BL368" s="14" t="s">
        <v>216</v>
      </c>
      <c r="BM368" s="176" t="s">
        <v>1099</v>
      </c>
    </row>
    <row r="369" spans="1:65" s="1" customFormat="1" ht="14.45" customHeight="1">
      <c r="A369" s="31"/>
      <c r="B369" s="32"/>
      <c r="C369" s="178" t="s">
        <v>1100</v>
      </c>
      <c r="D369" s="178" t="s">
        <v>323</v>
      </c>
      <c r="E369" s="179" t="s">
        <v>1101</v>
      </c>
      <c r="F369" s="180" t="s">
        <v>1102</v>
      </c>
      <c r="G369" s="181" t="s">
        <v>154</v>
      </c>
      <c r="H369" s="182">
        <v>16.5</v>
      </c>
      <c r="I369" s="183">
        <v>45</v>
      </c>
      <c r="J369" s="184">
        <f t="shared" si="100"/>
        <v>742.5</v>
      </c>
      <c r="K369" s="180" t="s">
        <v>155</v>
      </c>
      <c r="L369" s="185"/>
      <c r="M369" s="186" t="s">
        <v>19</v>
      </c>
      <c r="N369" s="187" t="s">
        <v>45</v>
      </c>
      <c r="O369" s="61"/>
      <c r="P369" s="174">
        <f t="shared" si="101"/>
        <v>0</v>
      </c>
      <c r="Q369" s="174">
        <v>8.4999999999999995E-4</v>
      </c>
      <c r="R369" s="174">
        <f t="shared" si="102"/>
        <v>1.4024999999999999E-2</v>
      </c>
      <c r="S369" s="174">
        <v>0</v>
      </c>
      <c r="T369" s="175">
        <f t="shared" si="103"/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76" t="s">
        <v>281</v>
      </c>
      <c r="AT369" s="176" t="s">
        <v>323</v>
      </c>
      <c r="AU369" s="176" t="s">
        <v>157</v>
      </c>
      <c r="AY369" s="14" t="s">
        <v>149</v>
      </c>
      <c r="BE369" s="177">
        <f t="shared" si="104"/>
        <v>742.5</v>
      </c>
      <c r="BF369" s="177">
        <f t="shared" si="105"/>
        <v>0</v>
      </c>
      <c r="BG369" s="177">
        <f t="shared" si="106"/>
        <v>0</v>
      </c>
      <c r="BH369" s="177">
        <f t="shared" si="107"/>
        <v>0</v>
      </c>
      <c r="BI369" s="177">
        <f t="shared" si="108"/>
        <v>0</v>
      </c>
      <c r="BJ369" s="14" t="s">
        <v>79</v>
      </c>
      <c r="BK369" s="177">
        <f t="shared" si="109"/>
        <v>742.5</v>
      </c>
      <c r="BL369" s="14" t="s">
        <v>216</v>
      </c>
      <c r="BM369" s="176" t="s">
        <v>1103</v>
      </c>
    </row>
    <row r="370" spans="1:65" s="1" customFormat="1" ht="24.2" customHeight="1">
      <c r="A370" s="31"/>
      <c r="B370" s="32"/>
      <c r="C370" s="165" t="s">
        <v>1104</v>
      </c>
      <c r="D370" s="165" t="s">
        <v>151</v>
      </c>
      <c r="E370" s="166" t="s">
        <v>1105</v>
      </c>
      <c r="F370" s="167" t="s">
        <v>1106</v>
      </c>
      <c r="G370" s="168" t="s">
        <v>154</v>
      </c>
      <c r="H370" s="169">
        <v>304</v>
      </c>
      <c r="I370" s="170">
        <v>150</v>
      </c>
      <c r="J370" s="171">
        <f t="shared" si="100"/>
        <v>45600</v>
      </c>
      <c r="K370" s="167" t="s">
        <v>155</v>
      </c>
      <c r="L370" s="36"/>
      <c r="M370" s="172" t="s">
        <v>19</v>
      </c>
      <c r="N370" s="173" t="s">
        <v>45</v>
      </c>
      <c r="O370" s="61"/>
      <c r="P370" s="174">
        <f t="shared" si="101"/>
        <v>0</v>
      </c>
      <c r="Q370" s="174">
        <v>4.7999999999999996E-3</v>
      </c>
      <c r="R370" s="174">
        <f t="shared" si="102"/>
        <v>1.4591999999999998</v>
      </c>
      <c r="S370" s="174">
        <v>0</v>
      </c>
      <c r="T370" s="175">
        <f t="shared" si="103"/>
        <v>0</v>
      </c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R370" s="176" t="s">
        <v>216</v>
      </c>
      <c r="AT370" s="176" t="s">
        <v>151</v>
      </c>
      <c r="AU370" s="176" t="s">
        <v>157</v>
      </c>
      <c r="AY370" s="14" t="s">
        <v>149</v>
      </c>
      <c r="BE370" s="177">
        <f t="shared" si="104"/>
        <v>45600</v>
      </c>
      <c r="BF370" s="177">
        <f t="shared" si="105"/>
        <v>0</v>
      </c>
      <c r="BG370" s="177">
        <f t="shared" si="106"/>
        <v>0</v>
      </c>
      <c r="BH370" s="177">
        <f t="shared" si="107"/>
        <v>0</v>
      </c>
      <c r="BI370" s="177">
        <f t="shared" si="108"/>
        <v>0</v>
      </c>
      <c r="BJ370" s="14" t="s">
        <v>79</v>
      </c>
      <c r="BK370" s="177">
        <f t="shared" si="109"/>
        <v>45600</v>
      </c>
      <c r="BL370" s="14" t="s">
        <v>216</v>
      </c>
      <c r="BM370" s="176" t="s">
        <v>1107</v>
      </c>
    </row>
    <row r="371" spans="1:65" s="1" customFormat="1" ht="24.2" customHeight="1">
      <c r="A371" s="31"/>
      <c r="B371" s="32"/>
      <c r="C371" s="165" t="s">
        <v>1108</v>
      </c>
      <c r="D371" s="165" t="s">
        <v>151</v>
      </c>
      <c r="E371" s="166" t="s">
        <v>1109</v>
      </c>
      <c r="F371" s="167" t="s">
        <v>1110</v>
      </c>
      <c r="G371" s="168" t="s">
        <v>154</v>
      </c>
      <c r="H371" s="169">
        <v>15</v>
      </c>
      <c r="I371" s="170">
        <v>155</v>
      </c>
      <c r="J371" s="171">
        <f t="shared" si="100"/>
        <v>2325</v>
      </c>
      <c r="K371" s="167" t="s">
        <v>155</v>
      </c>
      <c r="L371" s="36"/>
      <c r="M371" s="172" t="s">
        <v>19</v>
      </c>
      <c r="N371" s="173" t="s">
        <v>45</v>
      </c>
      <c r="O371" s="61"/>
      <c r="P371" s="174">
        <f t="shared" si="101"/>
        <v>0</v>
      </c>
      <c r="Q371" s="174">
        <v>5.9999999999999995E-4</v>
      </c>
      <c r="R371" s="174">
        <f t="shared" si="102"/>
        <v>8.9999999999999993E-3</v>
      </c>
      <c r="S371" s="174">
        <v>0</v>
      </c>
      <c r="T371" s="175">
        <f t="shared" si="103"/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76" t="s">
        <v>216</v>
      </c>
      <c r="AT371" s="176" t="s">
        <v>151</v>
      </c>
      <c r="AU371" s="176" t="s">
        <v>157</v>
      </c>
      <c r="AY371" s="14" t="s">
        <v>149</v>
      </c>
      <c r="BE371" s="177">
        <f t="shared" si="104"/>
        <v>2325</v>
      </c>
      <c r="BF371" s="177">
        <f t="shared" si="105"/>
        <v>0</v>
      </c>
      <c r="BG371" s="177">
        <f t="shared" si="106"/>
        <v>0</v>
      </c>
      <c r="BH371" s="177">
        <f t="shared" si="107"/>
        <v>0</v>
      </c>
      <c r="BI371" s="177">
        <f t="shared" si="108"/>
        <v>0</v>
      </c>
      <c r="BJ371" s="14" t="s">
        <v>79</v>
      </c>
      <c r="BK371" s="177">
        <f t="shared" si="109"/>
        <v>2325</v>
      </c>
      <c r="BL371" s="14" t="s">
        <v>216</v>
      </c>
      <c r="BM371" s="176" t="s">
        <v>1111</v>
      </c>
    </row>
    <row r="372" spans="1:65" s="1" customFormat="1" ht="24.2" customHeight="1">
      <c r="A372" s="31"/>
      <c r="B372" s="32"/>
      <c r="C372" s="165" t="s">
        <v>1112</v>
      </c>
      <c r="D372" s="165" t="s">
        <v>151</v>
      </c>
      <c r="E372" s="166" t="s">
        <v>1113</v>
      </c>
      <c r="F372" s="167" t="s">
        <v>1114</v>
      </c>
      <c r="G372" s="168" t="s">
        <v>165</v>
      </c>
      <c r="H372" s="169">
        <v>16</v>
      </c>
      <c r="I372" s="170">
        <v>20.100000000000001</v>
      </c>
      <c r="J372" s="171">
        <f t="shared" si="100"/>
        <v>321.60000000000002</v>
      </c>
      <c r="K372" s="167" t="s">
        <v>155</v>
      </c>
      <c r="L372" s="36"/>
      <c r="M372" s="172" t="s">
        <v>19</v>
      </c>
      <c r="N372" s="173" t="s">
        <v>45</v>
      </c>
      <c r="O372" s="61"/>
      <c r="P372" s="174">
        <f t="shared" si="101"/>
        <v>0</v>
      </c>
      <c r="Q372" s="174">
        <v>0</v>
      </c>
      <c r="R372" s="174">
        <f t="shared" si="102"/>
        <v>0</v>
      </c>
      <c r="S372" s="174">
        <v>0</v>
      </c>
      <c r="T372" s="175">
        <f t="shared" si="103"/>
        <v>0</v>
      </c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R372" s="176" t="s">
        <v>216</v>
      </c>
      <c r="AT372" s="176" t="s">
        <v>151</v>
      </c>
      <c r="AU372" s="176" t="s">
        <v>157</v>
      </c>
      <c r="AY372" s="14" t="s">
        <v>149</v>
      </c>
      <c r="BE372" s="177">
        <f t="shared" si="104"/>
        <v>321.60000000000002</v>
      </c>
      <c r="BF372" s="177">
        <f t="shared" si="105"/>
        <v>0</v>
      </c>
      <c r="BG372" s="177">
        <f t="shared" si="106"/>
        <v>0</v>
      </c>
      <c r="BH372" s="177">
        <f t="shared" si="107"/>
        <v>0</v>
      </c>
      <c r="BI372" s="177">
        <f t="shared" si="108"/>
        <v>0</v>
      </c>
      <c r="BJ372" s="14" t="s">
        <v>79</v>
      </c>
      <c r="BK372" s="177">
        <f t="shared" si="109"/>
        <v>321.60000000000002</v>
      </c>
      <c r="BL372" s="14" t="s">
        <v>216</v>
      </c>
      <c r="BM372" s="176" t="s">
        <v>1115</v>
      </c>
    </row>
    <row r="373" spans="1:65" s="1" customFormat="1" ht="14.45" customHeight="1">
      <c r="A373" s="31"/>
      <c r="B373" s="32"/>
      <c r="C373" s="178" t="s">
        <v>1116</v>
      </c>
      <c r="D373" s="178" t="s">
        <v>323</v>
      </c>
      <c r="E373" s="179" t="s">
        <v>1117</v>
      </c>
      <c r="F373" s="180" t="s">
        <v>1118</v>
      </c>
      <c r="G373" s="181" t="s">
        <v>165</v>
      </c>
      <c r="H373" s="182">
        <v>16</v>
      </c>
      <c r="I373" s="183">
        <v>99</v>
      </c>
      <c r="J373" s="184">
        <f t="shared" si="100"/>
        <v>1584</v>
      </c>
      <c r="K373" s="180" t="s">
        <v>155</v>
      </c>
      <c r="L373" s="185"/>
      <c r="M373" s="186" t="s">
        <v>19</v>
      </c>
      <c r="N373" s="187" t="s">
        <v>45</v>
      </c>
      <c r="O373" s="61"/>
      <c r="P373" s="174">
        <f t="shared" si="101"/>
        <v>0</v>
      </c>
      <c r="Q373" s="174">
        <v>2E-3</v>
      </c>
      <c r="R373" s="174">
        <f t="shared" si="102"/>
        <v>3.2000000000000001E-2</v>
      </c>
      <c r="S373" s="174">
        <v>0</v>
      </c>
      <c r="T373" s="175">
        <f t="shared" si="103"/>
        <v>0</v>
      </c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176" t="s">
        <v>281</v>
      </c>
      <c r="AT373" s="176" t="s">
        <v>323</v>
      </c>
      <c r="AU373" s="176" t="s">
        <v>157</v>
      </c>
      <c r="AY373" s="14" t="s">
        <v>149</v>
      </c>
      <c r="BE373" s="177">
        <f t="shared" si="104"/>
        <v>1584</v>
      </c>
      <c r="BF373" s="177">
        <f t="shared" si="105"/>
        <v>0</v>
      </c>
      <c r="BG373" s="177">
        <f t="shared" si="106"/>
        <v>0</v>
      </c>
      <c r="BH373" s="177">
        <f t="shared" si="107"/>
        <v>0</v>
      </c>
      <c r="BI373" s="177">
        <f t="shared" si="108"/>
        <v>0</v>
      </c>
      <c r="BJ373" s="14" t="s">
        <v>79</v>
      </c>
      <c r="BK373" s="177">
        <f t="shared" si="109"/>
        <v>1584</v>
      </c>
      <c r="BL373" s="14" t="s">
        <v>216</v>
      </c>
      <c r="BM373" s="176" t="s">
        <v>1119</v>
      </c>
    </row>
    <row r="374" spans="1:65" s="1" customFormat="1" ht="24.2" customHeight="1">
      <c r="A374" s="31"/>
      <c r="B374" s="32"/>
      <c r="C374" s="165" t="s">
        <v>1120</v>
      </c>
      <c r="D374" s="165" t="s">
        <v>151</v>
      </c>
      <c r="E374" s="166" t="s">
        <v>1121</v>
      </c>
      <c r="F374" s="167" t="s">
        <v>1122</v>
      </c>
      <c r="G374" s="168" t="s">
        <v>231</v>
      </c>
      <c r="H374" s="169">
        <v>1.54</v>
      </c>
      <c r="I374" s="170">
        <v>894</v>
      </c>
      <c r="J374" s="171">
        <f t="shared" si="100"/>
        <v>1376.76</v>
      </c>
      <c r="K374" s="167" t="s">
        <v>155</v>
      </c>
      <c r="L374" s="36"/>
      <c r="M374" s="172" t="s">
        <v>19</v>
      </c>
      <c r="N374" s="173" t="s">
        <v>45</v>
      </c>
      <c r="O374" s="61"/>
      <c r="P374" s="174">
        <f t="shared" si="101"/>
        <v>0</v>
      </c>
      <c r="Q374" s="174">
        <v>0</v>
      </c>
      <c r="R374" s="174">
        <f t="shared" si="102"/>
        <v>0</v>
      </c>
      <c r="S374" s="174">
        <v>0</v>
      </c>
      <c r="T374" s="175">
        <f t="shared" si="103"/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176" t="s">
        <v>216</v>
      </c>
      <c r="AT374" s="176" t="s">
        <v>151</v>
      </c>
      <c r="AU374" s="176" t="s">
        <v>157</v>
      </c>
      <c r="AY374" s="14" t="s">
        <v>149</v>
      </c>
      <c r="BE374" s="177">
        <f t="shared" si="104"/>
        <v>1376.76</v>
      </c>
      <c r="BF374" s="177">
        <f t="shared" si="105"/>
        <v>0</v>
      </c>
      <c r="BG374" s="177">
        <f t="shared" si="106"/>
        <v>0</v>
      </c>
      <c r="BH374" s="177">
        <f t="shared" si="107"/>
        <v>0</v>
      </c>
      <c r="BI374" s="177">
        <f t="shared" si="108"/>
        <v>0</v>
      </c>
      <c r="BJ374" s="14" t="s">
        <v>79</v>
      </c>
      <c r="BK374" s="177">
        <f t="shared" si="109"/>
        <v>1376.76</v>
      </c>
      <c r="BL374" s="14" t="s">
        <v>216</v>
      </c>
      <c r="BM374" s="176" t="s">
        <v>1123</v>
      </c>
    </row>
    <row r="375" spans="1:65" s="1" customFormat="1" ht="24.2" customHeight="1">
      <c r="A375" s="31"/>
      <c r="B375" s="32"/>
      <c r="C375" s="165" t="s">
        <v>1124</v>
      </c>
      <c r="D375" s="165" t="s">
        <v>151</v>
      </c>
      <c r="E375" s="166" t="s">
        <v>1125</v>
      </c>
      <c r="F375" s="167" t="s">
        <v>1126</v>
      </c>
      <c r="G375" s="168" t="s">
        <v>231</v>
      </c>
      <c r="H375" s="169">
        <v>1.54</v>
      </c>
      <c r="I375" s="170">
        <v>971</v>
      </c>
      <c r="J375" s="171">
        <f t="shared" si="100"/>
        <v>1495.34</v>
      </c>
      <c r="K375" s="167" t="s">
        <v>155</v>
      </c>
      <c r="L375" s="36"/>
      <c r="M375" s="172" t="s">
        <v>19</v>
      </c>
      <c r="N375" s="173" t="s">
        <v>45</v>
      </c>
      <c r="O375" s="61"/>
      <c r="P375" s="174">
        <f t="shared" si="101"/>
        <v>0</v>
      </c>
      <c r="Q375" s="174">
        <v>0</v>
      </c>
      <c r="R375" s="174">
        <f t="shared" si="102"/>
        <v>0</v>
      </c>
      <c r="S375" s="174">
        <v>0</v>
      </c>
      <c r="T375" s="175">
        <f t="shared" si="103"/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76" t="s">
        <v>216</v>
      </c>
      <c r="AT375" s="176" t="s">
        <v>151</v>
      </c>
      <c r="AU375" s="176" t="s">
        <v>157</v>
      </c>
      <c r="AY375" s="14" t="s">
        <v>149</v>
      </c>
      <c r="BE375" s="177">
        <f t="shared" si="104"/>
        <v>1495.34</v>
      </c>
      <c r="BF375" s="177">
        <f t="shared" si="105"/>
        <v>0</v>
      </c>
      <c r="BG375" s="177">
        <f t="shared" si="106"/>
        <v>0</v>
      </c>
      <c r="BH375" s="177">
        <f t="shared" si="107"/>
        <v>0</v>
      </c>
      <c r="BI375" s="177">
        <f t="shared" si="108"/>
        <v>0</v>
      </c>
      <c r="BJ375" s="14" t="s">
        <v>79</v>
      </c>
      <c r="BK375" s="177">
        <f t="shared" si="109"/>
        <v>1495.34</v>
      </c>
      <c r="BL375" s="14" t="s">
        <v>216</v>
      </c>
      <c r="BM375" s="176" t="s">
        <v>1127</v>
      </c>
    </row>
    <row r="376" spans="1:65" s="11" customFormat="1" ht="22.9" customHeight="1">
      <c r="B376" s="149"/>
      <c r="C376" s="150"/>
      <c r="D376" s="151" t="s">
        <v>73</v>
      </c>
      <c r="E376" s="163" t="s">
        <v>1128</v>
      </c>
      <c r="F376" s="163" t="s">
        <v>1129</v>
      </c>
      <c r="G376" s="150"/>
      <c r="H376" s="150"/>
      <c r="I376" s="153"/>
      <c r="J376" s="164">
        <f>BK376</f>
        <v>25187.45</v>
      </c>
      <c r="K376" s="150"/>
      <c r="L376" s="155"/>
      <c r="M376" s="156"/>
      <c r="N376" s="157"/>
      <c r="O376" s="157"/>
      <c r="P376" s="158">
        <f>SUM(P377:P391)</f>
        <v>0</v>
      </c>
      <c r="Q376" s="157"/>
      <c r="R376" s="158">
        <f>SUM(R377:R391)</f>
        <v>4.1521000000000009E-2</v>
      </c>
      <c r="S376" s="157"/>
      <c r="T376" s="159">
        <f>SUM(T377:T391)</f>
        <v>0</v>
      </c>
      <c r="AR376" s="160" t="s">
        <v>157</v>
      </c>
      <c r="AT376" s="161" t="s">
        <v>73</v>
      </c>
      <c r="AU376" s="161" t="s">
        <v>79</v>
      </c>
      <c r="AY376" s="160" t="s">
        <v>149</v>
      </c>
      <c r="BK376" s="162">
        <f>SUM(BK377:BK391)</f>
        <v>25187.45</v>
      </c>
    </row>
    <row r="377" spans="1:65" s="1" customFormat="1" ht="14.45" customHeight="1">
      <c r="A377" s="31"/>
      <c r="B377" s="32"/>
      <c r="C377" s="165" t="s">
        <v>1130</v>
      </c>
      <c r="D377" s="165" t="s">
        <v>151</v>
      </c>
      <c r="E377" s="166" t="s">
        <v>1131</v>
      </c>
      <c r="F377" s="167" t="s">
        <v>1132</v>
      </c>
      <c r="G377" s="168" t="s">
        <v>165</v>
      </c>
      <c r="H377" s="169">
        <v>2</v>
      </c>
      <c r="I377" s="170">
        <v>533</v>
      </c>
      <c r="J377" s="171">
        <f t="shared" ref="J377:J391" si="110">ROUND(I377*H377,2)</f>
        <v>1066</v>
      </c>
      <c r="K377" s="167" t="s">
        <v>155</v>
      </c>
      <c r="L377" s="36"/>
      <c r="M377" s="172" t="s">
        <v>19</v>
      </c>
      <c r="N377" s="173" t="s">
        <v>45</v>
      </c>
      <c r="O377" s="61"/>
      <c r="P377" s="174">
        <f t="shared" ref="P377:P391" si="111">O377*H377</f>
        <v>0</v>
      </c>
      <c r="Q377" s="174">
        <v>1.7899999999999999E-3</v>
      </c>
      <c r="R377" s="174">
        <f t="shared" ref="R377:R391" si="112">Q377*H377</f>
        <v>3.5799999999999998E-3</v>
      </c>
      <c r="S377" s="174">
        <v>0</v>
      </c>
      <c r="T377" s="175">
        <f t="shared" ref="T377:T391" si="113">S377*H377</f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76" t="s">
        <v>216</v>
      </c>
      <c r="AT377" s="176" t="s">
        <v>151</v>
      </c>
      <c r="AU377" s="176" t="s">
        <v>157</v>
      </c>
      <c r="AY377" s="14" t="s">
        <v>149</v>
      </c>
      <c r="BE377" s="177">
        <f t="shared" ref="BE377:BE391" si="114">IF(N377="základní",J377,0)</f>
        <v>1066</v>
      </c>
      <c r="BF377" s="177">
        <f t="shared" ref="BF377:BF391" si="115">IF(N377="snížená",J377,0)</f>
        <v>0</v>
      </c>
      <c r="BG377" s="177">
        <f t="shared" ref="BG377:BG391" si="116">IF(N377="zákl. přenesená",J377,0)</f>
        <v>0</v>
      </c>
      <c r="BH377" s="177">
        <f t="shared" ref="BH377:BH391" si="117">IF(N377="sníž. přenesená",J377,0)</f>
        <v>0</v>
      </c>
      <c r="BI377" s="177">
        <f t="shared" ref="BI377:BI391" si="118">IF(N377="nulová",J377,0)</f>
        <v>0</v>
      </c>
      <c r="BJ377" s="14" t="s">
        <v>79</v>
      </c>
      <c r="BK377" s="177">
        <f t="shared" ref="BK377:BK391" si="119">ROUND(I377*H377,2)</f>
        <v>1066</v>
      </c>
      <c r="BL377" s="14" t="s">
        <v>216</v>
      </c>
      <c r="BM377" s="176" t="s">
        <v>1133</v>
      </c>
    </row>
    <row r="378" spans="1:65" s="1" customFormat="1" ht="14.45" customHeight="1">
      <c r="A378" s="31"/>
      <c r="B378" s="32"/>
      <c r="C378" s="165" t="s">
        <v>1134</v>
      </c>
      <c r="D378" s="165" t="s">
        <v>151</v>
      </c>
      <c r="E378" s="166" t="s">
        <v>1135</v>
      </c>
      <c r="F378" s="167" t="s">
        <v>1136</v>
      </c>
      <c r="G378" s="168" t="s">
        <v>165</v>
      </c>
      <c r="H378" s="169">
        <v>2</v>
      </c>
      <c r="I378" s="170">
        <v>353</v>
      </c>
      <c r="J378" s="171">
        <f t="shared" si="110"/>
        <v>706</v>
      </c>
      <c r="K378" s="167" t="s">
        <v>155</v>
      </c>
      <c r="L378" s="36"/>
      <c r="M378" s="172" t="s">
        <v>19</v>
      </c>
      <c r="N378" s="173" t="s">
        <v>45</v>
      </c>
      <c r="O378" s="61"/>
      <c r="P378" s="174">
        <f t="shared" si="111"/>
        <v>0</v>
      </c>
      <c r="Q378" s="174">
        <v>1E-3</v>
      </c>
      <c r="R378" s="174">
        <f t="shared" si="112"/>
        <v>2E-3</v>
      </c>
      <c r="S378" s="174">
        <v>0</v>
      </c>
      <c r="T378" s="175">
        <f t="shared" si="113"/>
        <v>0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176" t="s">
        <v>216</v>
      </c>
      <c r="AT378" s="176" t="s">
        <v>151</v>
      </c>
      <c r="AU378" s="176" t="s">
        <v>157</v>
      </c>
      <c r="AY378" s="14" t="s">
        <v>149</v>
      </c>
      <c r="BE378" s="177">
        <f t="shared" si="114"/>
        <v>706</v>
      </c>
      <c r="BF378" s="177">
        <f t="shared" si="115"/>
        <v>0</v>
      </c>
      <c r="BG378" s="177">
        <f t="shared" si="116"/>
        <v>0</v>
      </c>
      <c r="BH378" s="177">
        <f t="shared" si="117"/>
        <v>0</v>
      </c>
      <c r="BI378" s="177">
        <f t="shared" si="118"/>
        <v>0</v>
      </c>
      <c r="BJ378" s="14" t="s">
        <v>79</v>
      </c>
      <c r="BK378" s="177">
        <f t="shared" si="119"/>
        <v>706</v>
      </c>
      <c r="BL378" s="14" t="s">
        <v>216</v>
      </c>
      <c r="BM378" s="176" t="s">
        <v>1137</v>
      </c>
    </row>
    <row r="379" spans="1:65" s="1" customFormat="1" ht="14.45" customHeight="1">
      <c r="A379" s="31"/>
      <c r="B379" s="32"/>
      <c r="C379" s="165" t="s">
        <v>1138</v>
      </c>
      <c r="D379" s="165" t="s">
        <v>151</v>
      </c>
      <c r="E379" s="166" t="s">
        <v>1139</v>
      </c>
      <c r="F379" s="167" t="s">
        <v>1140</v>
      </c>
      <c r="G379" s="168" t="s">
        <v>169</v>
      </c>
      <c r="H379" s="169">
        <v>6.5</v>
      </c>
      <c r="I379" s="170">
        <v>581</v>
      </c>
      <c r="J379" s="171">
        <f t="shared" si="110"/>
        <v>3776.5</v>
      </c>
      <c r="K379" s="167" t="s">
        <v>155</v>
      </c>
      <c r="L379" s="36"/>
      <c r="M379" s="172" t="s">
        <v>19</v>
      </c>
      <c r="N379" s="173" t="s">
        <v>45</v>
      </c>
      <c r="O379" s="61"/>
      <c r="P379" s="174">
        <f t="shared" si="111"/>
        <v>0</v>
      </c>
      <c r="Q379" s="174">
        <v>2.0100000000000001E-3</v>
      </c>
      <c r="R379" s="174">
        <f t="shared" si="112"/>
        <v>1.3065E-2</v>
      </c>
      <c r="S379" s="174">
        <v>0</v>
      </c>
      <c r="T379" s="175">
        <f t="shared" si="113"/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76" t="s">
        <v>216</v>
      </c>
      <c r="AT379" s="176" t="s">
        <v>151</v>
      </c>
      <c r="AU379" s="176" t="s">
        <v>157</v>
      </c>
      <c r="AY379" s="14" t="s">
        <v>149</v>
      </c>
      <c r="BE379" s="177">
        <f t="shared" si="114"/>
        <v>3776.5</v>
      </c>
      <c r="BF379" s="177">
        <f t="shared" si="115"/>
        <v>0</v>
      </c>
      <c r="BG379" s="177">
        <f t="shared" si="116"/>
        <v>0</v>
      </c>
      <c r="BH379" s="177">
        <f t="shared" si="117"/>
        <v>0</v>
      </c>
      <c r="BI379" s="177">
        <f t="shared" si="118"/>
        <v>0</v>
      </c>
      <c r="BJ379" s="14" t="s">
        <v>79</v>
      </c>
      <c r="BK379" s="177">
        <f t="shared" si="119"/>
        <v>3776.5</v>
      </c>
      <c r="BL379" s="14" t="s">
        <v>216</v>
      </c>
      <c r="BM379" s="176" t="s">
        <v>1141</v>
      </c>
    </row>
    <row r="380" spans="1:65" s="1" customFormat="1" ht="14.45" customHeight="1">
      <c r="A380" s="31"/>
      <c r="B380" s="32"/>
      <c r="C380" s="165" t="s">
        <v>1142</v>
      </c>
      <c r="D380" s="165" t="s">
        <v>151</v>
      </c>
      <c r="E380" s="166" t="s">
        <v>1143</v>
      </c>
      <c r="F380" s="167" t="s">
        <v>1144</v>
      </c>
      <c r="G380" s="168" t="s">
        <v>169</v>
      </c>
      <c r="H380" s="169">
        <v>35.700000000000003</v>
      </c>
      <c r="I380" s="170">
        <v>231</v>
      </c>
      <c r="J380" s="171">
        <f t="shared" si="110"/>
        <v>8246.7000000000007</v>
      </c>
      <c r="K380" s="167" t="s">
        <v>155</v>
      </c>
      <c r="L380" s="36"/>
      <c r="M380" s="172" t="s">
        <v>19</v>
      </c>
      <c r="N380" s="173" t="s">
        <v>45</v>
      </c>
      <c r="O380" s="61"/>
      <c r="P380" s="174">
        <f t="shared" si="111"/>
        <v>0</v>
      </c>
      <c r="Q380" s="174">
        <v>4.8000000000000001E-4</v>
      </c>
      <c r="R380" s="174">
        <f t="shared" si="112"/>
        <v>1.7136000000000002E-2</v>
      </c>
      <c r="S380" s="174">
        <v>0</v>
      </c>
      <c r="T380" s="175">
        <f t="shared" si="113"/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76" t="s">
        <v>216</v>
      </c>
      <c r="AT380" s="176" t="s">
        <v>151</v>
      </c>
      <c r="AU380" s="176" t="s">
        <v>157</v>
      </c>
      <c r="AY380" s="14" t="s">
        <v>149</v>
      </c>
      <c r="BE380" s="177">
        <f t="shared" si="114"/>
        <v>8246.7000000000007</v>
      </c>
      <c r="BF380" s="177">
        <f t="shared" si="115"/>
        <v>0</v>
      </c>
      <c r="BG380" s="177">
        <f t="shared" si="116"/>
        <v>0</v>
      </c>
      <c r="BH380" s="177">
        <f t="shared" si="117"/>
        <v>0</v>
      </c>
      <c r="BI380" s="177">
        <f t="shared" si="118"/>
        <v>0</v>
      </c>
      <c r="BJ380" s="14" t="s">
        <v>79</v>
      </c>
      <c r="BK380" s="177">
        <f t="shared" si="119"/>
        <v>8246.7000000000007</v>
      </c>
      <c r="BL380" s="14" t="s">
        <v>216</v>
      </c>
      <c r="BM380" s="176" t="s">
        <v>1145</v>
      </c>
    </row>
    <row r="381" spans="1:65" s="1" customFormat="1" ht="14.45" customHeight="1">
      <c r="A381" s="31"/>
      <c r="B381" s="32"/>
      <c r="C381" s="165" t="s">
        <v>1146</v>
      </c>
      <c r="D381" s="165" t="s">
        <v>151</v>
      </c>
      <c r="E381" s="166" t="s">
        <v>1147</v>
      </c>
      <c r="F381" s="167" t="s">
        <v>1148</v>
      </c>
      <c r="G381" s="168" t="s">
        <v>165</v>
      </c>
      <c r="H381" s="169">
        <v>2</v>
      </c>
      <c r="I381" s="170">
        <v>72.5</v>
      </c>
      <c r="J381" s="171">
        <f t="shared" si="110"/>
        <v>145</v>
      </c>
      <c r="K381" s="167" t="s">
        <v>155</v>
      </c>
      <c r="L381" s="36"/>
      <c r="M381" s="172" t="s">
        <v>19</v>
      </c>
      <c r="N381" s="173" t="s">
        <v>45</v>
      </c>
      <c r="O381" s="61"/>
      <c r="P381" s="174">
        <f t="shared" si="111"/>
        <v>0</v>
      </c>
      <c r="Q381" s="174">
        <v>0</v>
      </c>
      <c r="R381" s="174">
        <f t="shared" si="112"/>
        <v>0</v>
      </c>
      <c r="S381" s="174">
        <v>0</v>
      </c>
      <c r="T381" s="175">
        <f t="shared" si="113"/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76" t="s">
        <v>216</v>
      </c>
      <c r="AT381" s="176" t="s">
        <v>151</v>
      </c>
      <c r="AU381" s="176" t="s">
        <v>157</v>
      </c>
      <c r="AY381" s="14" t="s">
        <v>149</v>
      </c>
      <c r="BE381" s="177">
        <f t="shared" si="114"/>
        <v>145</v>
      </c>
      <c r="BF381" s="177">
        <f t="shared" si="115"/>
        <v>0</v>
      </c>
      <c r="BG381" s="177">
        <f t="shared" si="116"/>
        <v>0</v>
      </c>
      <c r="BH381" s="177">
        <f t="shared" si="117"/>
        <v>0</v>
      </c>
      <c r="BI381" s="177">
        <f t="shared" si="118"/>
        <v>0</v>
      </c>
      <c r="BJ381" s="14" t="s">
        <v>79</v>
      </c>
      <c r="BK381" s="177">
        <f t="shared" si="119"/>
        <v>145</v>
      </c>
      <c r="BL381" s="14" t="s">
        <v>216</v>
      </c>
      <c r="BM381" s="176" t="s">
        <v>1149</v>
      </c>
    </row>
    <row r="382" spans="1:65" s="1" customFormat="1" ht="14.45" customHeight="1">
      <c r="A382" s="31"/>
      <c r="B382" s="32"/>
      <c r="C382" s="165" t="s">
        <v>1150</v>
      </c>
      <c r="D382" s="165" t="s">
        <v>151</v>
      </c>
      <c r="E382" s="166" t="s">
        <v>1151</v>
      </c>
      <c r="F382" s="167" t="s">
        <v>1152</v>
      </c>
      <c r="G382" s="168" t="s">
        <v>165</v>
      </c>
      <c r="H382" s="169">
        <v>3</v>
      </c>
      <c r="I382" s="170">
        <v>80.400000000000006</v>
      </c>
      <c r="J382" s="171">
        <f t="shared" si="110"/>
        <v>241.2</v>
      </c>
      <c r="K382" s="167" t="s">
        <v>155</v>
      </c>
      <c r="L382" s="36"/>
      <c r="M382" s="172" t="s">
        <v>19</v>
      </c>
      <c r="N382" s="173" t="s">
        <v>45</v>
      </c>
      <c r="O382" s="61"/>
      <c r="P382" s="174">
        <f t="shared" si="111"/>
        <v>0</v>
      </c>
      <c r="Q382" s="174">
        <v>0</v>
      </c>
      <c r="R382" s="174">
        <f t="shared" si="112"/>
        <v>0</v>
      </c>
      <c r="S382" s="174">
        <v>0</v>
      </c>
      <c r="T382" s="175">
        <f t="shared" si="113"/>
        <v>0</v>
      </c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176" t="s">
        <v>216</v>
      </c>
      <c r="AT382" s="176" t="s">
        <v>151</v>
      </c>
      <c r="AU382" s="176" t="s">
        <v>157</v>
      </c>
      <c r="AY382" s="14" t="s">
        <v>149</v>
      </c>
      <c r="BE382" s="177">
        <f t="shared" si="114"/>
        <v>241.2</v>
      </c>
      <c r="BF382" s="177">
        <f t="shared" si="115"/>
        <v>0</v>
      </c>
      <c r="BG382" s="177">
        <f t="shared" si="116"/>
        <v>0</v>
      </c>
      <c r="BH382" s="177">
        <f t="shared" si="117"/>
        <v>0</v>
      </c>
      <c r="BI382" s="177">
        <f t="shared" si="118"/>
        <v>0</v>
      </c>
      <c r="BJ382" s="14" t="s">
        <v>79</v>
      </c>
      <c r="BK382" s="177">
        <f t="shared" si="119"/>
        <v>241.2</v>
      </c>
      <c r="BL382" s="14" t="s">
        <v>216</v>
      </c>
      <c r="BM382" s="176" t="s">
        <v>1153</v>
      </c>
    </row>
    <row r="383" spans="1:65" s="1" customFormat="1" ht="14.45" customHeight="1">
      <c r="A383" s="31"/>
      <c r="B383" s="32"/>
      <c r="C383" s="165" t="s">
        <v>1154</v>
      </c>
      <c r="D383" s="165" t="s">
        <v>151</v>
      </c>
      <c r="E383" s="166" t="s">
        <v>1155</v>
      </c>
      <c r="F383" s="167" t="s">
        <v>1156</v>
      </c>
      <c r="G383" s="168" t="s">
        <v>165</v>
      </c>
      <c r="H383" s="169">
        <v>2</v>
      </c>
      <c r="I383" s="170">
        <v>120</v>
      </c>
      <c r="J383" s="171">
        <f t="shared" si="110"/>
        <v>240</v>
      </c>
      <c r="K383" s="167" t="s">
        <v>155</v>
      </c>
      <c r="L383" s="36"/>
      <c r="M383" s="172" t="s">
        <v>19</v>
      </c>
      <c r="N383" s="173" t="s">
        <v>45</v>
      </c>
      <c r="O383" s="61"/>
      <c r="P383" s="174">
        <f t="shared" si="111"/>
        <v>0</v>
      </c>
      <c r="Q383" s="174">
        <v>0</v>
      </c>
      <c r="R383" s="174">
        <f t="shared" si="112"/>
        <v>0</v>
      </c>
      <c r="S383" s="174">
        <v>0</v>
      </c>
      <c r="T383" s="175">
        <f t="shared" si="113"/>
        <v>0</v>
      </c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176" t="s">
        <v>216</v>
      </c>
      <c r="AT383" s="176" t="s">
        <v>151</v>
      </c>
      <c r="AU383" s="176" t="s">
        <v>157</v>
      </c>
      <c r="AY383" s="14" t="s">
        <v>149</v>
      </c>
      <c r="BE383" s="177">
        <f t="shared" si="114"/>
        <v>240</v>
      </c>
      <c r="BF383" s="177">
        <f t="shared" si="115"/>
        <v>0</v>
      </c>
      <c r="BG383" s="177">
        <f t="shared" si="116"/>
        <v>0</v>
      </c>
      <c r="BH383" s="177">
        <f t="shared" si="117"/>
        <v>0</v>
      </c>
      <c r="BI383" s="177">
        <f t="shared" si="118"/>
        <v>0</v>
      </c>
      <c r="BJ383" s="14" t="s">
        <v>79</v>
      </c>
      <c r="BK383" s="177">
        <f t="shared" si="119"/>
        <v>240</v>
      </c>
      <c r="BL383" s="14" t="s">
        <v>216</v>
      </c>
      <c r="BM383" s="176" t="s">
        <v>1157</v>
      </c>
    </row>
    <row r="384" spans="1:65" s="1" customFormat="1" ht="14.45" customHeight="1">
      <c r="A384" s="31"/>
      <c r="B384" s="32"/>
      <c r="C384" s="165" t="s">
        <v>1158</v>
      </c>
      <c r="D384" s="165" t="s">
        <v>151</v>
      </c>
      <c r="E384" s="166" t="s">
        <v>1159</v>
      </c>
      <c r="F384" s="167" t="s">
        <v>1160</v>
      </c>
      <c r="G384" s="168" t="s">
        <v>165</v>
      </c>
      <c r="H384" s="169">
        <v>1</v>
      </c>
      <c r="I384" s="170">
        <v>1250</v>
      </c>
      <c r="J384" s="171">
        <f t="shared" si="110"/>
        <v>1250</v>
      </c>
      <c r="K384" s="167" t="s">
        <v>155</v>
      </c>
      <c r="L384" s="36"/>
      <c r="M384" s="172" t="s">
        <v>19</v>
      </c>
      <c r="N384" s="173" t="s">
        <v>45</v>
      </c>
      <c r="O384" s="61"/>
      <c r="P384" s="174">
        <f t="shared" si="111"/>
        <v>0</v>
      </c>
      <c r="Q384" s="174">
        <v>3.4199999999999999E-3</v>
      </c>
      <c r="R384" s="174">
        <f t="shared" si="112"/>
        <v>3.4199999999999999E-3</v>
      </c>
      <c r="S384" s="174">
        <v>0</v>
      </c>
      <c r="T384" s="175">
        <f t="shared" si="113"/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76" t="s">
        <v>216</v>
      </c>
      <c r="AT384" s="176" t="s">
        <v>151</v>
      </c>
      <c r="AU384" s="176" t="s">
        <v>157</v>
      </c>
      <c r="AY384" s="14" t="s">
        <v>149</v>
      </c>
      <c r="BE384" s="177">
        <f t="shared" si="114"/>
        <v>1250</v>
      </c>
      <c r="BF384" s="177">
        <f t="shared" si="115"/>
        <v>0</v>
      </c>
      <c r="BG384" s="177">
        <f t="shared" si="116"/>
        <v>0</v>
      </c>
      <c r="BH384" s="177">
        <f t="shared" si="117"/>
        <v>0</v>
      </c>
      <c r="BI384" s="177">
        <f t="shared" si="118"/>
        <v>0</v>
      </c>
      <c r="BJ384" s="14" t="s">
        <v>79</v>
      </c>
      <c r="BK384" s="177">
        <f t="shared" si="119"/>
        <v>1250</v>
      </c>
      <c r="BL384" s="14" t="s">
        <v>216</v>
      </c>
      <c r="BM384" s="176" t="s">
        <v>1161</v>
      </c>
    </row>
    <row r="385" spans="1:65" s="1" customFormat="1" ht="14.45" customHeight="1">
      <c r="A385" s="31"/>
      <c r="B385" s="32"/>
      <c r="C385" s="165" t="s">
        <v>1162</v>
      </c>
      <c r="D385" s="165" t="s">
        <v>151</v>
      </c>
      <c r="E385" s="166" t="s">
        <v>1163</v>
      </c>
      <c r="F385" s="167" t="s">
        <v>1164</v>
      </c>
      <c r="G385" s="168" t="s">
        <v>165</v>
      </c>
      <c r="H385" s="169">
        <v>8</v>
      </c>
      <c r="I385" s="170">
        <v>124</v>
      </c>
      <c r="J385" s="171">
        <f t="shared" si="110"/>
        <v>992</v>
      </c>
      <c r="K385" s="167" t="s">
        <v>155</v>
      </c>
      <c r="L385" s="36"/>
      <c r="M385" s="172" t="s">
        <v>19</v>
      </c>
      <c r="N385" s="173" t="s">
        <v>45</v>
      </c>
      <c r="O385" s="61"/>
      <c r="P385" s="174">
        <f t="shared" si="111"/>
        <v>0</v>
      </c>
      <c r="Q385" s="174">
        <v>2.9E-4</v>
      </c>
      <c r="R385" s="174">
        <f t="shared" si="112"/>
        <v>2.32E-3</v>
      </c>
      <c r="S385" s="174">
        <v>0</v>
      </c>
      <c r="T385" s="175">
        <f t="shared" si="113"/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76" t="s">
        <v>216</v>
      </c>
      <c r="AT385" s="176" t="s">
        <v>151</v>
      </c>
      <c r="AU385" s="176" t="s">
        <v>157</v>
      </c>
      <c r="AY385" s="14" t="s">
        <v>149</v>
      </c>
      <c r="BE385" s="177">
        <f t="shared" si="114"/>
        <v>992</v>
      </c>
      <c r="BF385" s="177">
        <f t="shared" si="115"/>
        <v>0</v>
      </c>
      <c r="BG385" s="177">
        <f t="shared" si="116"/>
        <v>0</v>
      </c>
      <c r="BH385" s="177">
        <f t="shared" si="117"/>
        <v>0</v>
      </c>
      <c r="BI385" s="177">
        <f t="shared" si="118"/>
        <v>0</v>
      </c>
      <c r="BJ385" s="14" t="s">
        <v>79</v>
      </c>
      <c r="BK385" s="177">
        <f t="shared" si="119"/>
        <v>992</v>
      </c>
      <c r="BL385" s="14" t="s">
        <v>216</v>
      </c>
      <c r="BM385" s="176" t="s">
        <v>1165</v>
      </c>
    </row>
    <row r="386" spans="1:65" s="1" customFormat="1" ht="14.45" customHeight="1">
      <c r="A386" s="31"/>
      <c r="B386" s="32"/>
      <c r="C386" s="165" t="s">
        <v>1166</v>
      </c>
      <c r="D386" s="165" t="s">
        <v>151</v>
      </c>
      <c r="E386" s="166" t="s">
        <v>1167</v>
      </c>
      <c r="F386" s="167" t="s">
        <v>1168</v>
      </c>
      <c r="G386" s="168" t="s">
        <v>169</v>
      </c>
      <c r="H386" s="169">
        <v>21</v>
      </c>
      <c r="I386" s="170">
        <v>22.8</v>
      </c>
      <c r="J386" s="171">
        <f t="shared" si="110"/>
        <v>478.8</v>
      </c>
      <c r="K386" s="167" t="s">
        <v>155</v>
      </c>
      <c r="L386" s="36"/>
      <c r="M386" s="172" t="s">
        <v>19</v>
      </c>
      <c r="N386" s="173" t="s">
        <v>45</v>
      </c>
      <c r="O386" s="61"/>
      <c r="P386" s="174">
        <f t="shared" si="111"/>
        <v>0</v>
      </c>
      <c r="Q386" s="174">
        <v>0</v>
      </c>
      <c r="R386" s="174">
        <f t="shared" si="112"/>
        <v>0</v>
      </c>
      <c r="S386" s="174">
        <v>0</v>
      </c>
      <c r="T386" s="175">
        <f t="shared" si="113"/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76" t="s">
        <v>216</v>
      </c>
      <c r="AT386" s="176" t="s">
        <v>151</v>
      </c>
      <c r="AU386" s="176" t="s">
        <v>157</v>
      </c>
      <c r="AY386" s="14" t="s">
        <v>149</v>
      </c>
      <c r="BE386" s="177">
        <f t="shared" si="114"/>
        <v>478.8</v>
      </c>
      <c r="BF386" s="177">
        <f t="shared" si="115"/>
        <v>0</v>
      </c>
      <c r="BG386" s="177">
        <f t="shared" si="116"/>
        <v>0</v>
      </c>
      <c r="BH386" s="177">
        <f t="shared" si="117"/>
        <v>0</v>
      </c>
      <c r="BI386" s="177">
        <f t="shared" si="118"/>
        <v>0</v>
      </c>
      <c r="BJ386" s="14" t="s">
        <v>79</v>
      </c>
      <c r="BK386" s="177">
        <f t="shared" si="119"/>
        <v>478.8</v>
      </c>
      <c r="BL386" s="14" t="s">
        <v>216</v>
      </c>
      <c r="BM386" s="176" t="s">
        <v>1169</v>
      </c>
    </row>
    <row r="387" spans="1:65" s="1" customFormat="1" ht="14.45" customHeight="1">
      <c r="A387" s="31"/>
      <c r="B387" s="32"/>
      <c r="C387" s="165" t="s">
        <v>1170</v>
      </c>
      <c r="D387" s="165" t="s">
        <v>151</v>
      </c>
      <c r="E387" s="166" t="s">
        <v>1171</v>
      </c>
      <c r="F387" s="167" t="s">
        <v>1172</v>
      </c>
      <c r="G387" s="168" t="s">
        <v>169</v>
      </c>
      <c r="H387" s="169">
        <v>441</v>
      </c>
      <c r="I387" s="170">
        <v>17.5</v>
      </c>
      <c r="J387" s="171">
        <f t="shared" si="110"/>
        <v>7717.5</v>
      </c>
      <c r="K387" s="167" t="s">
        <v>155</v>
      </c>
      <c r="L387" s="36"/>
      <c r="M387" s="172" t="s">
        <v>19</v>
      </c>
      <c r="N387" s="173" t="s">
        <v>45</v>
      </c>
      <c r="O387" s="61"/>
      <c r="P387" s="174">
        <f t="shared" si="111"/>
        <v>0</v>
      </c>
      <c r="Q387" s="174">
        <v>0</v>
      </c>
      <c r="R387" s="174">
        <f t="shared" si="112"/>
        <v>0</v>
      </c>
      <c r="S387" s="174">
        <v>0</v>
      </c>
      <c r="T387" s="175">
        <f t="shared" si="113"/>
        <v>0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176" t="s">
        <v>216</v>
      </c>
      <c r="AT387" s="176" t="s">
        <v>151</v>
      </c>
      <c r="AU387" s="176" t="s">
        <v>157</v>
      </c>
      <c r="AY387" s="14" t="s">
        <v>149</v>
      </c>
      <c r="BE387" s="177">
        <f t="shared" si="114"/>
        <v>7717.5</v>
      </c>
      <c r="BF387" s="177">
        <f t="shared" si="115"/>
        <v>0</v>
      </c>
      <c r="BG387" s="177">
        <f t="shared" si="116"/>
        <v>0</v>
      </c>
      <c r="BH387" s="177">
        <f t="shared" si="117"/>
        <v>0</v>
      </c>
      <c r="BI387" s="177">
        <f t="shared" si="118"/>
        <v>0</v>
      </c>
      <c r="BJ387" s="14" t="s">
        <v>79</v>
      </c>
      <c r="BK387" s="177">
        <f t="shared" si="119"/>
        <v>7717.5</v>
      </c>
      <c r="BL387" s="14" t="s">
        <v>216</v>
      </c>
      <c r="BM387" s="176" t="s">
        <v>1173</v>
      </c>
    </row>
    <row r="388" spans="1:65" s="1" customFormat="1" ht="14.45" customHeight="1">
      <c r="A388" s="31"/>
      <c r="B388" s="32"/>
      <c r="C388" s="165" t="s">
        <v>1174</v>
      </c>
      <c r="D388" s="165" t="s">
        <v>151</v>
      </c>
      <c r="E388" s="166" t="s">
        <v>1175</v>
      </c>
      <c r="F388" s="167" t="s">
        <v>1176</v>
      </c>
      <c r="G388" s="168" t="s">
        <v>165</v>
      </c>
      <c r="H388" s="169">
        <v>6</v>
      </c>
      <c r="I388" s="170">
        <v>29</v>
      </c>
      <c r="J388" s="171">
        <f t="shared" si="110"/>
        <v>174</v>
      </c>
      <c r="K388" s="167" t="s">
        <v>155</v>
      </c>
      <c r="L388" s="36"/>
      <c r="M388" s="172" t="s">
        <v>19</v>
      </c>
      <c r="N388" s="173" t="s">
        <v>45</v>
      </c>
      <c r="O388" s="61"/>
      <c r="P388" s="174">
        <f t="shared" si="111"/>
        <v>0</v>
      </c>
      <c r="Q388" s="174">
        <v>0</v>
      </c>
      <c r="R388" s="174">
        <f t="shared" si="112"/>
        <v>0</v>
      </c>
      <c r="S388" s="174">
        <v>0</v>
      </c>
      <c r="T388" s="175">
        <f t="shared" si="113"/>
        <v>0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176" t="s">
        <v>216</v>
      </c>
      <c r="AT388" s="176" t="s">
        <v>151</v>
      </c>
      <c r="AU388" s="176" t="s">
        <v>157</v>
      </c>
      <c r="AY388" s="14" t="s">
        <v>149</v>
      </c>
      <c r="BE388" s="177">
        <f t="shared" si="114"/>
        <v>174</v>
      </c>
      <c r="BF388" s="177">
        <f t="shared" si="115"/>
        <v>0</v>
      </c>
      <c r="BG388" s="177">
        <f t="shared" si="116"/>
        <v>0</v>
      </c>
      <c r="BH388" s="177">
        <f t="shared" si="117"/>
        <v>0</v>
      </c>
      <c r="BI388" s="177">
        <f t="shared" si="118"/>
        <v>0</v>
      </c>
      <c r="BJ388" s="14" t="s">
        <v>79</v>
      </c>
      <c r="BK388" s="177">
        <f t="shared" si="119"/>
        <v>174</v>
      </c>
      <c r="BL388" s="14" t="s">
        <v>216</v>
      </c>
      <c r="BM388" s="176" t="s">
        <v>1177</v>
      </c>
    </row>
    <row r="389" spans="1:65" s="1" customFormat="1" ht="14.45" customHeight="1">
      <c r="A389" s="31"/>
      <c r="B389" s="32"/>
      <c r="C389" s="165" t="s">
        <v>1178</v>
      </c>
      <c r="D389" s="165" t="s">
        <v>151</v>
      </c>
      <c r="E389" s="166" t="s">
        <v>1179</v>
      </c>
      <c r="F389" s="167" t="s">
        <v>1180</v>
      </c>
      <c r="G389" s="168" t="s">
        <v>165</v>
      </c>
      <c r="H389" s="169">
        <v>3</v>
      </c>
      <c r="I389" s="170">
        <v>33.4</v>
      </c>
      <c r="J389" s="171">
        <f t="shared" si="110"/>
        <v>100.2</v>
      </c>
      <c r="K389" s="167" t="s">
        <v>155</v>
      </c>
      <c r="L389" s="36"/>
      <c r="M389" s="172" t="s">
        <v>19</v>
      </c>
      <c r="N389" s="173" t="s">
        <v>45</v>
      </c>
      <c r="O389" s="61"/>
      <c r="P389" s="174">
        <f t="shared" si="111"/>
        <v>0</v>
      </c>
      <c r="Q389" s="174">
        <v>0</v>
      </c>
      <c r="R389" s="174">
        <f t="shared" si="112"/>
        <v>0</v>
      </c>
      <c r="S389" s="174">
        <v>0</v>
      </c>
      <c r="T389" s="175">
        <f t="shared" si="113"/>
        <v>0</v>
      </c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R389" s="176" t="s">
        <v>216</v>
      </c>
      <c r="AT389" s="176" t="s">
        <v>151</v>
      </c>
      <c r="AU389" s="176" t="s">
        <v>157</v>
      </c>
      <c r="AY389" s="14" t="s">
        <v>149</v>
      </c>
      <c r="BE389" s="177">
        <f t="shared" si="114"/>
        <v>100.2</v>
      </c>
      <c r="BF389" s="177">
        <f t="shared" si="115"/>
        <v>0</v>
      </c>
      <c r="BG389" s="177">
        <f t="shared" si="116"/>
        <v>0</v>
      </c>
      <c r="BH389" s="177">
        <f t="shared" si="117"/>
        <v>0</v>
      </c>
      <c r="BI389" s="177">
        <f t="shared" si="118"/>
        <v>0</v>
      </c>
      <c r="BJ389" s="14" t="s">
        <v>79</v>
      </c>
      <c r="BK389" s="177">
        <f t="shared" si="119"/>
        <v>100.2</v>
      </c>
      <c r="BL389" s="14" t="s">
        <v>216</v>
      </c>
      <c r="BM389" s="176" t="s">
        <v>1181</v>
      </c>
    </row>
    <row r="390" spans="1:65" s="1" customFormat="1" ht="24.2" customHeight="1">
      <c r="A390" s="31"/>
      <c r="B390" s="32"/>
      <c r="C390" s="165" t="s">
        <v>1182</v>
      </c>
      <c r="D390" s="165" t="s">
        <v>151</v>
      </c>
      <c r="E390" s="166" t="s">
        <v>1183</v>
      </c>
      <c r="F390" s="167" t="s">
        <v>1184</v>
      </c>
      <c r="G390" s="168" t="s">
        <v>231</v>
      </c>
      <c r="H390" s="169">
        <v>4.2000000000000003E-2</v>
      </c>
      <c r="I390" s="170">
        <v>624</v>
      </c>
      <c r="J390" s="171">
        <f t="shared" si="110"/>
        <v>26.21</v>
      </c>
      <c r="K390" s="167" t="s">
        <v>155</v>
      </c>
      <c r="L390" s="36"/>
      <c r="M390" s="172" t="s">
        <v>19</v>
      </c>
      <c r="N390" s="173" t="s">
        <v>45</v>
      </c>
      <c r="O390" s="61"/>
      <c r="P390" s="174">
        <f t="shared" si="111"/>
        <v>0</v>
      </c>
      <c r="Q390" s="174">
        <v>0</v>
      </c>
      <c r="R390" s="174">
        <f t="shared" si="112"/>
        <v>0</v>
      </c>
      <c r="S390" s="174">
        <v>0</v>
      </c>
      <c r="T390" s="175">
        <f t="shared" si="113"/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76" t="s">
        <v>216</v>
      </c>
      <c r="AT390" s="176" t="s">
        <v>151</v>
      </c>
      <c r="AU390" s="176" t="s">
        <v>157</v>
      </c>
      <c r="AY390" s="14" t="s">
        <v>149</v>
      </c>
      <c r="BE390" s="177">
        <f t="shared" si="114"/>
        <v>26.21</v>
      </c>
      <c r="BF390" s="177">
        <f t="shared" si="115"/>
        <v>0</v>
      </c>
      <c r="BG390" s="177">
        <f t="shared" si="116"/>
        <v>0</v>
      </c>
      <c r="BH390" s="177">
        <f t="shared" si="117"/>
        <v>0</v>
      </c>
      <c r="BI390" s="177">
        <f t="shared" si="118"/>
        <v>0</v>
      </c>
      <c r="BJ390" s="14" t="s">
        <v>79</v>
      </c>
      <c r="BK390" s="177">
        <f t="shared" si="119"/>
        <v>26.21</v>
      </c>
      <c r="BL390" s="14" t="s">
        <v>216</v>
      </c>
      <c r="BM390" s="176" t="s">
        <v>1185</v>
      </c>
    </row>
    <row r="391" spans="1:65" s="1" customFormat="1" ht="24.2" customHeight="1">
      <c r="A391" s="31"/>
      <c r="B391" s="32"/>
      <c r="C391" s="165" t="s">
        <v>1186</v>
      </c>
      <c r="D391" s="165" t="s">
        <v>151</v>
      </c>
      <c r="E391" s="166" t="s">
        <v>1187</v>
      </c>
      <c r="F391" s="167" t="s">
        <v>1188</v>
      </c>
      <c r="G391" s="168" t="s">
        <v>231</v>
      </c>
      <c r="H391" s="169">
        <v>4.2000000000000003E-2</v>
      </c>
      <c r="I391" s="170">
        <v>651</v>
      </c>
      <c r="J391" s="171">
        <f t="shared" si="110"/>
        <v>27.34</v>
      </c>
      <c r="K391" s="167" t="s">
        <v>155</v>
      </c>
      <c r="L391" s="36"/>
      <c r="M391" s="172" t="s">
        <v>19</v>
      </c>
      <c r="N391" s="173" t="s">
        <v>45</v>
      </c>
      <c r="O391" s="61"/>
      <c r="P391" s="174">
        <f t="shared" si="111"/>
        <v>0</v>
      </c>
      <c r="Q391" s="174">
        <v>0</v>
      </c>
      <c r="R391" s="174">
        <f t="shared" si="112"/>
        <v>0</v>
      </c>
      <c r="S391" s="174">
        <v>0</v>
      </c>
      <c r="T391" s="175">
        <f t="shared" si="113"/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76" t="s">
        <v>216</v>
      </c>
      <c r="AT391" s="176" t="s">
        <v>151</v>
      </c>
      <c r="AU391" s="176" t="s">
        <v>157</v>
      </c>
      <c r="AY391" s="14" t="s">
        <v>149</v>
      </c>
      <c r="BE391" s="177">
        <f t="shared" si="114"/>
        <v>27.34</v>
      </c>
      <c r="BF391" s="177">
        <f t="shared" si="115"/>
        <v>0</v>
      </c>
      <c r="BG391" s="177">
        <f t="shared" si="116"/>
        <v>0</v>
      </c>
      <c r="BH391" s="177">
        <f t="shared" si="117"/>
        <v>0</v>
      </c>
      <c r="BI391" s="177">
        <f t="shared" si="118"/>
        <v>0</v>
      </c>
      <c r="BJ391" s="14" t="s">
        <v>79</v>
      </c>
      <c r="BK391" s="177">
        <f t="shared" si="119"/>
        <v>27.34</v>
      </c>
      <c r="BL391" s="14" t="s">
        <v>216</v>
      </c>
      <c r="BM391" s="176" t="s">
        <v>1189</v>
      </c>
    </row>
    <row r="392" spans="1:65" s="11" customFormat="1" ht="22.9" customHeight="1">
      <c r="B392" s="149"/>
      <c r="C392" s="150"/>
      <c r="D392" s="151" t="s">
        <v>73</v>
      </c>
      <c r="E392" s="163" t="s">
        <v>1190</v>
      </c>
      <c r="F392" s="163" t="s">
        <v>1191</v>
      </c>
      <c r="G392" s="150"/>
      <c r="H392" s="150"/>
      <c r="I392" s="153"/>
      <c r="J392" s="164">
        <f>BK392</f>
        <v>112463.87</v>
      </c>
      <c r="K392" s="150"/>
      <c r="L392" s="155"/>
      <c r="M392" s="156"/>
      <c r="N392" s="157"/>
      <c r="O392" s="157"/>
      <c r="P392" s="158">
        <f>SUM(P393:P424)</f>
        <v>0</v>
      </c>
      <c r="Q392" s="157"/>
      <c r="R392" s="158">
        <f>SUM(R393:R424)</f>
        <v>2.2338020000000007</v>
      </c>
      <c r="S392" s="157"/>
      <c r="T392" s="159">
        <f>SUM(T393:T424)</f>
        <v>1.77E-2</v>
      </c>
      <c r="AR392" s="160" t="s">
        <v>157</v>
      </c>
      <c r="AT392" s="161" t="s">
        <v>73</v>
      </c>
      <c r="AU392" s="161" t="s">
        <v>79</v>
      </c>
      <c r="AY392" s="160" t="s">
        <v>149</v>
      </c>
      <c r="BK392" s="162">
        <f>SUM(BK393:BK424)</f>
        <v>112463.87</v>
      </c>
    </row>
    <row r="393" spans="1:65" s="1" customFormat="1" ht="14.45" customHeight="1">
      <c r="A393" s="31"/>
      <c r="B393" s="32"/>
      <c r="C393" s="165" t="s">
        <v>1192</v>
      </c>
      <c r="D393" s="165" t="s">
        <v>151</v>
      </c>
      <c r="E393" s="166" t="s">
        <v>1193</v>
      </c>
      <c r="F393" s="167" t="s">
        <v>1194</v>
      </c>
      <c r="G393" s="168" t="s">
        <v>165</v>
      </c>
      <c r="H393" s="169">
        <v>3</v>
      </c>
      <c r="I393" s="170">
        <v>109</v>
      </c>
      <c r="J393" s="171">
        <f t="shared" ref="J393:J424" si="120">ROUND(I393*H393,2)</f>
        <v>327</v>
      </c>
      <c r="K393" s="167" t="s">
        <v>155</v>
      </c>
      <c r="L393" s="36"/>
      <c r="M393" s="172" t="s">
        <v>19</v>
      </c>
      <c r="N393" s="173" t="s">
        <v>45</v>
      </c>
      <c r="O393" s="61"/>
      <c r="P393" s="174">
        <f t="shared" ref="P393:P424" si="121">O393*H393</f>
        <v>0</v>
      </c>
      <c r="Q393" s="174">
        <v>4.0000000000000003E-5</v>
      </c>
      <c r="R393" s="174">
        <f t="shared" ref="R393:R424" si="122">Q393*H393</f>
        <v>1.2000000000000002E-4</v>
      </c>
      <c r="S393" s="174">
        <v>0</v>
      </c>
      <c r="T393" s="175">
        <f t="shared" ref="T393:T424" si="123">S393*H393</f>
        <v>0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176" t="s">
        <v>216</v>
      </c>
      <c r="AT393" s="176" t="s">
        <v>151</v>
      </c>
      <c r="AU393" s="176" t="s">
        <v>157</v>
      </c>
      <c r="AY393" s="14" t="s">
        <v>149</v>
      </c>
      <c r="BE393" s="177">
        <f t="shared" ref="BE393:BE424" si="124">IF(N393="základní",J393,0)</f>
        <v>327</v>
      </c>
      <c r="BF393" s="177">
        <f t="shared" ref="BF393:BF424" si="125">IF(N393="snížená",J393,0)</f>
        <v>0</v>
      </c>
      <c r="BG393" s="177">
        <f t="shared" ref="BG393:BG424" si="126">IF(N393="zákl. přenesená",J393,0)</f>
        <v>0</v>
      </c>
      <c r="BH393" s="177">
        <f t="shared" ref="BH393:BH424" si="127">IF(N393="sníž. přenesená",J393,0)</f>
        <v>0</v>
      </c>
      <c r="BI393" s="177">
        <f t="shared" ref="BI393:BI424" si="128">IF(N393="nulová",J393,0)</f>
        <v>0</v>
      </c>
      <c r="BJ393" s="14" t="s">
        <v>79</v>
      </c>
      <c r="BK393" s="177">
        <f t="shared" ref="BK393:BK424" si="129">ROUND(I393*H393,2)</f>
        <v>327</v>
      </c>
      <c r="BL393" s="14" t="s">
        <v>216</v>
      </c>
      <c r="BM393" s="176" t="s">
        <v>1195</v>
      </c>
    </row>
    <row r="394" spans="1:65" s="1" customFormat="1" ht="14.45" customHeight="1">
      <c r="A394" s="31"/>
      <c r="B394" s="32"/>
      <c r="C394" s="165" t="s">
        <v>1196</v>
      </c>
      <c r="D394" s="165" t="s">
        <v>151</v>
      </c>
      <c r="E394" s="166" t="s">
        <v>1197</v>
      </c>
      <c r="F394" s="167" t="s">
        <v>1198</v>
      </c>
      <c r="G394" s="168" t="s">
        <v>169</v>
      </c>
      <c r="H394" s="169">
        <v>695</v>
      </c>
      <c r="I394" s="170">
        <v>17.2</v>
      </c>
      <c r="J394" s="171">
        <f t="shared" si="120"/>
        <v>11954</v>
      </c>
      <c r="K394" s="167" t="s">
        <v>155</v>
      </c>
      <c r="L394" s="36"/>
      <c r="M394" s="172" t="s">
        <v>19</v>
      </c>
      <c r="N394" s="173" t="s">
        <v>45</v>
      </c>
      <c r="O394" s="61"/>
      <c r="P394" s="174">
        <f t="shared" si="121"/>
        <v>0</v>
      </c>
      <c r="Q394" s="174">
        <v>5.0000000000000001E-4</v>
      </c>
      <c r="R394" s="174">
        <f t="shared" si="122"/>
        <v>0.34750000000000003</v>
      </c>
      <c r="S394" s="174">
        <v>0</v>
      </c>
      <c r="T394" s="175">
        <f t="shared" si="123"/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76" t="s">
        <v>216</v>
      </c>
      <c r="AT394" s="176" t="s">
        <v>151</v>
      </c>
      <c r="AU394" s="176" t="s">
        <v>157</v>
      </c>
      <c r="AY394" s="14" t="s">
        <v>149</v>
      </c>
      <c r="BE394" s="177">
        <f t="shared" si="124"/>
        <v>11954</v>
      </c>
      <c r="BF394" s="177">
        <f t="shared" si="125"/>
        <v>0</v>
      </c>
      <c r="BG394" s="177">
        <f t="shared" si="126"/>
        <v>0</v>
      </c>
      <c r="BH394" s="177">
        <f t="shared" si="127"/>
        <v>0</v>
      </c>
      <c r="BI394" s="177">
        <f t="shared" si="128"/>
        <v>0</v>
      </c>
      <c r="BJ394" s="14" t="s">
        <v>79</v>
      </c>
      <c r="BK394" s="177">
        <f t="shared" si="129"/>
        <v>11954</v>
      </c>
      <c r="BL394" s="14" t="s">
        <v>216</v>
      </c>
      <c r="BM394" s="176" t="s">
        <v>1199</v>
      </c>
    </row>
    <row r="395" spans="1:65" s="1" customFormat="1" ht="14.45" customHeight="1">
      <c r="A395" s="31"/>
      <c r="B395" s="32"/>
      <c r="C395" s="165" t="s">
        <v>1200</v>
      </c>
      <c r="D395" s="165" t="s">
        <v>151</v>
      </c>
      <c r="E395" s="166" t="s">
        <v>1201</v>
      </c>
      <c r="F395" s="167" t="s">
        <v>1202</v>
      </c>
      <c r="G395" s="168" t="s">
        <v>169</v>
      </c>
      <c r="H395" s="169">
        <v>244</v>
      </c>
      <c r="I395" s="170">
        <v>42</v>
      </c>
      <c r="J395" s="171">
        <f t="shared" si="120"/>
        <v>10248</v>
      </c>
      <c r="K395" s="167" t="s">
        <v>155</v>
      </c>
      <c r="L395" s="36"/>
      <c r="M395" s="172" t="s">
        <v>19</v>
      </c>
      <c r="N395" s="173" t="s">
        <v>45</v>
      </c>
      <c r="O395" s="61"/>
      <c r="P395" s="174">
        <f t="shared" si="121"/>
        <v>0</v>
      </c>
      <c r="Q395" s="174">
        <v>8.4999999999999995E-4</v>
      </c>
      <c r="R395" s="174">
        <f t="shared" si="122"/>
        <v>0.2074</v>
      </c>
      <c r="S395" s="174">
        <v>0</v>
      </c>
      <c r="T395" s="175">
        <f t="shared" si="123"/>
        <v>0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176" t="s">
        <v>216</v>
      </c>
      <c r="AT395" s="176" t="s">
        <v>151</v>
      </c>
      <c r="AU395" s="176" t="s">
        <v>157</v>
      </c>
      <c r="AY395" s="14" t="s">
        <v>149</v>
      </c>
      <c r="BE395" s="177">
        <f t="shared" si="124"/>
        <v>10248</v>
      </c>
      <c r="BF395" s="177">
        <f t="shared" si="125"/>
        <v>0</v>
      </c>
      <c r="BG395" s="177">
        <f t="shared" si="126"/>
        <v>0</v>
      </c>
      <c r="BH395" s="177">
        <f t="shared" si="127"/>
        <v>0</v>
      </c>
      <c r="BI395" s="177">
        <f t="shared" si="128"/>
        <v>0</v>
      </c>
      <c r="BJ395" s="14" t="s">
        <v>79</v>
      </c>
      <c r="BK395" s="177">
        <f t="shared" si="129"/>
        <v>10248</v>
      </c>
      <c r="BL395" s="14" t="s">
        <v>216</v>
      </c>
      <c r="BM395" s="176" t="s">
        <v>1203</v>
      </c>
    </row>
    <row r="396" spans="1:65" s="1" customFormat="1" ht="14.45" customHeight="1">
      <c r="A396" s="31"/>
      <c r="B396" s="32"/>
      <c r="C396" s="165" t="s">
        <v>1204</v>
      </c>
      <c r="D396" s="165" t="s">
        <v>151</v>
      </c>
      <c r="E396" s="166" t="s">
        <v>1205</v>
      </c>
      <c r="F396" s="167" t="s">
        <v>1206</v>
      </c>
      <c r="G396" s="168" t="s">
        <v>169</v>
      </c>
      <c r="H396" s="169">
        <v>42</v>
      </c>
      <c r="I396" s="170">
        <v>75</v>
      </c>
      <c r="J396" s="171">
        <f t="shared" si="120"/>
        <v>3150</v>
      </c>
      <c r="K396" s="167" t="s">
        <v>155</v>
      </c>
      <c r="L396" s="36"/>
      <c r="M396" s="172" t="s">
        <v>19</v>
      </c>
      <c r="N396" s="173" t="s">
        <v>45</v>
      </c>
      <c r="O396" s="61"/>
      <c r="P396" s="174">
        <f t="shared" si="121"/>
        <v>0</v>
      </c>
      <c r="Q396" s="174">
        <v>1.16E-3</v>
      </c>
      <c r="R396" s="174">
        <f t="shared" si="122"/>
        <v>4.8719999999999999E-2</v>
      </c>
      <c r="S396" s="174">
        <v>0</v>
      </c>
      <c r="T396" s="175">
        <f t="shared" si="123"/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76" t="s">
        <v>216</v>
      </c>
      <c r="AT396" s="176" t="s">
        <v>151</v>
      </c>
      <c r="AU396" s="176" t="s">
        <v>157</v>
      </c>
      <c r="AY396" s="14" t="s">
        <v>149</v>
      </c>
      <c r="BE396" s="177">
        <f t="shared" si="124"/>
        <v>3150</v>
      </c>
      <c r="BF396" s="177">
        <f t="shared" si="125"/>
        <v>0</v>
      </c>
      <c r="BG396" s="177">
        <f t="shared" si="126"/>
        <v>0</v>
      </c>
      <c r="BH396" s="177">
        <f t="shared" si="127"/>
        <v>0</v>
      </c>
      <c r="BI396" s="177">
        <f t="shared" si="128"/>
        <v>0</v>
      </c>
      <c r="BJ396" s="14" t="s">
        <v>79</v>
      </c>
      <c r="BK396" s="177">
        <f t="shared" si="129"/>
        <v>3150</v>
      </c>
      <c r="BL396" s="14" t="s">
        <v>216</v>
      </c>
      <c r="BM396" s="176" t="s">
        <v>1207</v>
      </c>
    </row>
    <row r="397" spans="1:65" s="1" customFormat="1" ht="14.45" customHeight="1">
      <c r="A397" s="31"/>
      <c r="B397" s="32"/>
      <c r="C397" s="165" t="s">
        <v>1208</v>
      </c>
      <c r="D397" s="165" t="s">
        <v>151</v>
      </c>
      <c r="E397" s="166" t="s">
        <v>1209</v>
      </c>
      <c r="F397" s="167" t="s">
        <v>1210</v>
      </c>
      <c r="G397" s="168" t="s">
        <v>169</v>
      </c>
      <c r="H397" s="169">
        <v>540</v>
      </c>
      <c r="I397" s="170">
        <v>48</v>
      </c>
      <c r="J397" s="171">
        <f t="shared" si="120"/>
        <v>25920</v>
      </c>
      <c r="K397" s="167" t="s">
        <v>155</v>
      </c>
      <c r="L397" s="36"/>
      <c r="M397" s="172" t="s">
        <v>19</v>
      </c>
      <c r="N397" s="173" t="s">
        <v>45</v>
      </c>
      <c r="O397" s="61"/>
      <c r="P397" s="174">
        <f t="shared" si="121"/>
        <v>0</v>
      </c>
      <c r="Q397" s="174">
        <v>1.4400000000000001E-3</v>
      </c>
      <c r="R397" s="174">
        <f t="shared" si="122"/>
        <v>0.77760000000000007</v>
      </c>
      <c r="S397" s="174">
        <v>0</v>
      </c>
      <c r="T397" s="175">
        <f t="shared" si="123"/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76" t="s">
        <v>216</v>
      </c>
      <c r="AT397" s="176" t="s">
        <v>151</v>
      </c>
      <c r="AU397" s="176" t="s">
        <v>157</v>
      </c>
      <c r="AY397" s="14" t="s">
        <v>149</v>
      </c>
      <c r="BE397" s="177">
        <f t="shared" si="124"/>
        <v>25920</v>
      </c>
      <c r="BF397" s="177">
        <f t="shared" si="125"/>
        <v>0</v>
      </c>
      <c r="BG397" s="177">
        <f t="shared" si="126"/>
        <v>0</v>
      </c>
      <c r="BH397" s="177">
        <f t="shared" si="127"/>
        <v>0</v>
      </c>
      <c r="BI397" s="177">
        <f t="shared" si="128"/>
        <v>0</v>
      </c>
      <c r="BJ397" s="14" t="s">
        <v>79</v>
      </c>
      <c r="BK397" s="177">
        <f t="shared" si="129"/>
        <v>25920</v>
      </c>
      <c r="BL397" s="14" t="s">
        <v>216</v>
      </c>
      <c r="BM397" s="176" t="s">
        <v>1211</v>
      </c>
    </row>
    <row r="398" spans="1:65" s="1" customFormat="1" ht="14.45" customHeight="1">
      <c r="A398" s="31"/>
      <c r="B398" s="32"/>
      <c r="C398" s="165" t="s">
        <v>1212</v>
      </c>
      <c r="D398" s="165" t="s">
        <v>151</v>
      </c>
      <c r="E398" s="166" t="s">
        <v>1213</v>
      </c>
      <c r="F398" s="167" t="s">
        <v>1214</v>
      </c>
      <c r="G398" s="168" t="s">
        <v>169</v>
      </c>
      <c r="H398" s="169">
        <v>9</v>
      </c>
      <c r="I398" s="170">
        <v>88</v>
      </c>
      <c r="J398" s="171">
        <f t="shared" si="120"/>
        <v>792</v>
      </c>
      <c r="K398" s="167" t="s">
        <v>155</v>
      </c>
      <c r="L398" s="36"/>
      <c r="M398" s="172" t="s">
        <v>19</v>
      </c>
      <c r="N398" s="173" t="s">
        <v>45</v>
      </c>
      <c r="O398" s="61"/>
      <c r="P398" s="174">
        <f t="shared" si="121"/>
        <v>0</v>
      </c>
      <c r="Q398" s="174">
        <v>2.81E-3</v>
      </c>
      <c r="R398" s="174">
        <f t="shared" si="122"/>
        <v>2.529E-2</v>
      </c>
      <c r="S398" s="174">
        <v>0</v>
      </c>
      <c r="T398" s="175">
        <f t="shared" si="123"/>
        <v>0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176" t="s">
        <v>216</v>
      </c>
      <c r="AT398" s="176" t="s">
        <v>151</v>
      </c>
      <c r="AU398" s="176" t="s">
        <v>157</v>
      </c>
      <c r="AY398" s="14" t="s">
        <v>149</v>
      </c>
      <c r="BE398" s="177">
        <f t="shared" si="124"/>
        <v>792</v>
      </c>
      <c r="BF398" s="177">
        <f t="shared" si="125"/>
        <v>0</v>
      </c>
      <c r="BG398" s="177">
        <f t="shared" si="126"/>
        <v>0</v>
      </c>
      <c r="BH398" s="177">
        <f t="shared" si="127"/>
        <v>0</v>
      </c>
      <c r="BI398" s="177">
        <f t="shared" si="128"/>
        <v>0</v>
      </c>
      <c r="BJ398" s="14" t="s">
        <v>79</v>
      </c>
      <c r="BK398" s="177">
        <f t="shared" si="129"/>
        <v>792</v>
      </c>
      <c r="BL398" s="14" t="s">
        <v>216</v>
      </c>
      <c r="BM398" s="176" t="s">
        <v>1215</v>
      </c>
    </row>
    <row r="399" spans="1:65" s="1" customFormat="1" ht="14.45" customHeight="1">
      <c r="A399" s="31"/>
      <c r="B399" s="32"/>
      <c r="C399" s="165" t="s">
        <v>1216</v>
      </c>
      <c r="D399" s="165" t="s">
        <v>151</v>
      </c>
      <c r="E399" s="166" t="s">
        <v>1217</v>
      </c>
      <c r="F399" s="167" t="s">
        <v>1218</v>
      </c>
      <c r="G399" s="168" t="s">
        <v>169</v>
      </c>
      <c r="H399" s="169">
        <v>45</v>
      </c>
      <c r="I399" s="170">
        <v>89</v>
      </c>
      <c r="J399" s="171">
        <f t="shared" si="120"/>
        <v>4005</v>
      </c>
      <c r="K399" s="167" t="s">
        <v>155</v>
      </c>
      <c r="L399" s="36"/>
      <c r="M399" s="172" t="s">
        <v>19</v>
      </c>
      <c r="N399" s="173" t="s">
        <v>45</v>
      </c>
      <c r="O399" s="61"/>
      <c r="P399" s="174">
        <f t="shared" si="121"/>
        <v>0</v>
      </c>
      <c r="Q399" s="174">
        <v>3.63E-3</v>
      </c>
      <c r="R399" s="174">
        <f t="shared" si="122"/>
        <v>0.16335</v>
      </c>
      <c r="S399" s="174">
        <v>0</v>
      </c>
      <c r="T399" s="175">
        <f t="shared" si="123"/>
        <v>0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R399" s="176" t="s">
        <v>216</v>
      </c>
      <c r="AT399" s="176" t="s">
        <v>151</v>
      </c>
      <c r="AU399" s="176" t="s">
        <v>157</v>
      </c>
      <c r="AY399" s="14" t="s">
        <v>149</v>
      </c>
      <c r="BE399" s="177">
        <f t="shared" si="124"/>
        <v>4005</v>
      </c>
      <c r="BF399" s="177">
        <f t="shared" si="125"/>
        <v>0</v>
      </c>
      <c r="BG399" s="177">
        <f t="shared" si="126"/>
        <v>0</v>
      </c>
      <c r="BH399" s="177">
        <f t="shared" si="127"/>
        <v>0</v>
      </c>
      <c r="BI399" s="177">
        <f t="shared" si="128"/>
        <v>0</v>
      </c>
      <c r="BJ399" s="14" t="s">
        <v>79</v>
      </c>
      <c r="BK399" s="177">
        <f t="shared" si="129"/>
        <v>4005</v>
      </c>
      <c r="BL399" s="14" t="s">
        <v>216</v>
      </c>
      <c r="BM399" s="176" t="s">
        <v>1219</v>
      </c>
    </row>
    <row r="400" spans="1:65" s="1" customFormat="1" ht="14.45" customHeight="1">
      <c r="A400" s="31"/>
      <c r="B400" s="32"/>
      <c r="C400" s="165" t="s">
        <v>1220</v>
      </c>
      <c r="D400" s="165" t="s">
        <v>151</v>
      </c>
      <c r="E400" s="166" t="s">
        <v>1221</v>
      </c>
      <c r="F400" s="167" t="s">
        <v>1222</v>
      </c>
      <c r="G400" s="168" t="s">
        <v>169</v>
      </c>
      <c r="H400" s="169">
        <v>9</v>
      </c>
      <c r="I400" s="170">
        <v>129</v>
      </c>
      <c r="J400" s="171">
        <f t="shared" si="120"/>
        <v>1161</v>
      </c>
      <c r="K400" s="167" t="s">
        <v>155</v>
      </c>
      <c r="L400" s="36"/>
      <c r="M400" s="172" t="s">
        <v>19</v>
      </c>
      <c r="N400" s="173" t="s">
        <v>45</v>
      </c>
      <c r="O400" s="61"/>
      <c r="P400" s="174">
        <f t="shared" si="121"/>
        <v>0</v>
      </c>
      <c r="Q400" s="174">
        <v>6.1399999999999996E-3</v>
      </c>
      <c r="R400" s="174">
        <f t="shared" si="122"/>
        <v>5.5259999999999997E-2</v>
      </c>
      <c r="S400" s="174">
        <v>0</v>
      </c>
      <c r="T400" s="175">
        <f t="shared" si="123"/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76" t="s">
        <v>216</v>
      </c>
      <c r="AT400" s="176" t="s">
        <v>151</v>
      </c>
      <c r="AU400" s="176" t="s">
        <v>157</v>
      </c>
      <c r="AY400" s="14" t="s">
        <v>149</v>
      </c>
      <c r="BE400" s="177">
        <f t="shared" si="124"/>
        <v>1161</v>
      </c>
      <c r="BF400" s="177">
        <f t="shared" si="125"/>
        <v>0</v>
      </c>
      <c r="BG400" s="177">
        <f t="shared" si="126"/>
        <v>0</v>
      </c>
      <c r="BH400" s="177">
        <f t="shared" si="127"/>
        <v>0</v>
      </c>
      <c r="BI400" s="177">
        <f t="shared" si="128"/>
        <v>0</v>
      </c>
      <c r="BJ400" s="14" t="s">
        <v>79</v>
      </c>
      <c r="BK400" s="177">
        <f t="shared" si="129"/>
        <v>1161</v>
      </c>
      <c r="BL400" s="14" t="s">
        <v>216</v>
      </c>
      <c r="BM400" s="176" t="s">
        <v>1223</v>
      </c>
    </row>
    <row r="401" spans="1:65" s="1" customFormat="1" ht="14.45" customHeight="1">
      <c r="A401" s="31"/>
      <c r="B401" s="32"/>
      <c r="C401" s="165" t="s">
        <v>1224</v>
      </c>
      <c r="D401" s="165" t="s">
        <v>151</v>
      </c>
      <c r="E401" s="166" t="s">
        <v>1225</v>
      </c>
      <c r="F401" s="167" t="s">
        <v>1226</v>
      </c>
      <c r="G401" s="168" t="s">
        <v>169</v>
      </c>
      <c r="H401" s="169">
        <v>14.8</v>
      </c>
      <c r="I401" s="170">
        <v>55</v>
      </c>
      <c r="J401" s="171">
        <f t="shared" si="120"/>
        <v>814</v>
      </c>
      <c r="K401" s="167" t="s">
        <v>155</v>
      </c>
      <c r="L401" s="36"/>
      <c r="M401" s="172" t="s">
        <v>19</v>
      </c>
      <c r="N401" s="173" t="s">
        <v>45</v>
      </c>
      <c r="O401" s="61"/>
      <c r="P401" s="174">
        <f t="shared" si="121"/>
        <v>0</v>
      </c>
      <c r="Q401" s="174">
        <v>8.4000000000000003E-4</v>
      </c>
      <c r="R401" s="174">
        <f t="shared" si="122"/>
        <v>1.2432E-2</v>
      </c>
      <c r="S401" s="174">
        <v>0</v>
      </c>
      <c r="T401" s="175">
        <f t="shared" si="123"/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76" t="s">
        <v>216</v>
      </c>
      <c r="AT401" s="176" t="s">
        <v>151</v>
      </c>
      <c r="AU401" s="176" t="s">
        <v>157</v>
      </c>
      <c r="AY401" s="14" t="s">
        <v>149</v>
      </c>
      <c r="BE401" s="177">
        <f t="shared" si="124"/>
        <v>814</v>
      </c>
      <c r="BF401" s="177">
        <f t="shared" si="125"/>
        <v>0</v>
      </c>
      <c r="BG401" s="177">
        <f t="shared" si="126"/>
        <v>0</v>
      </c>
      <c r="BH401" s="177">
        <f t="shared" si="127"/>
        <v>0</v>
      </c>
      <c r="BI401" s="177">
        <f t="shared" si="128"/>
        <v>0</v>
      </c>
      <c r="BJ401" s="14" t="s">
        <v>79</v>
      </c>
      <c r="BK401" s="177">
        <f t="shared" si="129"/>
        <v>814</v>
      </c>
      <c r="BL401" s="14" t="s">
        <v>216</v>
      </c>
      <c r="BM401" s="176" t="s">
        <v>1227</v>
      </c>
    </row>
    <row r="402" spans="1:65" s="1" customFormat="1" ht="24.2" customHeight="1">
      <c r="A402" s="31"/>
      <c r="B402" s="32"/>
      <c r="C402" s="165" t="s">
        <v>1228</v>
      </c>
      <c r="D402" s="165" t="s">
        <v>151</v>
      </c>
      <c r="E402" s="166" t="s">
        <v>1229</v>
      </c>
      <c r="F402" s="167" t="s">
        <v>1230</v>
      </c>
      <c r="G402" s="168" t="s">
        <v>169</v>
      </c>
      <c r="H402" s="169">
        <v>937</v>
      </c>
      <c r="I402" s="170">
        <v>10</v>
      </c>
      <c r="J402" s="171">
        <f t="shared" si="120"/>
        <v>9370</v>
      </c>
      <c r="K402" s="167" t="s">
        <v>155</v>
      </c>
      <c r="L402" s="36"/>
      <c r="M402" s="172" t="s">
        <v>19</v>
      </c>
      <c r="N402" s="173" t="s">
        <v>45</v>
      </c>
      <c r="O402" s="61"/>
      <c r="P402" s="174">
        <f t="shared" si="121"/>
        <v>0</v>
      </c>
      <c r="Q402" s="174">
        <v>6.9999999999999994E-5</v>
      </c>
      <c r="R402" s="174">
        <f t="shared" si="122"/>
        <v>6.5589999999999996E-2</v>
      </c>
      <c r="S402" s="174">
        <v>0</v>
      </c>
      <c r="T402" s="175">
        <f t="shared" si="123"/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76" t="s">
        <v>216</v>
      </c>
      <c r="AT402" s="176" t="s">
        <v>151</v>
      </c>
      <c r="AU402" s="176" t="s">
        <v>157</v>
      </c>
      <c r="AY402" s="14" t="s">
        <v>149</v>
      </c>
      <c r="BE402" s="177">
        <f t="shared" si="124"/>
        <v>9370</v>
      </c>
      <c r="BF402" s="177">
        <f t="shared" si="125"/>
        <v>0</v>
      </c>
      <c r="BG402" s="177">
        <f t="shared" si="126"/>
        <v>0</v>
      </c>
      <c r="BH402" s="177">
        <f t="shared" si="127"/>
        <v>0</v>
      </c>
      <c r="BI402" s="177">
        <f t="shared" si="128"/>
        <v>0</v>
      </c>
      <c r="BJ402" s="14" t="s">
        <v>79</v>
      </c>
      <c r="BK402" s="177">
        <f t="shared" si="129"/>
        <v>9370</v>
      </c>
      <c r="BL402" s="14" t="s">
        <v>216</v>
      </c>
      <c r="BM402" s="176" t="s">
        <v>1231</v>
      </c>
    </row>
    <row r="403" spans="1:65" s="1" customFormat="1" ht="24.2" customHeight="1">
      <c r="A403" s="31"/>
      <c r="B403" s="32"/>
      <c r="C403" s="165" t="s">
        <v>1232</v>
      </c>
      <c r="D403" s="165" t="s">
        <v>151</v>
      </c>
      <c r="E403" s="166" t="s">
        <v>1233</v>
      </c>
      <c r="F403" s="167" t="s">
        <v>1234</v>
      </c>
      <c r="G403" s="168" t="s">
        <v>169</v>
      </c>
      <c r="H403" s="169">
        <v>591</v>
      </c>
      <c r="I403" s="170">
        <v>18</v>
      </c>
      <c r="J403" s="171">
        <f t="shared" si="120"/>
        <v>10638</v>
      </c>
      <c r="K403" s="167" t="s">
        <v>155</v>
      </c>
      <c r="L403" s="36"/>
      <c r="M403" s="172" t="s">
        <v>19</v>
      </c>
      <c r="N403" s="173" t="s">
        <v>45</v>
      </c>
      <c r="O403" s="61"/>
      <c r="P403" s="174">
        <f t="shared" si="121"/>
        <v>0</v>
      </c>
      <c r="Q403" s="174">
        <v>9.0000000000000006E-5</v>
      </c>
      <c r="R403" s="174">
        <f t="shared" si="122"/>
        <v>5.3190000000000001E-2</v>
      </c>
      <c r="S403" s="174">
        <v>0</v>
      </c>
      <c r="T403" s="175">
        <f t="shared" si="123"/>
        <v>0</v>
      </c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R403" s="176" t="s">
        <v>216</v>
      </c>
      <c r="AT403" s="176" t="s">
        <v>151</v>
      </c>
      <c r="AU403" s="176" t="s">
        <v>157</v>
      </c>
      <c r="AY403" s="14" t="s">
        <v>149</v>
      </c>
      <c r="BE403" s="177">
        <f t="shared" si="124"/>
        <v>10638</v>
      </c>
      <c r="BF403" s="177">
        <f t="shared" si="125"/>
        <v>0</v>
      </c>
      <c r="BG403" s="177">
        <f t="shared" si="126"/>
        <v>0</v>
      </c>
      <c r="BH403" s="177">
        <f t="shared" si="127"/>
        <v>0</v>
      </c>
      <c r="BI403" s="177">
        <f t="shared" si="128"/>
        <v>0</v>
      </c>
      <c r="BJ403" s="14" t="s">
        <v>79</v>
      </c>
      <c r="BK403" s="177">
        <f t="shared" si="129"/>
        <v>10638</v>
      </c>
      <c r="BL403" s="14" t="s">
        <v>216</v>
      </c>
      <c r="BM403" s="176" t="s">
        <v>1235</v>
      </c>
    </row>
    <row r="404" spans="1:65" s="1" customFormat="1" ht="24.2" customHeight="1">
      <c r="A404" s="31"/>
      <c r="B404" s="32"/>
      <c r="C404" s="165" t="s">
        <v>1236</v>
      </c>
      <c r="D404" s="165" t="s">
        <v>151</v>
      </c>
      <c r="E404" s="166" t="s">
        <v>1237</v>
      </c>
      <c r="F404" s="167" t="s">
        <v>1238</v>
      </c>
      <c r="G404" s="168" t="s">
        <v>169</v>
      </c>
      <c r="H404" s="169">
        <v>54</v>
      </c>
      <c r="I404" s="170">
        <v>38</v>
      </c>
      <c r="J404" s="171">
        <f t="shared" si="120"/>
        <v>2052</v>
      </c>
      <c r="K404" s="167" t="s">
        <v>155</v>
      </c>
      <c r="L404" s="36"/>
      <c r="M404" s="172" t="s">
        <v>19</v>
      </c>
      <c r="N404" s="173" t="s">
        <v>45</v>
      </c>
      <c r="O404" s="61"/>
      <c r="P404" s="174">
        <f t="shared" si="121"/>
        <v>0</v>
      </c>
      <c r="Q404" s="174">
        <v>1.2E-4</v>
      </c>
      <c r="R404" s="174">
        <f t="shared" si="122"/>
        <v>6.4800000000000005E-3</v>
      </c>
      <c r="S404" s="174">
        <v>0</v>
      </c>
      <c r="T404" s="175">
        <f t="shared" si="123"/>
        <v>0</v>
      </c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R404" s="176" t="s">
        <v>216</v>
      </c>
      <c r="AT404" s="176" t="s">
        <v>151</v>
      </c>
      <c r="AU404" s="176" t="s">
        <v>157</v>
      </c>
      <c r="AY404" s="14" t="s">
        <v>149</v>
      </c>
      <c r="BE404" s="177">
        <f t="shared" si="124"/>
        <v>2052</v>
      </c>
      <c r="BF404" s="177">
        <f t="shared" si="125"/>
        <v>0</v>
      </c>
      <c r="BG404" s="177">
        <f t="shared" si="126"/>
        <v>0</v>
      </c>
      <c r="BH404" s="177">
        <f t="shared" si="127"/>
        <v>0</v>
      </c>
      <c r="BI404" s="177">
        <f t="shared" si="128"/>
        <v>0</v>
      </c>
      <c r="BJ404" s="14" t="s">
        <v>79</v>
      </c>
      <c r="BK404" s="177">
        <f t="shared" si="129"/>
        <v>2052</v>
      </c>
      <c r="BL404" s="14" t="s">
        <v>216</v>
      </c>
      <c r="BM404" s="176" t="s">
        <v>1239</v>
      </c>
    </row>
    <row r="405" spans="1:65" s="1" customFormat="1" ht="14.45" customHeight="1">
      <c r="A405" s="31"/>
      <c r="B405" s="32"/>
      <c r="C405" s="165" t="s">
        <v>1240</v>
      </c>
      <c r="D405" s="165" t="s">
        <v>151</v>
      </c>
      <c r="E405" s="166" t="s">
        <v>1241</v>
      </c>
      <c r="F405" s="167" t="s">
        <v>1242</v>
      </c>
      <c r="G405" s="168" t="s">
        <v>165</v>
      </c>
      <c r="H405" s="169">
        <v>5</v>
      </c>
      <c r="I405" s="170">
        <v>168</v>
      </c>
      <c r="J405" s="171">
        <f t="shared" si="120"/>
        <v>840</v>
      </c>
      <c r="K405" s="167" t="s">
        <v>155</v>
      </c>
      <c r="L405" s="36"/>
      <c r="M405" s="172" t="s">
        <v>19</v>
      </c>
      <c r="N405" s="173" t="s">
        <v>45</v>
      </c>
      <c r="O405" s="61"/>
      <c r="P405" s="174">
        <f t="shared" si="121"/>
        <v>0</v>
      </c>
      <c r="Q405" s="174">
        <v>1.2999999999999999E-4</v>
      </c>
      <c r="R405" s="174">
        <f t="shared" si="122"/>
        <v>6.4999999999999997E-4</v>
      </c>
      <c r="S405" s="174">
        <v>0</v>
      </c>
      <c r="T405" s="175">
        <f t="shared" si="123"/>
        <v>0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176" t="s">
        <v>216</v>
      </c>
      <c r="AT405" s="176" t="s">
        <v>151</v>
      </c>
      <c r="AU405" s="176" t="s">
        <v>157</v>
      </c>
      <c r="AY405" s="14" t="s">
        <v>149</v>
      </c>
      <c r="BE405" s="177">
        <f t="shared" si="124"/>
        <v>840</v>
      </c>
      <c r="BF405" s="177">
        <f t="shared" si="125"/>
        <v>0</v>
      </c>
      <c r="BG405" s="177">
        <f t="shared" si="126"/>
        <v>0</v>
      </c>
      <c r="BH405" s="177">
        <f t="shared" si="127"/>
        <v>0</v>
      </c>
      <c r="BI405" s="177">
        <f t="shared" si="128"/>
        <v>0</v>
      </c>
      <c r="BJ405" s="14" t="s">
        <v>79</v>
      </c>
      <c r="BK405" s="177">
        <f t="shared" si="129"/>
        <v>840</v>
      </c>
      <c r="BL405" s="14" t="s">
        <v>216</v>
      </c>
      <c r="BM405" s="176" t="s">
        <v>1243</v>
      </c>
    </row>
    <row r="406" spans="1:65" s="1" customFormat="1" ht="14.45" customHeight="1">
      <c r="A406" s="31"/>
      <c r="B406" s="32"/>
      <c r="C406" s="165" t="s">
        <v>1244</v>
      </c>
      <c r="D406" s="165" t="s">
        <v>151</v>
      </c>
      <c r="E406" s="166" t="s">
        <v>1245</v>
      </c>
      <c r="F406" s="167" t="s">
        <v>1246</v>
      </c>
      <c r="G406" s="168" t="s">
        <v>1247</v>
      </c>
      <c r="H406" s="169">
        <v>6</v>
      </c>
      <c r="I406" s="170">
        <v>118</v>
      </c>
      <c r="J406" s="171">
        <f t="shared" si="120"/>
        <v>708</v>
      </c>
      <c r="K406" s="167" t="s">
        <v>155</v>
      </c>
      <c r="L406" s="36"/>
      <c r="M406" s="172" t="s">
        <v>19</v>
      </c>
      <c r="N406" s="173" t="s">
        <v>45</v>
      </c>
      <c r="O406" s="61"/>
      <c r="P406" s="174">
        <f t="shared" si="121"/>
        <v>0</v>
      </c>
      <c r="Q406" s="174">
        <v>2.5000000000000001E-4</v>
      </c>
      <c r="R406" s="174">
        <f t="shared" si="122"/>
        <v>1.5E-3</v>
      </c>
      <c r="S406" s="174">
        <v>0</v>
      </c>
      <c r="T406" s="175">
        <f t="shared" si="123"/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76" t="s">
        <v>216</v>
      </c>
      <c r="AT406" s="176" t="s">
        <v>151</v>
      </c>
      <c r="AU406" s="176" t="s">
        <v>157</v>
      </c>
      <c r="AY406" s="14" t="s">
        <v>149</v>
      </c>
      <c r="BE406" s="177">
        <f t="shared" si="124"/>
        <v>708</v>
      </c>
      <c r="BF406" s="177">
        <f t="shared" si="125"/>
        <v>0</v>
      </c>
      <c r="BG406" s="177">
        <f t="shared" si="126"/>
        <v>0</v>
      </c>
      <c r="BH406" s="177">
        <f t="shared" si="127"/>
        <v>0</v>
      </c>
      <c r="BI406" s="177">
        <f t="shared" si="128"/>
        <v>0</v>
      </c>
      <c r="BJ406" s="14" t="s">
        <v>79</v>
      </c>
      <c r="BK406" s="177">
        <f t="shared" si="129"/>
        <v>708</v>
      </c>
      <c r="BL406" s="14" t="s">
        <v>216</v>
      </c>
      <c r="BM406" s="176" t="s">
        <v>1248</v>
      </c>
    </row>
    <row r="407" spans="1:65" s="1" customFormat="1" ht="24.2" customHeight="1">
      <c r="A407" s="31"/>
      <c r="B407" s="32"/>
      <c r="C407" s="165" t="s">
        <v>1249</v>
      </c>
      <c r="D407" s="165" t="s">
        <v>151</v>
      </c>
      <c r="E407" s="166" t="s">
        <v>1250</v>
      </c>
      <c r="F407" s="167" t="s">
        <v>1251</v>
      </c>
      <c r="G407" s="168" t="s">
        <v>165</v>
      </c>
      <c r="H407" s="169">
        <v>2</v>
      </c>
      <c r="I407" s="170">
        <v>103</v>
      </c>
      <c r="J407" s="171">
        <f t="shared" si="120"/>
        <v>206</v>
      </c>
      <c r="K407" s="167" t="s">
        <v>155</v>
      </c>
      <c r="L407" s="36"/>
      <c r="M407" s="172" t="s">
        <v>19</v>
      </c>
      <c r="N407" s="173" t="s">
        <v>45</v>
      </c>
      <c r="O407" s="61"/>
      <c r="P407" s="174">
        <f t="shared" si="121"/>
        <v>0</v>
      </c>
      <c r="Q407" s="174">
        <v>3.6000000000000002E-4</v>
      </c>
      <c r="R407" s="174">
        <f t="shared" si="122"/>
        <v>7.2000000000000005E-4</v>
      </c>
      <c r="S407" s="174">
        <v>0</v>
      </c>
      <c r="T407" s="175">
        <f t="shared" si="123"/>
        <v>0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R407" s="176" t="s">
        <v>216</v>
      </c>
      <c r="AT407" s="176" t="s">
        <v>151</v>
      </c>
      <c r="AU407" s="176" t="s">
        <v>157</v>
      </c>
      <c r="AY407" s="14" t="s">
        <v>149</v>
      </c>
      <c r="BE407" s="177">
        <f t="shared" si="124"/>
        <v>206</v>
      </c>
      <c r="BF407" s="177">
        <f t="shared" si="125"/>
        <v>0</v>
      </c>
      <c r="BG407" s="177">
        <f t="shared" si="126"/>
        <v>0</v>
      </c>
      <c r="BH407" s="177">
        <f t="shared" si="127"/>
        <v>0</v>
      </c>
      <c r="BI407" s="177">
        <f t="shared" si="128"/>
        <v>0</v>
      </c>
      <c r="BJ407" s="14" t="s">
        <v>79</v>
      </c>
      <c r="BK407" s="177">
        <f t="shared" si="129"/>
        <v>206</v>
      </c>
      <c r="BL407" s="14" t="s">
        <v>216</v>
      </c>
      <c r="BM407" s="176" t="s">
        <v>1252</v>
      </c>
    </row>
    <row r="408" spans="1:65" s="1" customFormat="1" ht="14.45" customHeight="1">
      <c r="A408" s="31"/>
      <c r="B408" s="32"/>
      <c r="C408" s="165" t="s">
        <v>1253</v>
      </c>
      <c r="D408" s="165" t="s">
        <v>151</v>
      </c>
      <c r="E408" s="166" t="s">
        <v>1254</v>
      </c>
      <c r="F408" s="167" t="s">
        <v>1255</v>
      </c>
      <c r="G408" s="168" t="s">
        <v>165</v>
      </c>
      <c r="H408" s="169">
        <v>3</v>
      </c>
      <c r="I408" s="170">
        <v>115</v>
      </c>
      <c r="J408" s="171">
        <f t="shared" si="120"/>
        <v>345</v>
      </c>
      <c r="K408" s="167" t="s">
        <v>155</v>
      </c>
      <c r="L408" s="36"/>
      <c r="M408" s="172" t="s">
        <v>19</v>
      </c>
      <c r="N408" s="173" t="s">
        <v>45</v>
      </c>
      <c r="O408" s="61"/>
      <c r="P408" s="174">
        <f t="shared" si="121"/>
        <v>0</v>
      </c>
      <c r="Q408" s="174">
        <v>2.2000000000000001E-4</v>
      </c>
      <c r="R408" s="174">
        <f t="shared" si="122"/>
        <v>6.6E-4</v>
      </c>
      <c r="S408" s="174">
        <v>0</v>
      </c>
      <c r="T408" s="175">
        <f t="shared" si="123"/>
        <v>0</v>
      </c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R408" s="176" t="s">
        <v>216</v>
      </c>
      <c r="AT408" s="176" t="s">
        <v>151</v>
      </c>
      <c r="AU408" s="176" t="s">
        <v>157</v>
      </c>
      <c r="AY408" s="14" t="s">
        <v>149</v>
      </c>
      <c r="BE408" s="177">
        <f t="shared" si="124"/>
        <v>345</v>
      </c>
      <c r="BF408" s="177">
        <f t="shared" si="125"/>
        <v>0</v>
      </c>
      <c r="BG408" s="177">
        <f t="shared" si="126"/>
        <v>0</v>
      </c>
      <c r="BH408" s="177">
        <f t="shared" si="127"/>
        <v>0</v>
      </c>
      <c r="BI408" s="177">
        <f t="shared" si="128"/>
        <v>0</v>
      </c>
      <c r="BJ408" s="14" t="s">
        <v>79</v>
      </c>
      <c r="BK408" s="177">
        <f t="shared" si="129"/>
        <v>345</v>
      </c>
      <c r="BL408" s="14" t="s">
        <v>216</v>
      </c>
      <c r="BM408" s="176" t="s">
        <v>1256</v>
      </c>
    </row>
    <row r="409" spans="1:65" s="1" customFormat="1" ht="14.45" customHeight="1">
      <c r="A409" s="31"/>
      <c r="B409" s="32"/>
      <c r="C409" s="165" t="s">
        <v>1257</v>
      </c>
      <c r="D409" s="165" t="s">
        <v>151</v>
      </c>
      <c r="E409" s="166" t="s">
        <v>1258</v>
      </c>
      <c r="F409" s="167" t="s">
        <v>1259</v>
      </c>
      <c r="G409" s="168" t="s">
        <v>165</v>
      </c>
      <c r="H409" s="169">
        <v>1</v>
      </c>
      <c r="I409" s="170">
        <v>158</v>
      </c>
      <c r="J409" s="171">
        <f t="shared" si="120"/>
        <v>158</v>
      </c>
      <c r="K409" s="167" t="s">
        <v>155</v>
      </c>
      <c r="L409" s="36"/>
      <c r="M409" s="172" t="s">
        <v>19</v>
      </c>
      <c r="N409" s="173" t="s">
        <v>45</v>
      </c>
      <c r="O409" s="61"/>
      <c r="P409" s="174">
        <f t="shared" si="121"/>
        <v>0</v>
      </c>
      <c r="Q409" s="174">
        <v>1.7000000000000001E-4</v>
      </c>
      <c r="R409" s="174">
        <f t="shared" si="122"/>
        <v>1.7000000000000001E-4</v>
      </c>
      <c r="S409" s="174">
        <v>0</v>
      </c>
      <c r="T409" s="175">
        <f t="shared" si="123"/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76" t="s">
        <v>216</v>
      </c>
      <c r="AT409" s="176" t="s">
        <v>151</v>
      </c>
      <c r="AU409" s="176" t="s">
        <v>157</v>
      </c>
      <c r="AY409" s="14" t="s">
        <v>149</v>
      </c>
      <c r="BE409" s="177">
        <f t="shared" si="124"/>
        <v>158</v>
      </c>
      <c r="BF409" s="177">
        <f t="shared" si="125"/>
        <v>0</v>
      </c>
      <c r="BG409" s="177">
        <f t="shared" si="126"/>
        <v>0</v>
      </c>
      <c r="BH409" s="177">
        <f t="shared" si="127"/>
        <v>0</v>
      </c>
      <c r="BI409" s="177">
        <f t="shared" si="128"/>
        <v>0</v>
      </c>
      <c r="BJ409" s="14" t="s">
        <v>79</v>
      </c>
      <c r="BK409" s="177">
        <f t="shared" si="129"/>
        <v>158</v>
      </c>
      <c r="BL409" s="14" t="s">
        <v>216</v>
      </c>
      <c r="BM409" s="176" t="s">
        <v>1260</v>
      </c>
    </row>
    <row r="410" spans="1:65" s="1" customFormat="1" ht="14.45" customHeight="1">
      <c r="A410" s="31"/>
      <c r="B410" s="32"/>
      <c r="C410" s="165" t="s">
        <v>1261</v>
      </c>
      <c r="D410" s="165" t="s">
        <v>151</v>
      </c>
      <c r="E410" s="166" t="s">
        <v>1262</v>
      </c>
      <c r="F410" s="167" t="s">
        <v>1263</v>
      </c>
      <c r="G410" s="168" t="s">
        <v>165</v>
      </c>
      <c r="H410" s="169">
        <v>1</v>
      </c>
      <c r="I410" s="170">
        <v>172</v>
      </c>
      <c r="J410" s="171">
        <f t="shared" si="120"/>
        <v>172</v>
      </c>
      <c r="K410" s="167" t="s">
        <v>155</v>
      </c>
      <c r="L410" s="36"/>
      <c r="M410" s="172" t="s">
        <v>19</v>
      </c>
      <c r="N410" s="173" t="s">
        <v>45</v>
      </c>
      <c r="O410" s="61"/>
      <c r="P410" s="174">
        <f t="shared" si="121"/>
        <v>0</v>
      </c>
      <c r="Q410" s="174">
        <v>3.4000000000000002E-4</v>
      </c>
      <c r="R410" s="174">
        <f t="shared" si="122"/>
        <v>3.4000000000000002E-4</v>
      </c>
      <c r="S410" s="174">
        <v>0</v>
      </c>
      <c r="T410" s="175">
        <f t="shared" si="123"/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76" t="s">
        <v>216</v>
      </c>
      <c r="AT410" s="176" t="s">
        <v>151</v>
      </c>
      <c r="AU410" s="176" t="s">
        <v>157</v>
      </c>
      <c r="AY410" s="14" t="s">
        <v>149</v>
      </c>
      <c r="BE410" s="177">
        <f t="shared" si="124"/>
        <v>172</v>
      </c>
      <c r="BF410" s="177">
        <f t="shared" si="125"/>
        <v>0</v>
      </c>
      <c r="BG410" s="177">
        <f t="shared" si="126"/>
        <v>0</v>
      </c>
      <c r="BH410" s="177">
        <f t="shared" si="127"/>
        <v>0</v>
      </c>
      <c r="BI410" s="177">
        <f t="shared" si="128"/>
        <v>0</v>
      </c>
      <c r="BJ410" s="14" t="s">
        <v>79</v>
      </c>
      <c r="BK410" s="177">
        <f t="shared" si="129"/>
        <v>172</v>
      </c>
      <c r="BL410" s="14" t="s">
        <v>216</v>
      </c>
      <c r="BM410" s="176" t="s">
        <v>1264</v>
      </c>
    </row>
    <row r="411" spans="1:65" s="1" customFormat="1" ht="14.45" customHeight="1">
      <c r="A411" s="31"/>
      <c r="B411" s="32"/>
      <c r="C411" s="165" t="s">
        <v>1265</v>
      </c>
      <c r="D411" s="165" t="s">
        <v>151</v>
      </c>
      <c r="E411" s="166" t="s">
        <v>1266</v>
      </c>
      <c r="F411" s="167" t="s">
        <v>1267</v>
      </c>
      <c r="G411" s="168" t="s">
        <v>165</v>
      </c>
      <c r="H411" s="169">
        <v>7</v>
      </c>
      <c r="I411" s="170">
        <v>225</v>
      </c>
      <c r="J411" s="171">
        <f t="shared" si="120"/>
        <v>1575</v>
      </c>
      <c r="K411" s="167" t="s">
        <v>155</v>
      </c>
      <c r="L411" s="36"/>
      <c r="M411" s="172" t="s">
        <v>19</v>
      </c>
      <c r="N411" s="173" t="s">
        <v>45</v>
      </c>
      <c r="O411" s="61"/>
      <c r="P411" s="174">
        <f t="shared" si="121"/>
        <v>0</v>
      </c>
      <c r="Q411" s="174">
        <v>5.0000000000000001E-4</v>
      </c>
      <c r="R411" s="174">
        <f t="shared" si="122"/>
        <v>3.5000000000000001E-3</v>
      </c>
      <c r="S411" s="174">
        <v>0</v>
      </c>
      <c r="T411" s="175">
        <f t="shared" si="123"/>
        <v>0</v>
      </c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R411" s="176" t="s">
        <v>216</v>
      </c>
      <c r="AT411" s="176" t="s">
        <v>151</v>
      </c>
      <c r="AU411" s="176" t="s">
        <v>157</v>
      </c>
      <c r="AY411" s="14" t="s">
        <v>149</v>
      </c>
      <c r="BE411" s="177">
        <f t="shared" si="124"/>
        <v>1575</v>
      </c>
      <c r="BF411" s="177">
        <f t="shared" si="125"/>
        <v>0</v>
      </c>
      <c r="BG411" s="177">
        <f t="shared" si="126"/>
        <v>0</v>
      </c>
      <c r="BH411" s="177">
        <f t="shared" si="127"/>
        <v>0</v>
      </c>
      <c r="BI411" s="177">
        <f t="shared" si="128"/>
        <v>0</v>
      </c>
      <c r="BJ411" s="14" t="s">
        <v>79</v>
      </c>
      <c r="BK411" s="177">
        <f t="shared" si="129"/>
        <v>1575</v>
      </c>
      <c r="BL411" s="14" t="s">
        <v>216</v>
      </c>
      <c r="BM411" s="176" t="s">
        <v>1268</v>
      </c>
    </row>
    <row r="412" spans="1:65" s="1" customFormat="1" ht="14.45" customHeight="1">
      <c r="A412" s="31"/>
      <c r="B412" s="32"/>
      <c r="C412" s="165" t="s">
        <v>1269</v>
      </c>
      <c r="D412" s="165" t="s">
        <v>151</v>
      </c>
      <c r="E412" s="166" t="s">
        <v>1270</v>
      </c>
      <c r="F412" s="167" t="s">
        <v>1271</v>
      </c>
      <c r="G412" s="168" t="s">
        <v>165</v>
      </c>
      <c r="H412" s="169">
        <v>4</v>
      </c>
      <c r="I412" s="170">
        <v>231</v>
      </c>
      <c r="J412" s="171">
        <f t="shared" si="120"/>
        <v>924</v>
      </c>
      <c r="K412" s="167" t="s">
        <v>155</v>
      </c>
      <c r="L412" s="36"/>
      <c r="M412" s="172" t="s">
        <v>19</v>
      </c>
      <c r="N412" s="173" t="s">
        <v>45</v>
      </c>
      <c r="O412" s="61"/>
      <c r="P412" s="174">
        <f t="shared" si="121"/>
        <v>0</v>
      </c>
      <c r="Q412" s="174">
        <v>6.9999999999999999E-4</v>
      </c>
      <c r="R412" s="174">
        <f t="shared" si="122"/>
        <v>2.8E-3</v>
      </c>
      <c r="S412" s="174">
        <v>0</v>
      </c>
      <c r="T412" s="175">
        <f t="shared" si="123"/>
        <v>0</v>
      </c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R412" s="176" t="s">
        <v>216</v>
      </c>
      <c r="AT412" s="176" t="s">
        <v>151</v>
      </c>
      <c r="AU412" s="176" t="s">
        <v>157</v>
      </c>
      <c r="AY412" s="14" t="s">
        <v>149</v>
      </c>
      <c r="BE412" s="177">
        <f t="shared" si="124"/>
        <v>924</v>
      </c>
      <c r="BF412" s="177">
        <f t="shared" si="125"/>
        <v>0</v>
      </c>
      <c r="BG412" s="177">
        <f t="shared" si="126"/>
        <v>0</v>
      </c>
      <c r="BH412" s="177">
        <f t="shared" si="127"/>
        <v>0</v>
      </c>
      <c r="BI412" s="177">
        <f t="shared" si="128"/>
        <v>0</v>
      </c>
      <c r="BJ412" s="14" t="s">
        <v>79</v>
      </c>
      <c r="BK412" s="177">
        <f t="shared" si="129"/>
        <v>924</v>
      </c>
      <c r="BL412" s="14" t="s">
        <v>216</v>
      </c>
      <c r="BM412" s="176" t="s">
        <v>1272</v>
      </c>
    </row>
    <row r="413" spans="1:65" s="1" customFormat="1" ht="14.45" customHeight="1">
      <c r="A413" s="31"/>
      <c r="B413" s="32"/>
      <c r="C413" s="165" t="s">
        <v>1273</v>
      </c>
      <c r="D413" s="165" t="s">
        <v>151</v>
      </c>
      <c r="E413" s="166" t="s">
        <v>1274</v>
      </c>
      <c r="F413" s="167" t="s">
        <v>1275</v>
      </c>
      <c r="G413" s="168" t="s">
        <v>165</v>
      </c>
      <c r="H413" s="169">
        <v>2</v>
      </c>
      <c r="I413" s="170">
        <v>158</v>
      </c>
      <c r="J413" s="171">
        <f t="shared" si="120"/>
        <v>316</v>
      </c>
      <c r="K413" s="167" t="s">
        <v>155</v>
      </c>
      <c r="L413" s="36"/>
      <c r="M413" s="172" t="s">
        <v>19</v>
      </c>
      <c r="N413" s="173" t="s">
        <v>45</v>
      </c>
      <c r="O413" s="61"/>
      <c r="P413" s="174">
        <f t="shared" si="121"/>
        <v>0</v>
      </c>
      <c r="Q413" s="174">
        <v>3.1E-4</v>
      </c>
      <c r="R413" s="174">
        <f t="shared" si="122"/>
        <v>6.2E-4</v>
      </c>
      <c r="S413" s="174">
        <v>0</v>
      </c>
      <c r="T413" s="175">
        <f t="shared" si="123"/>
        <v>0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176" t="s">
        <v>216</v>
      </c>
      <c r="AT413" s="176" t="s">
        <v>151</v>
      </c>
      <c r="AU413" s="176" t="s">
        <v>157</v>
      </c>
      <c r="AY413" s="14" t="s">
        <v>149</v>
      </c>
      <c r="BE413" s="177">
        <f t="shared" si="124"/>
        <v>316</v>
      </c>
      <c r="BF413" s="177">
        <f t="shared" si="125"/>
        <v>0</v>
      </c>
      <c r="BG413" s="177">
        <f t="shared" si="126"/>
        <v>0</v>
      </c>
      <c r="BH413" s="177">
        <f t="shared" si="127"/>
        <v>0</v>
      </c>
      <c r="BI413" s="177">
        <f t="shared" si="128"/>
        <v>0</v>
      </c>
      <c r="BJ413" s="14" t="s">
        <v>79</v>
      </c>
      <c r="BK413" s="177">
        <f t="shared" si="129"/>
        <v>316</v>
      </c>
      <c r="BL413" s="14" t="s">
        <v>216</v>
      </c>
      <c r="BM413" s="176" t="s">
        <v>1276</v>
      </c>
    </row>
    <row r="414" spans="1:65" s="1" customFormat="1" ht="14.45" customHeight="1">
      <c r="A414" s="31"/>
      <c r="B414" s="32"/>
      <c r="C414" s="165" t="s">
        <v>1277</v>
      </c>
      <c r="D414" s="165" t="s">
        <v>151</v>
      </c>
      <c r="E414" s="166" t="s">
        <v>1278</v>
      </c>
      <c r="F414" s="167" t="s">
        <v>1279</v>
      </c>
      <c r="G414" s="168" t="s">
        <v>165</v>
      </c>
      <c r="H414" s="169">
        <v>38</v>
      </c>
      <c r="I414" s="170">
        <v>35</v>
      </c>
      <c r="J414" s="171">
        <f t="shared" si="120"/>
        <v>1330</v>
      </c>
      <c r="K414" s="167" t="s">
        <v>155</v>
      </c>
      <c r="L414" s="36"/>
      <c r="M414" s="172" t="s">
        <v>19</v>
      </c>
      <c r="N414" s="173" t="s">
        <v>45</v>
      </c>
      <c r="O414" s="61"/>
      <c r="P414" s="174">
        <f t="shared" si="121"/>
        <v>0</v>
      </c>
      <c r="Q414" s="174">
        <v>5.9999999999999995E-4</v>
      </c>
      <c r="R414" s="174">
        <f t="shared" si="122"/>
        <v>2.2799999999999997E-2</v>
      </c>
      <c r="S414" s="174">
        <v>0</v>
      </c>
      <c r="T414" s="175">
        <f t="shared" si="123"/>
        <v>0</v>
      </c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176" t="s">
        <v>216</v>
      </c>
      <c r="AT414" s="176" t="s">
        <v>151</v>
      </c>
      <c r="AU414" s="176" t="s">
        <v>157</v>
      </c>
      <c r="AY414" s="14" t="s">
        <v>149</v>
      </c>
      <c r="BE414" s="177">
        <f t="shared" si="124"/>
        <v>1330</v>
      </c>
      <c r="BF414" s="177">
        <f t="shared" si="125"/>
        <v>0</v>
      </c>
      <c r="BG414" s="177">
        <f t="shared" si="126"/>
        <v>0</v>
      </c>
      <c r="BH414" s="177">
        <f t="shared" si="127"/>
        <v>0</v>
      </c>
      <c r="BI414" s="177">
        <f t="shared" si="128"/>
        <v>0</v>
      </c>
      <c r="BJ414" s="14" t="s">
        <v>79</v>
      </c>
      <c r="BK414" s="177">
        <f t="shared" si="129"/>
        <v>1330</v>
      </c>
      <c r="BL414" s="14" t="s">
        <v>216</v>
      </c>
      <c r="BM414" s="176" t="s">
        <v>1280</v>
      </c>
    </row>
    <row r="415" spans="1:65" s="1" customFormat="1" ht="14.45" customHeight="1">
      <c r="A415" s="31"/>
      <c r="B415" s="32"/>
      <c r="C415" s="165" t="s">
        <v>1281</v>
      </c>
      <c r="D415" s="165" t="s">
        <v>151</v>
      </c>
      <c r="E415" s="166" t="s">
        <v>1282</v>
      </c>
      <c r="F415" s="167" t="s">
        <v>1283</v>
      </c>
      <c r="G415" s="168" t="s">
        <v>165</v>
      </c>
      <c r="H415" s="169">
        <v>119</v>
      </c>
      <c r="I415" s="170">
        <v>45</v>
      </c>
      <c r="J415" s="171">
        <f t="shared" si="120"/>
        <v>5355</v>
      </c>
      <c r="K415" s="167" t="s">
        <v>155</v>
      </c>
      <c r="L415" s="36"/>
      <c r="M415" s="172" t="s">
        <v>19</v>
      </c>
      <c r="N415" s="173" t="s">
        <v>45</v>
      </c>
      <c r="O415" s="61"/>
      <c r="P415" s="174">
        <f t="shared" si="121"/>
        <v>0</v>
      </c>
      <c r="Q415" s="174">
        <v>7.5000000000000002E-4</v>
      </c>
      <c r="R415" s="174">
        <f t="shared" si="122"/>
        <v>8.9249999999999996E-2</v>
      </c>
      <c r="S415" s="174">
        <v>0</v>
      </c>
      <c r="T415" s="175">
        <f t="shared" si="123"/>
        <v>0</v>
      </c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176" t="s">
        <v>216</v>
      </c>
      <c r="AT415" s="176" t="s">
        <v>151</v>
      </c>
      <c r="AU415" s="176" t="s">
        <v>157</v>
      </c>
      <c r="AY415" s="14" t="s">
        <v>149</v>
      </c>
      <c r="BE415" s="177">
        <f t="shared" si="124"/>
        <v>5355</v>
      </c>
      <c r="BF415" s="177">
        <f t="shared" si="125"/>
        <v>0</v>
      </c>
      <c r="BG415" s="177">
        <f t="shared" si="126"/>
        <v>0</v>
      </c>
      <c r="BH415" s="177">
        <f t="shared" si="127"/>
        <v>0</v>
      </c>
      <c r="BI415" s="177">
        <f t="shared" si="128"/>
        <v>0</v>
      </c>
      <c r="BJ415" s="14" t="s">
        <v>79</v>
      </c>
      <c r="BK415" s="177">
        <f t="shared" si="129"/>
        <v>5355</v>
      </c>
      <c r="BL415" s="14" t="s">
        <v>216</v>
      </c>
      <c r="BM415" s="176" t="s">
        <v>1284</v>
      </c>
    </row>
    <row r="416" spans="1:65" s="1" customFormat="1" ht="14.45" customHeight="1">
      <c r="A416" s="31"/>
      <c r="B416" s="32"/>
      <c r="C416" s="165" t="s">
        <v>1285</v>
      </c>
      <c r="D416" s="165" t="s">
        <v>151</v>
      </c>
      <c r="E416" s="166" t="s">
        <v>1286</v>
      </c>
      <c r="F416" s="167" t="s">
        <v>1287</v>
      </c>
      <c r="G416" s="168" t="s">
        <v>165</v>
      </c>
      <c r="H416" s="169">
        <v>2</v>
      </c>
      <c r="I416" s="170">
        <v>85</v>
      </c>
      <c r="J416" s="171">
        <f t="shared" si="120"/>
        <v>170</v>
      </c>
      <c r="K416" s="167" t="s">
        <v>155</v>
      </c>
      <c r="L416" s="36"/>
      <c r="M416" s="172" t="s">
        <v>19</v>
      </c>
      <c r="N416" s="173" t="s">
        <v>45</v>
      </c>
      <c r="O416" s="61"/>
      <c r="P416" s="174">
        <f t="shared" si="121"/>
        <v>0</v>
      </c>
      <c r="Q416" s="174">
        <v>9.7000000000000005E-4</v>
      </c>
      <c r="R416" s="174">
        <f t="shared" si="122"/>
        <v>1.9400000000000001E-3</v>
      </c>
      <c r="S416" s="174">
        <v>0</v>
      </c>
      <c r="T416" s="175">
        <f t="shared" si="123"/>
        <v>0</v>
      </c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R416" s="176" t="s">
        <v>216</v>
      </c>
      <c r="AT416" s="176" t="s">
        <v>151</v>
      </c>
      <c r="AU416" s="176" t="s">
        <v>157</v>
      </c>
      <c r="AY416" s="14" t="s">
        <v>149</v>
      </c>
      <c r="BE416" s="177">
        <f t="shared" si="124"/>
        <v>170</v>
      </c>
      <c r="BF416" s="177">
        <f t="shared" si="125"/>
        <v>0</v>
      </c>
      <c r="BG416" s="177">
        <f t="shared" si="126"/>
        <v>0</v>
      </c>
      <c r="BH416" s="177">
        <f t="shared" si="127"/>
        <v>0</v>
      </c>
      <c r="BI416" s="177">
        <f t="shared" si="128"/>
        <v>0</v>
      </c>
      <c r="BJ416" s="14" t="s">
        <v>79</v>
      </c>
      <c r="BK416" s="177">
        <f t="shared" si="129"/>
        <v>170</v>
      </c>
      <c r="BL416" s="14" t="s">
        <v>216</v>
      </c>
      <c r="BM416" s="176" t="s">
        <v>1288</v>
      </c>
    </row>
    <row r="417" spans="1:65" s="1" customFormat="1" ht="14.45" customHeight="1">
      <c r="A417" s="31"/>
      <c r="B417" s="32"/>
      <c r="C417" s="165" t="s">
        <v>1289</v>
      </c>
      <c r="D417" s="165" t="s">
        <v>151</v>
      </c>
      <c r="E417" s="166" t="s">
        <v>1290</v>
      </c>
      <c r="F417" s="167" t="s">
        <v>1291</v>
      </c>
      <c r="G417" s="168" t="s">
        <v>165</v>
      </c>
      <c r="H417" s="169">
        <v>20</v>
      </c>
      <c r="I417" s="170">
        <v>90</v>
      </c>
      <c r="J417" s="171">
        <f t="shared" si="120"/>
        <v>1800</v>
      </c>
      <c r="K417" s="167" t="s">
        <v>155</v>
      </c>
      <c r="L417" s="36"/>
      <c r="M417" s="172" t="s">
        <v>19</v>
      </c>
      <c r="N417" s="173" t="s">
        <v>45</v>
      </c>
      <c r="O417" s="61"/>
      <c r="P417" s="174">
        <f t="shared" si="121"/>
        <v>0</v>
      </c>
      <c r="Q417" s="174">
        <v>1.23E-3</v>
      </c>
      <c r="R417" s="174">
        <f t="shared" si="122"/>
        <v>2.46E-2</v>
      </c>
      <c r="S417" s="174">
        <v>0</v>
      </c>
      <c r="T417" s="175">
        <f t="shared" si="123"/>
        <v>0</v>
      </c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R417" s="176" t="s">
        <v>216</v>
      </c>
      <c r="AT417" s="176" t="s">
        <v>151</v>
      </c>
      <c r="AU417" s="176" t="s">
        <v>157</v>
      </c>
      <c r="AY417" s="14" t="s">
        <v>149</v>
      </c>
      <c r="BE417" s="177">
        <f t="shared" si="124"/>
        <v>1800</v>
      </c>
      <c r="BF417" s="177">
        <f t="shared" si="125"/>
        <v>0</v>
      </c>
      <c r="BG417" s="177">
        <f t="shared" si="126"/>
        <v>0</v>
      </c>
      <c r="BH417" s="177">
        <f t="shared" si="127"/>
        <v>0</v>
      </c>
      <c r="BI417" s="177">
        <f t="shared" si="128"/>
        <v>0</v>
      </c>
      <c r="BJ417" s="14" t="s">
        <v>79</v>
      </c>
      <c r="BK417" s="177">
        <f t="shared" si="129"/>
        <v>1800</v>
      </c>
      <c r="BL417" s="14" t="s">
        <v>216</v>
      </c>
      <c r="BM417" s="176" t="s">
        <v>1292</v>
      </c>
    </row>
    <row r="418" spans="1:65" s="1" customFormat="1" ht="14.45" customHeight="1">
      <c r="A418" s="31"/>
      <c r="B418" s="32"/>
      <c r="C418" s="165" t="s">
        <v>1293</v>
      </c>
      <c r="D418" s="165" t="s">
        <v>151</v>
      </c>
      <c r="E418" s="166" t="s">
        <v>1294</v>
      </c>
      <c r="F418" s="167" t="s">
        <v>1295</v>
      </c>
      <c r="G418" s="168" t="s">
        <v>165</v>
      </c>
      <c r="H418" s="169">
        <v>1</v>
      </c>
      <c r="I418" s="170">
        <v>99</v>
      </c>
      <c r="J418" s="171">
        <f t="shared" si="120"/>
        <v>99</v>
      </c>
      <c r="K418" s="167" t="s">
        <v>155</v>
      </c>
      <c r="L418" s="36"/>
      <c r="M418" s="172" t="s">
        <v>19</v>
      </c>
      <c r="N418" s="173" t="s">
        <v>45</v>
      </c>
      <c r="O418" s="61"/>
      <c r="P418" s="174">
        <f t="shared" si="121"/>
        <v>0</v>
      </c>
      <c r="Q418" s="174">
        <v>2.3800000000000002E-3</v>
      </c>
      <c r="R418" s="174">
        <f t="shared" si="122"/>
        <v>2.3800000000000002E-3</v>
      </c>
      <c r="S418" s="174">
        <v>0</v>
      </c>
      <c r="T418" s="175">
        <f t="shared" si="123"/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176" t="s">
        <v>216</v>
      </c>
      <c r="AT418" s="176" t="s">
        <v>151</v>
      </c>
      <c r="AU418" s="176" t="s">
        <v>157</v>
      </c>
      <c r="AY418" s="14" t="s">
        <v>149</v>
      </c>
      <c r="BE418" s="177">
        <f t="shared" si="124"/>
        <v>99</v>
      </c>
      <c r="BF418" s="177">
        <f t="shared" si="125"/>
        <v>0</v>
      </c>
      <c r="BG418" s="177">
        <f t="shared" si="126"/>
        <v>0</v>
      </c>
      <c r="BH418" s="177">
        <f t="shared" si="127"/>
        <v>0</v>
      </c>
      <c r="BI418" s="177">
        <f t="shared" si="128"/>
        <v>0</v>
      </c>
      <c r="BJ418" s="14" t="s">
        <v>79</v>
      </c>
      <c r="BK418" s="177">
        <f t="shared" si="129"/>
        <v>99</v>
      </c>
      <c r="BL418" s="14" t="s">
        <v>216</v>
      </c>
      <c r="BM418" s="176" t="s">
        <v>1296</v>
      </c>
    </row>
    <row r="419" spans="1:65" s="1" customFormat="1" ht="14.45" customHeight="1">
      <c r="A419" s="31"/>
      <c r="B419" s="32"/>
      <c r="C419" s="165" t="s">
        <v>1297</v>
      </c>
      <c r="D419" s="165" t="s">
        <v>151</v>
      </c>
      <c r="E419" s="166" t="s">
        <v>1298</v>
      </c>
      <c r="F419" s="167" t="s">
        <v>1299</v>
      </c>
      <c r="G419" s="168" t="s">
        <v>165</v>
      </c>
      <c r="H419" s="169">
        <v>2</v>
      </c>
      <c r="I419" s="170">
        <v>26</v>
      </c>
      <c r="J419" s="171">
        <f t="shared" si="120"/>
        <v>52</v>
      </c>
      <c r="K419" s="167" t="s">
        <v>155</v>
      </c>
      <c r="L419" s="36"/>
      <c r="M419" s="172" t="s">
        <v>19</v>
      </c>
      <c r="N419" s="173" t="s">
        <v>45</v>
      </c>
      <c r="O419" s="61"/>
      <c r="P419" s="174">
        <f t="shared" si="121"/>
        <v>0</v>
      </c>
      <c r="Q419" s="174">
        <v>0</v>
      </c>
      <c r="R419" s="174">
        <f t="shared" si="122"/>
        <v>0</v>
      </c>
      <c r="S419" s="174">
        <v>8.8500000000000002E-3</v>
      </c>
      <c r="T419" s="175">
        <f t="shared" si="123"/>
        <v>1.77E-2</v>
      </c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R419" s="176" t="s">
        <v>216</v>
      </c>
      <c r="AT419" s="176" t="s">
        <v>151</v>
      </c>
      <c r="AU419" s="176" t="s">
        <v>157</v>
      </c>
      <c r="AY419" s="14" t="s">
        <v>149</v>
      </c>
      <c r="BE419" s="177">
        <f t="shared" si="124"/>
        <v>52</v>
      </c>
      <c r="BF419" s="177">
        <f t="shared" si="125"/>
        <v>0</v>
      </c>
      <c r="BG419" s="177">
        <f t="shared" si="126"/>
        <v>0</v>
      </c>
      <c r="BH419" s="177">
        <f t="shared" si="127"/>
        <v>0</v>
      </c>
      <c r="BI419" s="177">
        <f t="shared" si="128"/>
        <v>0</v>
      </c>
      <c r="BJ419" s="14" t="s">
        <v>79</v>
      </c>
      <c r="BK419" s="177">
        <f t="shared" si="129"/>
        <v>52</v>
      </c>
      <c r="BL419" s="14" t="s">
        <v>216</v>
      </c>
      <c r="BM419" s="176" t="s">
        <v>1300</v>
      </c>
    </row>
    <row r="420" spans="1:65" s="1" customFormat="1" ht="14.45" customHeight="1">
      <c r="A420" s="31"/>
      <c r="B420" s="32"/>
      <c r="C420" s="165" t="s">
        <v>1301</v>
      </c>
      <c r="D420" s="165" t="s">
        <v>151</v>
      </c>
      <c r="E420" s="166" t="s">
        <v>1302</v>
      </c>
      <c r="F420" s="167" t="s">
        <v>1303</v>
      </c>
      <c r="G420" s="168" t="s">
        <v>165</v>
      </c>
      <c r="H420" s="169">
        <v>2</v>
      </c>
      <c r="I420" s="170">
        <v>833</v>
      </c>
      <c r="J420" s="171">
        <f t="shared" si="120"/>
        <v>1666</v>
      </c>
      <c r="K420" s="167" t="s">
        <v>155</v>
      </c>
      <c r="L420" s="36"/>
      <c r="M420" s="172" t="s">
        <v>19</v>
      </c>
      <c r="N420" s="173" t="s">
        <v>45</v>
      </c>
      <c r="O420" s="61"/>
      <c r="P420" s="174">
        <f t="shared" si="121"/>
        <v>0</v>
      </c>
      <c r="Q420" s="174">
        <v>1.2700000000000001E-3</v>
      </c>
      <c r="R420" s="174">
        <f t="shared" si="122"/>
        <v>2.5400000000000002E-3</v>
      </c>
      <c r="S420" s="174">
        <v>0</v>
      </c>
      <c r="T420" s="175">
        <f t="shared" si="123"/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176" t="s">
        <v>216</v>
      </c>
      <c r="AT420" s="176" t="s">
        <v>151</v>
      </c>
      <c r="AU420" s="176" t="s">
        <v>157</v>
      </c>
      <c r="AY420" s="14" t="s">
        <v>149</v>
      </c>
      <c r="BE420" s="177">
        <f t="shared" si="124"/>
        <v>1666</v>
      </c>
      <c r="BF420" s="177">
        <f t="shared" si="125"/>
        <v>0</v>
      </c>
      <c r="BG420" s="177">
        <f t="shared" si="126"/>
        <v>0</v>
      </c>
      <c r="BH420" s="177">
        <f t="shared" si="127"/>
        <v>0</v>
      </c>
      <c r="BI420" s="177">
        <f t="shared" si="128"/>
        <v>0</v>
      </c>
      <c r="BJ420" s="14" t="s">
        <v>79</v>
      </c>
      <c r="BK420" s="177">
        <f t="shared" si="129"/>
        <v>1666</v>
      </c>
      <c r="BL420" s="14" t="s">
        <v>216</v>
      </c>
      <c r="BM420" s="176" t="s">
        <v>1304</v>
      </c>
    </row>
    <row r="421" spans="1:65" s="1" customFormat="1" ht="14.45" customHeight="1">
      <c r="A421" s="31"/>
      <c r="B421" s="32"/>
      <c r="C421" s="165" t="s">
        <v>1305</v>
      </c>
      <c r="D421" s="165" t="s">
        <v>151</v>
      </c>
      <c r="E421" s="166" t="s">
        <v>1306</v>
      </c>
      <c r="F421" s="167" t="s">
        <v>1307</v>
      </c>
      <c r="G421" s="168" t="s">
        <v>169</v>
      </c>
      <c r="H421" s="169">
        <v>1582</v>
      </c>
      <c r="I421" s="170">
        <v>4.5999999999999996</v>
      </c>
      <c r="J421" s="171">
        <f t="shared" si="120"/>
        <v>7277.2</v>
      </c>
      <c r="K421" s="167" t="s">
        <v>155</v>
      </c>
      <c r="L421" s="36"/>
      <c r="M421" s="172" t="s">
        <v>19</v>
      </c>
      <c r="N421" s="173" t="s">
        <v>45</v>
      </c>
      <c r="O421" s="61"/>
      <c r="P421" s="174">
        <f t="shared" si="121"/>
        <v>0</v>
      </c>
      <c r="Q421" s="174">
        <v>1.9000000000000001E-4</v>
      </c>
      <c r="R421" s="174">
        <f t="shared" si="122"/>
        <v>0.30058000000000001</v>
      </c>
      <c r="S421" s="174">
        <v>0</v>
      </c>
      <c r="T421" s="175">
        <f t="shared" si="123"/>
        <v>0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176" t="s">
        <v>216</v>
      </c>
      <c r="AT421" s="176" t="s">
        <v>151</v>
      </c>
      <c r="AU421" s="176" t="s">
        <v>157</v>
      </c>
      <c r="AY421" s="14" t="s">
        <v>149</v>
      </c>
      <c r="BE421" s="177">
        <f t="shared" si="124"/>
        <v>7277.2</v>
      </c>
      <c r="BF421" s="177">
        <f t="shared" si="125"/>
        <v>0</v>
      </c>
      <c r="BG421" s="177">
        <f t="shared" si="126"/>
        <v>0</v>
      </c>
      <c r="BH421" s="177">
        <f t="shared" si="127"/>
        <v>0</v>
      </c>
      <c r="BI421" s="177">
        <f t="shared" si="128"/>
        <v>0</v>
      </c>
      <c r="BJ421" s="14" t="s">
        <v>79</v>
      </c>
      <c r="BK421" s="177">
        <f t="shared" si="129"/>
        <v>7277.2</v>
      </c>
      <c r="BL421" s="14" t="s">
        <v>216</v>
      </c>
      <c r="BM421" s="176" t="s">
        <v>1308</v>
      </c>
    </row>
    <row r="422" spans="1:65" s="1" customFormat="1" ht="14.45" customHeight="1">
      <c r="A422" s="31"/>
      <c r="B422" s="32"/>
      <c r="C422" s="165" t="s">
        <v>1309</v>
      </c>
      <c r="D422" s="165" t="s">
        <v>151</v>
      </c>
      <c r="E422" s="166" t="s">
        <v>1310</v>
      </c>
      <c r="F422" s="167" t="s">
        <v>1311</v>
      </c>
      <c r="G422" s="168" t="s">
        <v>169</v>
      </c>
      <c r="H422" s="169">
        <v>1582</v>
      </c>
      <c r="I422" s="170">
        <v>4.0999999999999996</v>
      </c>
      <c r="J422" s="171">
        <f t="shared" si="120"/>
        <v>6486.2</v>
      </c>
      <c r="K422" s="167" t="s">
        <v>155</v>
      </c>
      <c r="L422" s="36"/>
      <c r="M422" s="172" t="s">
        <v>19</v>
      </c>
      <c r="N422" s="173" t="s">
        <v>45</v>
      </c>
      <c r="O422" s="61"/>
      <c r="P422" s="174">
        <f t="shared" si="121"/>
        <v>0</v>
      </c>
      <c r="Q422" s="174">
        <v>1.0000000000000001E-5</v>
      </c>
      <c r="R422" s="174">
        <f t="shared" si="122"/>
        <v>1.5820000000000001E-2</v>
      </c>
      <c r="S422" s="174">
        <v>0</v>
      </c>
      <c r="T422" s="175">
        <f t="shared" si="123"/>
        <v>0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176" t="s">
        <v>216</v>
      </c>
      <c r="AT422" s="176" t="s">
        <v>151</v>
      </c>
      <c r="AU422" s="176" t="s">
        <v>157</v>
      </c>
      <c r="AY422" s="14" t="s">
        <v>149</v>
      </c>
      <c r="BE422" s="177">
        <f t="shared" si="124"/>
        <v>6486.2</v>
      </c>
      <c r="BF422" s="177">
        <f t="shared" si="125"/>
        <v>0</v>
      </c>
      <c r="BG422" s="177">
        <f t="shared" si="126"/>
        <v>0</v>
      </c>
      <c r="BH422" s="177">
        <f t="shared" si="127"/>
        <v>0</v>
      </c>
      <c r="BI422" s="177">
        <f t="shared" si="128"/>
        <v>0</v>
      </c>
      <c r="BJ422" s="14" t="s">
        <v>79</v>
      </c>
      <c r="BK422" s="177">
        <f t="shared" si="129"/>
        <v>6486.2</v>
      </c>
      <c r="BL422" s="14" t="s">
        <v>216</v>
      </c>
      <c r="BM422" s="176" t="s">
        <v>1312</v>
      </c>
    </row>
    <row r="423" spans="1:65" s="1" customFormat="1" ht="24.2" customHeight="1">
      <c r="A423" s="31"/>
      <c r="B423" s="32"/>
      <c r="C423" s="165" t="s">
        <v>1313</v>
      </c>
      <c r="D423" s="165" t="s">
        <v>151</v>
      </c>
      <c r="E423" s="166" t="s">
        <v>1314</v>
      </c>
      <c r="F423" s="167" t="s">
        <v>1315</v>
      </c>
      <c r="G423" s="168" t="s">
        <v>231</v>
      </c>
      <c r="H423" s="169">
        <v>2.234</v>
      </c>
      <c r="I423" s="170">
        <v>559</v>
      </c>
      <c r="J423" s="171">
        <f t="shared" si="120"/>
        <v>1248.81</v>
      </c>
      <c r="K423" s="167" t="s">
        <v>155</v>
      </c>
      <c r="L423" s="36"/>
      <c r="M423" s="172" t="s">
        <v>19</v>
      </c>
      <c r="N423" s="173" t="s">
        <v>45</v>
      </c>
      <c r="O423" s="61"/>
      <c r="P423" s="174">
        <f t="shared" si="121"/>
        <v>0</v>
      </c>
      <c r="Q423" s="174">
        <v>0</v>
      </c>
      <c r="R423" s="174">
        <f t="shared" si="122"/>
        <v>0</v>
      </c>
      <c r="S423" s="174">
        <v>0</v>
      </c>
      <c r="T423" s="175">
        <f t="shared" si="123"/>
        <v>0</v>
      </c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R423" s="176" t="s">
        <v>216</v>
      </c>
      <c r="AT423" s="176" t="s">
        <v>151</v>
      </c>
      <c r="AU423" s="176" t="s">
        <v>157</v>
      </c>
      <c r="AY423" s="14" t="s">
        <v>149</v>
      </c>
      <c r="BE423" s="177">
        <f t="shared" si="124"/>
        <v>1248.81</v>
      </c>
      <c r="BF423" s="177">
        <f t="shared" si="125"/>
        <v>0</v>
      </c>
      <c r="BG423" s="177">
        <f t="shared" si="126"/>
        <v>0</v>
      </c>
      <c r="BH423" s="177">
        <f t="shared" si="127"/>
        <v>0</v>
      </c>
      <c r="BI423" s="177">
        <f t="shared" si="128"/>
        <v>0</v>
      </c>
      <c r="BJ423" s="14" t="s">
        <v>79</v>
      </c>
      <c r="BK423" s="177">
        <f t="shared" si="129"/>
        <v>1248.81</v>
      </c>
      <c r="BL423" s="14" t="s">
        <v>216</v>
      </c>
      <c r="BM423" s="176" t="s">
        <v>1316</v>
      </c>
    </row>
    <row r="424" spans="1:65" s="1" customFormat="1" ht="24.2" customHeight="1">
      <c r="A424" s="31"/>
      <c r="B424" s="32"/>
      <c r="C424" s="165" t="s">
        <v>1317</v>
      </c>
      <c r="D424" s="165" t="s">
        <v>151</v>
      </c>
      <c r="E424" s="166" t="s">
        <v>1318</v>
      </c>
      <c r="F424" s="167" t="s">
        <v>1319</v>
      </c>
      <c r="G424" s="168" t="s">
        <v>231</v>
      </c>
      <c r="H424" s="169">
        <v>2.234</v>
      </c>
      <c r="I424" s="170">
        <v>584</v>
      </c>
      <c r="J424" s="171">
        <f t="shared" si="120"/>
        <v>1304.6600000000001</v>
      </c>
      <c r="K424" s="167" t="s">
        <v>155</v>
      </c>
      <c r="L424" s="36"/>
      <c r="M424" s="172" t="s">
        <v>19</v>
      </c>
      <c r="N424" s="173" t="s">
        <v>45</v>
      </c>
      <c r="O424" s="61"/>
      <c r="P424" s="174">
        <f t="shared" si="121"/>
        <v>0</v>
      </c>
      <c r="Q424" s="174">
        <v>0</v>
      </c>
      <c r="R424" s="174">
        <f t="shared" si="122"/>
        <v>0</v>
      </c>
      <c r="S424" s="174">
        <v>0</v>
      </c>
      <c r="T424" s="175">
        <f t="shared" si="123"/>
        <v>0</v>
      </c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R424" s="176" t="s">
        <v>216</v>
      </c>
      <c r="AT424" s="176" t="s">
        <v>151</v>
      </c>
      <c r="AU424" s="176" t="s">
        <v>157</v>
      </c>
      <c r="AY424" s="14" t="s">
        <v>149</v>
      </c>
      <c r="BE424" s="177">
        <f t="shared" si="124"/>
        <v>1304.6600000000001</v>
      </c>
      <c r="BF424" s="177">
        <f t="shared" si="125"/>
        <v>0</v>
      </c>
      <c r="BG424" s="177">
        <f t="shared" si="126"/>
        <v>0</v>
      </c>
      <c r="BH424" s="177">
        <f t="shared" si="127"/>
        <v>0</v>
      </c>
      <c r="BI424" s="177">
        <f t="shared" si="128"/>
        <v>0</v>
      </c>
      <c r="BJ424" s="14" t="s">
        <v>79</v>
      </c>
      <c r="BK424" s="177">
        <f t="shared" si="129"/>
        <v>1304.6600000000001</v>
      </c>
      <c r="BL424" s="14" t="s">
        <v>216</v>
      </c>
      <c r="BM424" s="176" t="s">
        <v>1320</v>
      </c>
    </row>
    <row r="425" spans="1:65" s="11" customFormat="1" ht="22.9" customHeight="1">
      <c r="B425" s="149"/>
      <c r="C425" s="150"/>
      <c r="D425" s="151" t="s">
        <v>73</v>
      </c>
      <c r="E425" s="163" t="s">
        <v>1321</v>
      </c>
      <c r="F425" s="163" t="s">
        <v>1322</v>
      </c>
      <c r="G425" s="150"/>
      <c r="H425" s="150"/>
      <c r="I425" s="153"/>
      <c r="J425" s="164">
        <f>BK425</f>
        <v>93583.700000000012</v>
      </c>
      <c r="K425" s="150"/>
      <c r="L425" s="155"/>
      <c r="M425" s="156"/>
      <c r="N425" s="157"/>
      <c r="O425" s="157"/>
      <c r="P425" s="158">
        <f>SUM(P426:P453)</f>
        <v>0</v>
      </c>
      <c r="Q425" s="157"/>
      <c r="R425" s="158">
        <f>SUM(R426:R453)</f>
        <v>0.7174999999999998</v>
      </c>
      <c r="S425" s="157"/>
      <c r="T425" s="159">
        <f>SUM(T426:T453)</f>
        <v>2.5006599999999999</v>
      </c>
      <c r="AR425" s="160" t="s">
        <v>157</v>
      </c>
      <c r="AT425" s="161" t="s">
        <v>73</v>
      </c>
      <c r="AU425" s="161" t="s">
        <v>79</v>
      </c>
      <c r="AY425" s="160" t="s">
        <v>149</v>
      </c>
      <c r="BK425" s="162">
        <f>SUM(BK426:BK453)</f>
        <v>93583.700000000012</v>
      </c>
    </row>
    <row r="426" spans="1:65" s="1" customFormat="1" ht="14.45" customHeight="1">
      <c r="A426" s="31"/>
      <c r="B426" s="32"/>
      <c r="C426" s="165" t="s">
        <v>1323</v>
      </c>
      <c r="D426" s="165" t="s">
        <v>151</v>
      </c>
      <c r="E426" s="166" t="s">
        <v>1324</v>
      </c>
      <c r="F426" s="167" t="s">
        <v>1325</v>
      </c>
      <c r="G426" s="168" t="s">
        <v>165</v>
      </c>
      <c r="H426" s="169">
        <v>11</v>
      </c>
      <c r="I426" s="170">
        <v>89</v>
      </c>
      <c r="J426" s="171">
        <f t="shared" ref="J426:J453" si="130">ROUND(I426*H426,2)</f>
        <v>979</v>
      </c>
      <c r="K426" s="167" t="s">
        <v>155</v>
      </c>
      <c r="L426" s="36"/>
      <c r="M426" s="172" t="s">
        <v>19</v>
      </c>
      <c r="N426" s="173" t="s">
        <v>45</v>
      </c>
      <c r="O426" s="61"/>
      <c r="P426" s="174">
        <f t="shared" ref="P426:P453" si="131">O426*H426</f>
        <v>0</v>
      </c>
      <c r="Q426" s="174">
        <v>0</v>
      </c>
      <c r="R426" s="174">
        <f t="shared" ref="R426:R453" si="132">Q426*H426</f>
        <v>0</v>
      </c>
      <c r="S426" s="174">
        <v>3.4200000000000001E-2</v>
      </c>
      <c r="T426" s="175">
        <f t="shared" ref="T426:T453" si="133">S426*H426</f>
        <v>0.37620000000000003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76" t="s">
        <v>216</v>
      </c>
      <c r="AT426" s="176" t="s">
        <v>151</v>
      </c>
      <c r="AU426" s="176" t="s">
        <v>157</v>
      </c>
      <c r="AY426" s="14" t="s">
        <v>149</v>
      </c>
      <c r="BE426" s="177">
        <f t="shared" ref="BE426:BE453" si="134">IF(N426="základní",J426,0)</f>
        <v>979</v>
      </c>
      <c r="BF426" s="177">
        <f t="shared" ref="BF426:BF453" si="135">IF(N426="snížená",J426,0)</f>
        <v>0</v>
      </c>
      <c r="BG426" s="177">
        <f t="shared" ref="BG426:BG453" si="136">IF(N426="zákl. přenesená",J426,0)</f>
        <v>0</v>
      </c>
      <c r="BH426" s="177">
        <f t="shared" ref="BH426:BH453" si="137">IF(N426="sníž. přenesená",J426,0)</f>
        <v>0</v>
      </c>
      <c r="BI426" s="177">
        <f t="shared" ref="BI426:BI453" si="138">IF(N426="nulová",J426,0)</f>
        <v>0</v>
      </c>
      <c r="BJ426" s="14" t="s">
        <v>79</v>
      </c>
      <c r="BK426" s="177">
        <f t="shared" ref="BK426:BK453" si="139">ROUND(I426*H426,2)</f>
        <v>979</v>
      </c>
      <c r="BL426" s="14" t="s">
        <v>216</v>
      </c>
      <c r="BM426" s="176" t="s">
        <v>1326</v>
      </c>
    </row>
    <row r="427" spans="1:65" s="1" customFormat="1" ht="14.45" customHeight="1">
      <c r="A427" s="31"/>
      <c r="B427" s="32"/>
      <c r="C427" s="165" t="s">
        <v>1327</v>
      </c>
      <c r="D427" s="165" t="s">
        <v>151</v>
      </c>
      <c r="E427" s="166" t="s">
        <v>1328</v>
      </c>
      <c r="F427" s="167" t="s">
        <v>1329</v>
      </c>
      <c r="G427" s="168" t="s">
        <v>165</v>
      </c>
      <c r="H427" s="169">
        <v>8</v>
      </c>
      <c r="I427" s="170">
        <v>1590</v>
      </c>
      <c r="J427" s="171">
        <f t="shared" si="130"/>
        <v>12720</v>
      </c>
      <c r="K427" s="167" t="s">
        <v>155</v>
      </c>
      <c r="L427" s="36"/>
      <c r="M427" s="172" t="s">
        <v>19</v>
      </c>
      <c r="N427" s="173" t="s">
        <v>45</v>
      </c>
      <c r="O427" s="61"/>
      <c r="P427" s="174">
        <f t="shared" si="131"/>
        <v>0</v>
      </c>
      <c r="Q427" s="174">
        <v>3.1919999999999997E-2</v>
      </c>
      <c r="R427" s="174">
        <f t="shared" si="132"/>
        <v>0.25535999999999998</v>
      </c>
      <c r="S427" s="174">
        <v>0</v>
      </c>
      <c r="T427" s="175">
        <f t="shared" si="133"/>
        <v>0</v>
      </c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R427" s="176" t="s">
        <v>216</v>
      </c>
      <c r="AT427" s="176" t="s">
        <v>151</v>
      </c>
      <c r="AU427" s="176" t="s">
        <v>157</v>
      </c>
      <c r="AY427" s="14" t="s">
        <v>149</v>
      </c>
      <c r="BE427" s="177">
        <f t="shared" si="134"/>
        <v>12720</v>
      </c>
      <c r="BF427" s="177">
        <f t="shared" si="135"/>
        <v>0</v>
      </c>
      <c r="BG427" s="177">
        <f t="shared" si="136"/>
        <v>0</v>
      </c>
      <c r="BH427" s="177">
        <f t="shared" si="137"/>
        <v>0</v>
      </c>
      <c r="BI427" s="177">
        <f t="shared" si="138"/>
        <v>0</v>
      </c>
      <c r="BJ427" s="14" t="s">
        <v>79</v>
      </c>
      <c r="BK427" s="177">
        <f t="shared" si="139"/>
        <v>12720</v>
      </c>
      <c r="BL427" s="14" t="s">
        <v>216</v>
      </c>
      <c r="BM427" s="176" t="s">
        <v>1330</v>
      </c>
    </row>
    <row r="428" spans="1:65" s="1" customFormat="1" ht="14.45" customHeight="1">
      <c r="A428" s="31"/>
      <c r="B428" s="32"/>
      <c r="C428" s="165" t="s">
        <v>1331</v>
      </c>
      <c r="D428" s="165" t="s">
        <v>151</v>
      </c>
      <c r="E428" s="166" t="s">
        <v>1332</v>
      </c>
      <c r="F428" s="167" t="s">
        <v>1333</v>
      </c>
      <c r="G428" s="168" t="s">
        <v>165</v>
      </c>
      <c r="H428" s="169">
        <v>5</v>
      </c>
      <c r="I428" s="170">
        <v>590</v>
      </c>
      <c r="J428" s="171">
        <f t="shared" si="130"/>
        <v>2950</v>
      </c>
      <c r="K428" s="167" t="s">
        <v>155</v>
      </c>
      <c r="L428" s="36"/>
      <c r="M428" s="172" t="s">
        <v>19</v>
      </c>
      <c r="N428" s="173" t="s">
        <v>45</v>
      </c>
      <c r="O428" s="61"/>
      <c r="P428" s="174">
        <f t="shared" si="131"/>
        <v>0</v>
      </c>
      <c r="Q428" s="174">
        <v>1.83E-3</v>
      </c>
      <c r="R428" s="174">
        <f t="shared" si="132"/>
        <v>9.1500000000000001E-3</v>
      </c>
      <c r="S428" s="174">
        <v>0</v>
      </c>
      <c r="T428" s="175">
        <f t="shared" si="133"/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76" t="s">
        <v>216</v>
      </c>
      <c r="AT428" s="176" t="s">
        <v>151</v>
      </c>
      <c r="AU428" s="176" t="s">
        <v>157</v>
      </c>
      <c r="AY428" s="14" t="s">
        <v>149</v>
      </c>
      <c r="BE428" s="177">
        <f t="shared" si="134"/>
        <v>2950</v>
      </c>
      <c r="BF428" s="177">
        <f t="shared" si="135"/>
        <v>0</v>
      </c>
      <c r="BG428" s="177">
        <f t="shared" si="136"/>
        <v>0</v>
      </c>
      <c r="BH428" s="177">
        <f t="shared" si="137"/>
        <v>0</v>
      </c>
      <c r="BI428" s="177">
        <f t="shared" si="138"/>
        <v>0</v>
      </c>
      <c r="BJ428" s="14" t="s">
        <v>79</v>
      </c>
      <c r="BK428" s="177">
        <f t="shared" si="139"/>
        <v>2950</v>
      </c>
      <c r="BL428" s="14" t="s">
        <v>216</v>
      </c>
      <c r="BM428" s="176" t="s">
        <v>1334</v>
      </c>
    </row>
    <row r="429" spans="1:65" s="1" customFormat="1" ht="14.45" customHeight="1">
      <c r="A429" s="31"/>
      <c r="B429" s="32"/>
      <c r="C429" s="165" t="s">
        <v>1335</v>
      </c>
      <c r="D429" s="165" t="s">
        <v>151</v>
      </c>
      <c r="E429" s="166" t="s">
        <v>1336</v>
      </c>
      <c r="F429" s="167" t="s">
        <v>1337</v>
      </c>
      <c r="G429" s="168" t="s">
        <v>165</v>
      </c>
      <c r="H429" s="169">
        <v>1</v>
      </c>
      <c r="I429" s="170">
        <v>85</v>
      </c>
      <c r="J429" s="171">
        <f t="shared" si="130"/>
        <v>85</v>
      </c>
      <c r="K429" s="167" t="s">
        <v>155</v>
      </c>
      <c r="L429" s="36"/>
      <c r="M429" s="172" t="s">
        <v>19</v>
      </c>
      <c r="N429" s="173" t="s">
        <v>45</v>
      </c>
      <c r="O429" s="61"/>
      <c r="P429" s="174">
        <f t="shared" si="131"/>
        <v>0</v>
      </c>
      <c r="Q429" s="174">
        <v>0</v>
      </c>
      <c r="R429" s="174">
        <f t="shared" si="132"/>
        <v>0</v>
      </c>
      <c r="S429" s="174">
        <v>1.9460000000000002E-2</v>
      </c>
      <c r="T429" s="175">
        <f t="shared" si="133"/>
        <v>1.9460000000000002E-2</v>
      </c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R429" s="176" t="s">
        <v>216</v>
      </c>
      <c r="AT429" s="176" t="s">
        <v>151</v>
      </c>
      <c r="AU429" s="176" t="s">
        <v>157</v>
      </c>
      <c r="AY429" s="14" t="s">
        <v>149</v>
      </c>
      <c r="BE429" s="177">
        <f t="shared" si="134"/>
        <v>85</v>
      </c>
      <c r="BF429" s="177">
        <f t="shared" si="135"/>
        <v>0</v>
      </c>
      <c r="BG429" s="177">
        <f t="shared" si="136"/>
        <v>0</v>
      </c>
      <c r="BH429" s="177">
        <f t="shared" si="137"/>
        <v>0</v>
      </c>
      <c r="BI429" s="177">
        <f t="shared" si="138"/>
        <v>0</v>
      </c>
      <c r="BJ429" s="14" t="s">
        <v>79</v>
      </c>
      <c r="BK429" s="177">
        <f t="shared" si="139"/>
        <v>85</v>
      </c>
      <c r="BL429" s="14" t="s">
        <v>216</v>
      </c>
      <c r="BM429" s="176" t="s">
        <v>1338</v>
      </c>
    </row>
    <row r="430" spans="1:65" s="1" customFormat="1" ht="24.2" customHeight="1">
      <c r="A430" s="31"/>
      <c r="B430" s="32"/>
      <c r="C430" s="165" t="s">
        <v>1339</v>
      </c>
      <c r="D430" s="165" t="s">
        <v>151</v>
      </c>
      <c r="E430" s="166" t="s">
        <v>1340</v>
      </c>
      <c r="F430" s="167" t="s">
        <v>1341</v>
      </c>
      <c r="G430" s="168" t="s">
        <v>165</v>
      </c>
      <c r="H430" s="169">
        <v>2</v>
      </c>
      <c r="I430" s="170">
        <v>1810</v>
      </c>
      <c r="J430" s="171">
        <f t="shared" si="130"/>
        <v>3620</v>
      </c>
      <c r="K430" s="167" t="s">
        <v>155</v>
      </c>
      <c r="L430" s="36"/>
      <c r="M430" s="172" t="s">
        <v>19</v>
      </c>
      <c r="N430" s="173" t="s">
        <v>45</v>
      </c>
      <c r="O430" s="61"/>
      <c r="P430" s="174">
        <f t="shared" si="131"/>
        <v>0</v>
      </c>
      <c r="Q430" s="174">
        <v>2.0729999999999998E-2</v>
      </c>
      <c r="R430" s="174">
        <f t="shared" si="132"/>
        <v>4.1459999999999997E-2</v>
      </c>
      <c r="S430" s="174">
        <v>0</v>
      </c>
      <c r="T430" s="175">
        <f t="shared" si="133"/>
        <v>0</v>
      </c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R430" s="176" t="s">
        <v>216</v>
      </c>
      <c r="AT430" s="176" t="s">
        <v>151</v>
      </c>
      <c r="AU430" s="176" t="s">
        <v>157</v>
      </c>
      <c r="AY430" s="14" t="s">
        <v>149</v>
      </c>
      <c r="BE430" s="177">
        <f t="shared" si="134"/>
        <v>3620</v>
      </c>
      <c r="BF430" s="177">
        <f t="shared" si="135"/>
        <v>0</v>
      </c>
      <c r="BG430" s="177">
        <f t="shared" si="136"/>
        <v>0</v>
      </c>
      <c r="BH430" s="177">
        <f t="shared" si="137"/>
        <v>0</v>
      </c>
      <c r="BI430" s="177">
        <f t="shared" si="138"/>
        <v>0</v>
      </c>
      <c r="BJ430" s="14" t="s">
        <v>79</v>
      </c>
      <c r="BK430" s="177">
        <f t="shared" si="139"/>
        <v>3620</v>
      </c>
      <c r="BL430" s="14" t="s">
        <v>216</v>
      </c>
      <c r="BM430" s="176" t="s">
        <v>1342</v>
      </c>
    </row>
    <row r="431" spans="1:65" s="1" customFormat="1" ht="14.45" customHeight="1">
      <c r="A431" s="31"/>
      <c r="B431" s="32"/>
      <c r="C431" s="165" t="s">
        <v>1343</v>
      </c>
      <c r="D431" s="165" t="s">
        <v>151</v>
      </c>
      <c r="E431" s="166" t="s">
        <v>1344</v>
      </c>
      <c r="F431" s="167" t="s">
        <v>1345</v>
      </c>
      <c r="G431" s="168" t="s">
        <v>165</v>
      </c>
      <c r="H431" s="169">
        <v>1</v>
      </c>
      <c r="I431" s="170">
        <v>459</v>
      </c>
      <c r="J431" s="171">
        <f t="shared" si="130"/>
        <v>459</v>
      </c>
      <c r="K431" s="167" t="s">
        <v>155</v>
      </c>
      <c r="L431" s="36"/>
      <c r="M431" s="172" t="s">
        <v>19</v>
      </c>
      <c r="N431" s="173" t="s">
        <v>45</v>
      </c>
      <c r="O431" s="61"/>
      <c r="P431" s="174">
        <f t="shared" si="131"/>
        <v>0</v>
      </c>
      <c r="Q431" s="174">
        <v>6.9999999999999999E-4</v>
      </c>
      <c r="R431" s="174">
        <f t="shared" si="132"/>
        <v>6.9999999999999999E-4</v>
      </c>
      <c r="S431" s="174">
        <v>0</v>
      </c>
      <c r="T431" s="175">
        <f t="shared" si="133"/>
        <v>0</v>
      </c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176" t="s">
        <v>216</v>
      </c>
      <c r="AT431" s="176" t="s">
        <v>151</v>
      </c>
      <c r="AU431" s="176" t="s">
        <v>157</v>
      </c>
      <c r="AY431" s="14" t="s">
        <v>149</v>
      </c>
      <c r="BE431" s="177">
        <f t="shared" si="134"/>
        <v>459</v>
      </c>
      <c r="BF431" s="177">
        <f t="shared" si="135"/>
        <v>0</v>
      </c>
      <c r="BG431" s="177">
        <f t="shared" si="136"/>
        <v>0</v>
      </c>
      <c r="BH431" s="177">
        <f t="shared" si="137"/>
        <v>0</v>
      </c>
      <c r="BI431" s="177">
        <f t="shared" si="138"/>
        <v>0</v>
      </c>
      <c r="BJ431" s="14" t="s">
        <v>79</v>
      </c>
      <c r="BK431" s="177">
        <f t="shared" si="139"/>
        <v>459</v>
      </c>
      <c r="BL431" s="14" t="s">
        <v>216</v>
      </c>
      <c r="BM431" s="176" t="s">
        <v>1346</v>
      </c>
    </row>
    <row r="432" spans="1:65" s="1" customFormat="1" ht="14.45" customHeight="1">
      <c r="A432" s="31"/>
      <c r="B432" s="32"/>
      <c r="C432" s="165" t="s">
        <v>1347</v>
      </c>
      <c r="D432" s="165" t="s">
        <v>151</v>
      </c>
      <c r="E432" s="166" t="s">
        <v>1348</v>
      </c>
      <c r="F432" s="167" t="s">
        <v>1349</v>
      </c>
      <c r="G432" s="168" t="s">
        <v>165</v>
      </c>
      <c r="H432" s="169">
        <v>2</v>
      </c>
      <c r="I432" s="170">
        <v>75</v>
      </c>
      <c r="J432" s="171">
        <f t="shared" si="130"/>
        <v>150</v>
      </c>
      <c r="K432" s="167" t="s">
        <v>155</v>
      </c>
      <c r="L432" s="36"/>
      <c r="M432" s="172" t="s">
        <v>19</v>
      </c>
      <c r="N432" s="173" t="s">
        <v>45</v>
      </c>
      <c r="O432" s="61"/>
      <c r="P432" s="174">
        <f t="shared" si="131"/>
        <v>0</v>
      </c>
      <c r="Q432" s="174">
        <v>0</v>
      </c>
      <c r="R432" s="174">
        <f t="shared" si="132"/>
        <v>0</v>
      </c>
      <c r="S432" s="174">
        <v>0.69347000000000003</v>
      </c>
      <c r="T432" s="175">
        <f t="shared" si="133"/>
        <v>1.3869400000000001</v>
      </c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R432" s="176" t="s">
        <v>216</v>
      </c>
      <c r="AT432" s="176" t="s">
        <v>151</v>
      </c>
      <c r="AU432" s="176" t="s">
        <v>157</v>
      </c>
      <c r="AY432" s="14" t="s">
        <v>149</v>
      </c>
      <c r="BE432" s="177">
        <f t="shared" si="134"/>
        <v>150</v>
      </c>
      <c r="BF432" s="177">
        <f t="shared" si="135"/>
        <v>0</v>
      </c>
      <c r="BG432" s="177">
        <f t="shared" si="136"/>
        <v>0</v>
      </c>
      <c r="BH432" s="177">
        <f t="shared" si="137"/>
        <v>0</v>
      </c>
      <c r="BI432" s="177">
        <f t="shared" si="138"/>
        <v>0</v>
      </c>
      <c r="BJ432" s="14" t="s">
        <v>79</v>
      </c>
      <c r="BK432" s="177">
        <f t="shared" si="139"/>
        <v>150</v>
      </c>
      <c r="BL432" s="14" t="s">
        <v>216</v>
      </c>
      <c r="BM432" s="176" t="s">
        <v>1350</v>
      </c>
    </row>
    <row r="433" spans="1:65" s="1" customFormat="1" ht="24.2" customHeight="1">
      <c r="A433" s="31"/>
      <c r="B433" s="32"/>
      <c r="C433" s="165" t="s">
        <v>1351</v>
      </c>
      <c r="D433" s="165" t="s">
        <v>151</v>
      </c>
      <c r="E433" s="166" t="s">
        <v>1352</v>
      </c>
      <c r="F433" s="167" t="s">
        <v>1353</v>
      </c>
      <c r="G433" s="168" t="s">
        <v>165</v>
      </c>
      <c r="H433" s="169">
        <v>1</v>
      </c>
      <c r="I433" s="170">
        <v>1900</v>
      </c>
      <c r="J433" s="171">
        <f t="shared" si="130"/>
        <v>1900</v>
      </c>
      <c r="K433" s="167" t="s">
        <v>155</v>
      </c>
      <c r="L433" s="36"/>
      <c r="M433" s="172" t="s">
        <v>19</v>
      </c>
      <c r="N433" s="173" t="s">
        <v>45</v>
      </c>
      <c r="O433" s="61"/>
      <c r="P433" s="174">
        <f t="shared" si="131"/>
        <v>0</v>
      </c>
      <c r="Q433" s="174">
        <v>7.2340000000000002E-2</v>
      </c>
      <c r="R433" s="174">
        <f t="shared" si="132"/>
        <v>7.2340000000000002E-2</v>
      </c>
      <c r="S433" s="174">
        <v>0</v>
      </c>
      <c r="T433" s="175">
        <f t="shared" si="133"/>
        <v>0</v>
      </c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R433" s="176" t="s">
        <v>216</v>
      </c>
      <c r="AT433" s="176" t="s">
        <v>151</v>
      </c>
      <c r="AU433" s="176" t="s">
        <v>157</v>
      </c>
      <c r="AY433" s="14" t="s">
        <v>149</v>
      </c>
      <c r="BE433" s="177">
        <f t="shared" si="134"/>
        <v>1900</v>
      </c>
      <c r="BF433" s="177">
        <f t="shared" si="135"/>
        <v>0</v>
      </c>
      <c r="BG433" s="177">
        <f t="shared" si="136"/>
        <v>0</v>
      </c>
      <c r="BH433" s="177">
        <f t="shared" si="137"/>
        <v>0</v>
      </c>
      <c r="BI433" s="177">
        <f t="shared" si="138"/>
        <v>0</v>
      </c>
      <c r="BJ433" s="14" t="s">
        <v>79</v>
      </c>
      <c r="BK433" s="177">
        <f t="shared" si="139"/>
        <v>1900</v>
      </c>
      <c r="BL433" s="14" t="s">
        <v>216</v>
      </c>
      <c r="BM433" s="176" t="s">
        <v>1354</v>
      </c>
    </row>
    <row r="434" spans="1:65" s="1" customFormat="1" ht="24.2" customHeight="1">
      <c r="A434" s="31"/>
      <c r="B434" s="32"/>
      <c r="C434" s="165" t="s">
        <v>1355</v>
      </c>
      <c r="D434" s="165" t="s">
        <v>151</v>
      </c>
      <c r="E434" s="166" t="s">
        <v>1356</v>
      </c>
      <c r="F434" s="167" t="s">
        <v>1357</v>
      </c>
      <c r="G434" s="168" t="s">
        <v>165</v>
      </c>
      <c r="H434" s="169">
        <v>3</v>
      </c>
      <c r="I434" s="170">
        <v>2900</v>
      </c>
      <c r="J434" s="171">
        <f t="shared" si="130"/>
        <v>8700</v>
      </c>
      <c r="K434" s="167" t="s">
        <v>155</v>
      </c>
      <c r="L434" s="36"/>
      <c r="M434" s="172" t="s">
        <v>19</v>
      </c>
      <c r="N434" s="173" t="s">
        <v>45</v>
      </c>
      <c r="O434" s="61"/>
      <c r="P434" s="174">
        <f t="shared" si="131"/>
        <v>0</v>
      </c>
      <c r="Q434" s="174">
        <v>8.3339999999999997E-2</v>
      </c>
      <c r="R434" s="174">
        <f t="shared" si="132"/>
        <v>0.25002000000000002</v>
      </c>
      <c r="S434" s="174">
        <v>0</v>
      </c>
      <c r="T434" s="175">
        <f t="shared" si="133"/>
        <v>0</v>
      </c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176" t="s">
        <v>216</v>
      </c>
      <c r="AT434" s="176" t="s">
        <v>151</v>
      </c>
      <c r="AU434" s="176" t="s">
        <v>157</v>
      </c>
      <c r="AY434" s="14" t="s">
        <v>149</v>
      </c>
      <c r="BE434" s="177">
        <f t="shared" si="134"/>
        <v>8700</v>
      </c>
      <c r="BF434" s="177">
        <f t="shared" si="135"/>
        <v>0</v>
      </c>
      <c r="BG434" s="177">
        <f t="shared" si="136"/>
        <v>0</v>
      </c>
      <c r="BH434" s="177">
        <f t="shared" si="137"/>
        <v>0</v>
      </c>
      <c r="BI434" s="177">
        <f t="shared" si="138"/>
        <v>0</v>
      </c>
      <c r="BJ434" s="14" t="s">
        <v>79</v>
      </c>
      <c r="BK434" s="177">
        <f t="shared" si="139"/>
        <v>8700</v>
      </c>
      <c r="BL434" s="14" t="s">
        <v>216</v>
      </c>
      <c r="BM434" s="176" t="s">
        <v>1358</v>
      </c>
    </row>
    <row r="435" spans="1:65" s="1" customFormat="1" ht="14.45" customHeight="1">
      <c r="A435" s="31"/>
      <c r="B435" s="32"/>
      <c r="C435" s="165" t="s">
        <v>1359</v>
      </c>
      <c r="D435" s="165" t="s">
        <v>151</v>
      </c>
      <c r="E435" s="166" t="s">
        <v>1360</v>
      </c>
      <c r="F435" s="167" t="s">
        <v>1361</v>
      </c>
      <c r="G435" s="168" t="s">
        <v>165</v>
      </c>
      <c r="H435" s="169">
        <v>3</v>
      </c>
      <c r="I435" s="170">
        <v>530</v>
      </c>
      <c r="J435" s="171">
        <f t="shared" si="130"/>
        <v>1590</v>
      </c>
      <c r="K435" s="167" t="s">
        <v>155</v>
      </c>
      <c r="L435" s="36"/>
      <c r="M435" s="172" t="s">
        <v>19</v>
      </c>
      <c r="N435" s="173" t="s">
        <v>45</v>
      </c>
      <c r="O435" s="61"/>
      <c r="P435" s="174">
        <f t="shared" si="131"/>
        <v>0</v>
      </c>
      <c r="Q435" s="174">
        <v>1.98E-3</v>
      </c>
      <c r="R435" s="174">
        <f t="shared" si="132"/>
        <v>5.94E-3</v>
      </c>
      <c r="S435" s="174">
        <v>0</v>
      </c>
      <c r="T435" s="175">
        <f t="shared" si="133"/>
        <v>0</v>
      </c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R435" s="176" t="s">
        <v>216</v>
      </c>
      <c r="AT435" s="176" t="s">
        <v>151</v>
      </c>
      <c r="AU435" s="176" t="s">
        <v>157</v>
      </c>
      <c r="AY435" s="14" t="s">
        <v>149</v>
      </c>
      <c r="BE435" s="177">
        <f t="shared" si="134"/>
        <v>1590</v>
      </c>
      <c r="BF435" s="177">
        <f t="shared" si="135"/>
        <v>0</v>
      </c>
      <c r="BG435" s="177">
        <f t="shared" si="136"/>
        <v>0</v>
      </c>
      <c r="BH435" s="177">
        <f t="shared" si="137"/>
        <v>0</v>
      </c>
      <c r="BI435" s="177">
        <f t="shared" si="138"/>
        <v>0</v>
      </c>
      <c r="BJ435" s="14" t="s">
        <v>79</v>
      </c>
      <c r="BK435" s="177">
        <f t="shared" si="139"/>
        <v>1590</v>
      </c>
      <c r="BL435" s="14" t="s">
        <v>216</v>
      </c>
      <c r="BM435" s="176" t="s">
        <v>1362</v>
      </c>
    </row>
    <row r="436" spans="1:65" s="1" customFormat="1" ht="14.45" customHeight="1">
      <c r="A436" s="31"/>
      <c r="B436" s="32"/>
      <c r="C436" s="165" t="s">
        <v>1363</v>
      </c>
      <c r="D436" s="165" t="s">
        <v>151</v>
      </c>
      <c r="E436" s="166" t="s">
        <v>1364</v>
      </c>
      <c r="F436" s="167" t="s">
        <v>1365</v>
      </c>
      <c r="G436" s="168" t="s">
        <v>165</v>
      </c>
      <c r="H436" s="169">
        <v>86</v>
      </c>
      <c r="I436" s="170">
        <v>58</v>
      </c>
      <c r="J436" s="171">
        <f t="shared" si="130"/>
        <v>4988</v>
      </c>
      <c r="K436" s="167" t="s">
        <v>155</v>
      </c>
      <c r="L436" s="36"/>
      <c r="M436" s="172" t="s">
        <v>19</v>
      </c>
      <c r="N436" s="173" t="s">
        <v>45</v>
      </c>
      <c r="O436" s="61"/>
      <c r="P436" s="174">
        <f t="shared" si="131"/>
        <v>0</v>
      </c>
      <c r="Q436" s="174">
        <v>2.4000000000000001E-4</v>
      </c>
      <c r="R436" s="174">
        <f t="shared" si="132"/>
        <v>2.0640000000000002E-2</v>
      </c>
      <c r="S436" s="174">
        <v>0</v>
      </c>
      <c r="T436" s="175">
        <f t="shared" si="133"/>
        <v>0</v>
      </c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R436" s="176" t="s">
        <v>216</v>
      </c>
      <c r="AT436" s="176" t="s">
        <v>151</v>
      </c>
      <c r="AU436" s="176" t="s">
        <v>157</v>
      </c>
      <c r="AY436" s="14" t="s">
        <v>149</v>
      </c>
      <c r="BE436" s="177">
        <f t="shared" si="134"/>
        <v>4988</v>
      </c>
      <c r="BF436" s="177">
        <f t="shared" si="135"/>
        <v>0</v>
      </c>
      <c r="BG436" s="177">
        <f t="shared" si="136"/>
        <v>0</v>
      </c>
      <c r="BH436" s="177">
        <f t="shared" si="137"/>
        <v>0</v>
      </c>
      <c r="BI436" s="177">
        <f t="shared" si="138"/>
        <v>0</v>
      </c>
      <c r="BJ436" s="14" t="s">
        <v>79</v>
      </c>
      <c r="BK436" s="177">
        <f t="shared" si="139"/>
        <v>4988</v>
      </c>
      <c r="BL436" s="14" t="s">
        <v>216</v>
      </c>
      <c r="BM436" s="176" t="s">
        <v>1366</v>
      </c>
    </row>
    <row r="437" spans="1:65" s="1" customFormat="1" ht="14.45" customHeight="1">
      <c r="A437" s="31"/>
      <c r="B437" s="32"/>
      <c r="C437" s="165" t="s">
        <v>1367</v>
      </c>
      <c r="D437" s="165" t="s">
        <v>151</v>
      </c>
      <c r="E437" s="166" t="s">
        <v>1368</v>
      </c>
      <c r="F437" s="167" t="s">
        <v>1369</v>
      </c>
      <c r="G437" s="168" t="s">
        <v>165</v>
      </c>
      <c r="H437" s="169">
        <v>12</v>
      </c>
      <c r="I437" s="170">
        <v>78.400000000000006</v>
      </c>
      <c r="J437" s="171">
        <f t="shared" si="130"/>
        <v>940.8</v>
      </c>
      <c r="K437" s="167" t="s">
        <v>155</v>
      </c>
      <c r="L437" s="36"/>
      <c r="M437" s="172" t="s">
        <v>19</v>
      </c>
      <c r="N437" s="173" t="s">
        <v>45</v>
      </c>
      <c r="O437" s="61"/>
      <c r="P437" s="174">
        <f t="shared" si="131"/>
        <v>0</v>
      </c>
      <c r="Q437" s="174">
        <v>0</v>
      </c>
      <c r="R437" s="174">
        <f t="shared" si="132"/>
        <v>0</v>
      </c>
      <c r="S437" s="174">
        <v>1.56E-3</v>
      </c>
      <c r="T437" s="175">
        <f t="shared" si="133"/>
        <v>1.8720000000000001E-2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76" t="s">
        <v>216</v>
      </c>
      <c r="AT437" s="176" t="s">
        <v>151</v>
      </c>
      <c r="AU437" s="176" t="s">
        <v>157</v>
      </c>
      <c r="AY437" s="14" t="s">
        <v>149</v>
      </c>
      <c r="BE437" s="177">
        <f t="shared" si="134"/>
        <v>940.8</v>
      </c>
      <c r="BF437" s="177">
        <f t="shared" si="135"/>
        <v>0</v>
      </c>
      <c r="BG437" s="177">
        <f t="shared" si="136"/>
        <v>0</v>
      </c>
      <c r="BH437" s="177">
        <f t="shared" si="137"/>
        <v>0</v>
      </c>
      <c r="BI437" s="177">
        <f t="shared" si="138"/>
        <v>0</v>
      </c>
      <c r="BJ437" s="14" t="s">
        <v>79</v>
      </c>
      <c r="BK437" s="177">
        <f t="shared" si="139"/>
        <v>940.8</v>
      </c>
      <c r="BL437" s="14" t="s">
        <v>216</v>
      </c>
      <c r="BM437" s="176" t="s">
        <v>1370</v>
      </c>
    </row>
    <row r="438" spans="1:65" s="1" customFormat="1" ht="14.45" customHeight="1">
      <c r="A438" s="31"/>
      <c r="B438" s="32"/>
      <c r="C438" s="165" t="s">
        <v>1371</v>
      </c>
      <c r="D438" s="165" t="s">
        <v>151</v>
      </c>
      <c r="E438" s="166" t="s">
        <v>1372</v>
      </c>
      <c r="F438" s="167" t="s">
        <v>1373</v>
      </c>
      <c r="G438" s="168" t="s">
        <v>165</v>
      </c>
      <c r="H438" s="169">
        <v>19</v>
      </c>
      <c r="I438" s="170">
        <v>80.2</v>
      </c>
      <c r="J438" s="171">
        <f t="shared" si="130"/>
        <v>1523.8</v>
      </c>
      <c r="K438" s="167" t="s">
        <v>155</v>
      </c>
      <c r="L438" s="36"/>
      <c r="M438" s="172" t="s">
        <v>19</v>
      </c>
      <c r="N438" s="173" t="s">
        <v>45</v>
      </c>
      <c r="O438" s="61"/>
      <c r="P438" s="174">
        <f t="shared" si="131"/>
        <v>0</v>
      </c>
      <c r="Q438" s="174">
        <v>0</v>
      </c>
      <c r="R438" s="174">
        <f t="shared" si="132"/>
        <v>0</v>
      </c>
      <c r="S438" s="174">
        <v>8.5999999999999998E-4</v>
      </c>
      <c r="T438" s="175">
        <f t="shared" si="133"/>
        <v>1.634E-2</v>
      </c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176" t="s">
        <v>216</v>
      </c>
      <c r="AT438" s="176" t="s">
        <v>151</v>
      </c>
      <c r="AU438" s="176" t="s">
        <v>157</v>
      </c>
      <c r="AY438" s="14" t="s">
        <v>149</v>
      </c>
      <c r="BE438" s="177">
        <f t="shared" si="134"/>
        <v>1523.8</v>
      </c>
      <c r="BF438" s="177">
        <f t="shared" si="135"/>
        <v>0</v>
      </c>
      <c r="BG438" s="177">
        <f t="shared" si="136"/>
        <v>0</v>
      </c>
      <c r="BH438" s="177">
        <f t="shared" si="137"/>
        <v>0</v>
      </c>
      <c r="BI438" s="177">
        <f t="shared" si="138"/>
        <v>0</v>
      </c>
      <c r="BJ438" s="14" t="s">
        <v>79</v>
      </c>
      <c r="BK438" s="177">
        <f t="shared" si="139"/>
        <v>1523.8</v>
      </c>
      <c r="BL438" s="14" t="s">
        <v>216</v>
      </c>
      <c r="BM438" s="176" t="s">
        <v>1374</v>
      </c>
    </row>
    <row r="439" spans="1:65" s="1" customFormat="1" ht="14.45" customHeight="1">
      <c r="A439" s="31"/>
      <c r="B439" s="32"/>
      <c r="C439" s="165" t="s">
        <v>1375</v>
      </c>
      <c r="D439" s="165" t="s">
        <v>151</v>
      </c>
      <c r="E439" s="166" t="s">
        <v>1376</v>
      </c>
      <c r="F439" s="167" t="s">
        <v>1377</v>
      </c>
      <c r="G439" s="168" t="s">
        <v>165</v>
      </c>
      <c r="H439" s="169">
        <v>15</v>
      </c>
      <c r="I439" s="170">
        <v>1150</v>
      </c>
      <c r="J439" s="171">
        <f t="shared" si="130"/>
        <v>17250</v>
      </c>
      <c r="K439" s="167" t="s">
        <v>155</v>
      </c>
      <c r="L439" s="36"/>
      <c r="M439" s="172" t="s">
        <v>19</v>
      </c>
      <c r="N439" s="173" t="s">
        <v>45</v>
      </c>
      <c r="O439" s="61"/>
      <c r="P439" s="174">
        <f t="shared" si="131"/>
        <v>0</v>
      </c>
      <c r="Q439" s="174">
        <v>1.8E-3</v>
      </c>
      <c r="R439" s="174">
        <f t="shared" si="132"/>
        <v>2.7E-2</v>
      </c>
      <c r="S439" s="174">
        <v>0</v>
      </c>
      <c r="T439" s="175">
        <f t="shared" si="133"/>
        <v>0</v>
      </c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176" t="s">
        <v>216</v>
      </c>
      <c r="AT439" s="176" t="s">
        <v>151</v>
      </c>
      <c r="AU439" s="176" t="s">
        <v>157</v>
      </c>
      <c r="AY439" s="14" t="s">
        <v>149</v>
      </c>
      <c r="BE439" s="177">
        <f t="shared" si="134"/>
        <v>17250</v>
      </c>
      <c r="BF439" s="177">
        <f t="shared" si="135"/>
        <v>0</v>
      </c>
      <c r="BG439" s="177">
        <f t="shared" si="136"/>
        <v>0</v>
      </c>
      <c r="BH439" s="177">
        <f t="shared" si="137"/>
        <v>0</v>
      </c>
      <c r="BI439" s="177">
        <f t="shared" si="138"/>
        <v>0</v>
      </c>
      <c r="BJ439" s="14" t="s">
        <v>79</v>
      </c>
      <c r="BK439" s="177">
        <f t="shared" si="139"/>
        <v>17250</v>
      </c>
      <c r="BL439" s="14" t="s">
        <v>216</v>
      </c>
      <c r="BM439" s="176" t="s">
        <v>1378</v>
      </c>
    </row>
    <row r="440" spans="1:65" s="1" customFormat="1" ht="14.45" customHeight="1">
      <c r="A440" s="31"/>
      <c r="B440" s="32"/>
      <c r="C440" s="165" t="s">
        <v>1379</v>
      </c>
      <c r="D440" s="165" t="s">
        <v>151</v>
      </c>
      <c r="E440" s="166" t="s">
        <v>1380</v>
      </c>
      <c r="F440" s="167" t="s">
        <v>1381</v>
      </c>
      <c r="G440" s="168" t="s">
        <v>165</v>
      </c>
      <c r="H440" s="169">
        <v>5</v>
      </c>
      <c r="I440" s="170">
        <v>1790</v>
      </c>
      <c r="J440" s="171">
        <f t="shared" si="130"/>
        <v>8950</v>
      </c>
      <c r="K440" s="167" t="s">
        <v>155</v>
      </c>
      <c r="L440" s="36"/>
      <c r="M440" s="172" t="s">
        <v>19</v>
      </c>
      <c r="N440" s="173" t="s">
        <v>45</v>
      </c>
      <c r="O440" s="61"/>
      <c r="P440" s="174">
        <f t="shared" si="131"/>
        <v>0</v>
      </c>
      <c r="Q440" s="174">
        <v>1.8400000000000001E-3</v>
      </c>
      <c r="R440" s="174">
        <f t="shared" si="132"/>
        <v>9.1999999999999998E-3</v>
      </c>
      <c r="S440" s="174">
        <v>0</v>
      </c>
      <c r="T440" s="175">
        <f t="shared" si="133"/>
        <v>0</v>
      </c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R440" s="176" t="s">
        <v>216</v>
      </c>
      <c r="AT440" s="176" t="s">
        <v>151</v>
      </c>
      <c r="AU440" s="176" t="s">
        <v>157</v>
      </c>
      <c r="AY440" s="14" t="s">
        <v>149</v>
      </c>
      <c r="BE440" s="177">
        <f t="shared" si="134"/>
        <v>8950</v>
      </c>
      <c r="BF440" s="177">
        <f t="shared" si="135"/>
        <v>0</v>
      </c>
      <c r="BG440" s="177">
        <f t="shared" si="136"/>
        <v>0</v>
      </c>
      <c r="BH440" s="177">
        <f t="shared" si="137"/>
        <v>0</v>
      </c>
      <c r="BI440" s="177">
        <f t="shared" si="138"/>
        <v>0</v>
      </c>
      <c r="BJ440" s="14" t="s">
        <v>79</v>
      </c>
      <c r="BK440" s="177">
        <f t="shared" si="139"/>
        <v>8950</v>
      </c>
      <c r="BL440" s="14" t="s">
        <v>216</v>
      </c>
      <c r="BM440" s="176" t="s">
        <v>1382</v>
      </c>
    </row>
    <row r="441" spans="1:65" s="1" customFormat="1" ht="14.45" customHeight="1">
      <c r="A441" s="31"/>
      <c r="B441" s="32"/>
      <c r="C441" s="165" t="s">
        <v>1383</v>
      </c>
      <c r="D441" s="165" t="s">
        <v>151</v>
      </c>
      <c r="E441" s="166" t="s">
        <v>1384</v>
      </c>
      <c r="F441" s="167" t="s">
        <v>1385</v>
      </c>
      <c r="G441" s="168" t="s">
        <v>165</v>
      </c>
      <c r="H441" s="169">
        <v>4</v>
      </c>
      <c r="I441" s="170">
        <v>1910</v>
      </c>
      <c r="J441" s="171">
        <f t="shared" si="130"/>
        <v>7640</v>
      </c>
      <c r="K441" s="167" t="s">
        <v>155</v>
      </c>
      <c r="L441" s="36"/>
      <c r="M441" s="172" t="s">
        <v>19</v>
      </c>
      <c r="N441" s="173" t="s">
        <v>45</v>
      </c>
      <c r="O441" s="61"/>
      <c r="P441" s="174">
        <f t="shared" si="131"/>
        <v>0</v>
      </c>
      <c r="Q441" s="174">
        <v>1.9599999999999999E-3</v>
      </c>
      <c r="R441" s="174">
        <f t="shared" si="132"/>
        <v>7.8399999999999997E-3</v>
      </c>
      <c r="S441" s="174">
        <v>0</v>
      </c>
      <c r="T441" s="175">
        <f t="shared" si="133"/>
        <v>0</v>
      </c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R441" s="176" t="s">
        <v>216</v>
      </c>
      <c r="AT441" s="176" t="s">
        <v>151</v>
      </c>
      <c r="AU441" s="176" t="s">
        <v>157</v>
      </c>
      <c r="AY441" s="14" t="s">
        <v>149</v>
      </c>
      <c r="BE441" s="177">
        <f t="shared" si="134"/>
        <v>7640</v>
      </c>
      <c r="BF441" s="177">
        <f t="shared" si="135"/>
        <v>0</v>
      </c>
      <c r="BG441" s="177">
        <f t="shared" si="136"/>
        <v>0</v>
      </c>
      <c r="BH441" s="177">
        <f t="shared" si="137"/>
        <v>0</v>
      </c>
      <c r="BI441" s="177">
        <f t="shared" si="138"/>
        <v>0</v>
      </c>
      <c r="BJ441" s="14" t="s">
        <v>79</v>
      </c>
      <c r="BK441" s="177">
        <f t="shared" si="139"/>
        <v>7640</v>
      </c>
      <c r="BL441" s="14" t="s">
        <v>216</v>
      </c>
      <c r="BM441" s="176" t="s">
        <v>1386</v>
      </c>
    </row>
    <row r="442" spans="1:65" s="1" customFormat="1" ht="14.45" customHeight="1">
      <c r="A442" s="31"/>
      <c r="B442" s="32"/>
      <c r="C442" s="165" t="s">
        <v>1387</v>
      </c>
      <c r="D442" s="165" t="s">
        <v>151</v>
      </c>
      <c r="E442" s="166" t="s">
        <v>1388</v>
      </c>
      <c r="F442" s="167" t="s">
        <v>1389</v>
      </c>
      <c r="G442" s="168" t="s">
        <v>165</v>
      </c>
      <c r="H442" s="169">
        <v>7</v>
      </c>
      <c r="I442" s="170">
        <v>1100</v>
      </c>
      <c r="J442" s="171">
        <f t="shared" si="130"/>
        <v>7700</v>
      </c>
      <c r="K442" s="167" t="s">
        <v>155</v>
      </c>
      <c r="L442" s="36"/>
      <c r="M442" s="172" t="s">
        <v>19</v>
      </c>
      <c r="N442" s="173" t="s">
        <v>45</v>
      </c>
      <c r="O442" s="61"/>
      <c r="P442" s="174">
        <f t="shared" si="131"/>
        <v>0</v>
      </c>
      <c r="Q442" s="174">
        <v>1.8400000000000001E-3</v>
      </c>
      <c r="R442" s="174">
        <f t="shared" si="132"/>
        <v>1.2880000000000001E-2</v>
      </c>
      <c r="S442" s="174">
        <v>0</v>
      </c>
      <c r="T442" s="175">
        <f t="shared" si="133"/>
        <v>0</v>
      </c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R442" s="176" t="s">
        <v>216</v>
      </c>
      <c r="AT442" s="176" t="s">
        <v>151</v>
      </c>
      <c r="AU442" s="176" t="s">
        <v>157</v>
      </c>
      <c r="AY442" s="14" t="s">
        <v>149</v>
      </c>
      <c r="BE442" s="177">
        <f t="shared" si="134"/>
        <v>7700</v>
      </c>
      <c r="BF442" s="177">
        <f t="shared" si="135"/>
        <v>0</v>
      </c>
      <c r="BG442" s="177">
        <f t="shared" si="136"/>
        <v>0</v>
      </c>
      <c r="BH442" s="177">
        <f t="shared" si="137"/>
        <v>0</v>
      </c>
      <c r="BI442" s="177">
        <f t="shared" si="138"/>
        <v>0</v>
      </c>
      <c r="BJ442" s="14" t="s">
        <v>79</v>
      </c>
      <c r="BK442" s="177">
        <f t="shared" si="139"/>
        <v>7700</v>
      </c>
      <c r="BL442" s="14" t="s">
        <v>216</v>
      </c>
      <c r="BM442" s="176" t="s">
        <v>1390</v>
      </c>
    </row>
    <row r="443" spans="1:65" s="1" customFormat="1" ht="14.45" customHeight="1">
      <c r="A443" s="31"/>
      <c r="B443" s="32"/>
      <c r="C443" s="165" t="s">
        <v>1391</v>
      </c>
      <c r="D443" s="165" t="s">
        <v>151</v>
      </c>
      <c r="E443" s="166" t="s">
        <v>1392</v>
      </c>
      <c r="F443" s="167" t="s">
        <v>1393</v>
      </c>
      <c r="G443" s="168" t="s">
        <v>165</v>
      </c>
      <c r="H443" s="169">
        <v>4</v>
      </c>
      <c r="I443" s="170">
        <v>296</v>
      </c>
      <c r="J443" s="171">
        <f t="shared" si="130"/>
        <v>1184</v>
      </c>
      <c r="K443" s="167" t="s">
        <v>155</v>
      </c>
      <c r="L443" s="36"/>
      <c r="M443" s="172" t="s">
        <v>19</v>
      </c>
      <c r="N443" s="173" t="s">
        <v>45</v>
      </c>
      <c r="O443" s="61"/>
      <c r="P443" s="174">
        <f t="shared" si="131"/>
        <v>0</v>
      </c>
      <c r="Q443" s="174">
        <v>2.4000000000000001E-4</v>
      </c>
      <c r="R443" s="174">
        <f t="shared" si="132"/>
        <v>9.6000000000000002E-4</v>
      </c>
      <c r="S443" s="174">
        <v>0</v>
      </c>
      <c r="T443" s="175">
        <f t="shared" si="133"/>
        <v>0</v>
      </c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R443" s="176" t="s">
        <v>216</v>
      </c>
      <c r="AT443" s="176" t="s">
        <v>151</v>
      </c>
      <c r="AU443" s="176" t="s">
        <v>157</v>
      </c>
      <c r="AY443" s="14" t="s">
        <v>149</v>
      </c>
      <c r="BE443" s="177">
        <f t="shared" si="134"/>
        <v>1184</v>
      </c>
      <c r="BF443" s="177">
        <f t="shared" si="135"/>
        <v>0</v>
      </c>
      <c r="BG443" s="177">
        <f t="shared" si="136"/>
        <v>0</v>
      </c>
      <c r="BH443" s="177">
        <f t="shared" si="137"/>
        <v>0</v>
      </c>
      <c r="BI443" s="177">
        <f t="shared" si="138"/>
        <v>0</v>
      </c>
      <c r="BJ443" s="14" t="s">
        <v>79</v>
      </c>
      <c r="BK443" s="177">
        <f t="shared" si="139"/>
        <v>1184</v>
      </c>
      <c r="BL443" s="14" t="s">
        <v>216</v>
      </c>
      <c r="BM443" s="176" t="s">
        <v>1394</v>
      </c>
    </row>
    <row r="444" spans="1:65" s="1" customFormat="1" ht="14.45" customHeight="1">
      <c r="A444" s="31"/>
      <c r="B444" s="32"/>
      <c r="C444" s="165" t="s">
        <v>1395</v>
      </c>
      <c r="D444" s="165" t="s">
        <v>151</v>
      </c>
      <c r="E444" s="166" t="s">
        <v>1396</v>
      </c>
      <c r="F444" s="167" t="s">
        <v>1397</v>
      </c>
      <c r="G444" s="168" t="s">
        <v>165</v>
      </c>
      <c r="H444" s="169">
        <v>4</v>
      </c>
      <c r="I444" s="170">
        <v>349</v>
      </c>
      <c r="J444" s="171">
        <f t="shared" si="130"/>
        <v>1396</v>
      </c>
      <c r="K444" s="167" t="s">
        <v>155</v>
      </c>
      <c r="L444" s="36"/>
      <c r="M444" s="172" t="s">
        <v>19</v>
      </c>
      <c r="N444" s="173" t="s">
        <v>45</v>
      </c>
      <c r="O444" s="61"/>
      <c r="P444" s="174">
        <f t="shared" si="131"/>
        <v>0</v>
      </c>
      <c r="Q444" s="174">
        <v>2.7999999999999998E-4</v>
      </c>
      <c r="R444" s="174">
        <f t="shared" si="132"/>
        <v>1.1199999999999999E-3</v>
      </c>
      <c r="S444" s="174">
        <v>0</v>
      </c>
      <c r="T444" s="175">
        <f t="shared" si="133"/>
        <v>0</v>
      </c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R444" s="176" t="s">
        <v>216</v>
      </c>
      <c r="AT444" s="176" t="s">
        <v>151</v>
      </c>
      <c r="AU444" s="176" t="s">
        <v>157</v>
      </c>
      <c r="AY444" s="14" t="s">
        <v>149</v>
      </c>
      <c r="BE444" s="177">
        <f t="shared" si="134"/>
        <v>1396</v>
      </c>
      <c r="BF444" s="177">
        <f t="shared" si="135"/>
        <v>0</v>
      </c>
      <c r="BG444" s="177">
        <f t="shared" si="136"/>
        <v>0</v>
      </c>
      <c r="BH444" s="177">
        <f t="shared" si="137"/>
        <v>0</v>
      </c>
      <c r="BI444" s="177">
        <f t="shared" si="138"/>
        <v>0</v>
      </c>
      <c r="BJ444" s="14" t="s">
        <v>79</v>
      </c>
      <c r="BK444" s="177">
        <f t="shared" si="139"/>
        <v>1396</v>
      </c>
      <c r="BL444" s="14" t="s">
        <v>216</v>
      </c>
      <c r="BM444" s="176" t="s">
        <v>1398</v>
      </c>
    </row>
    <row r="445" spans="1:65" s="1" customFormat="1" ht="14.45" customHeight="1">
      <c r="A445" s="31"/>
      <c r="B445" s="32"/>
      <c r="C445" s="165" t="s">
        <v>1399</v>
      </c>
      <c r="D445" s="165" t="s">
        <v>151</v>
      </c>
      <c r="E445" s="166" t="s">
        <v>1400</v>
      </c>
      <c r="F445" s="167" t="s">
        <v>1401</v>
      </c>
      <c r="G445" s="168" t="s">
        <v>165</v>
      </c>
      <c r="H445" s="169">
        <v>3</v>
      </c>
      <c r="I445" s="170">
        <v>597</v>
      </c>
      <c r="J445" s="171">
        <f t="shared" si="130"/>
        <v>1791</v>
      </c>
      <c r="K445" s="167" t="s">
        <v>155</v>
      </c>
      <c r="L445" s="36"/>
      <c r="M445" s="172" t="s">
        <v>19</v>
      </c>
      <c r="N445" s="173" t="s">
        <v>45</v>
      </c>
      <c r="O445" s="61"/>
      <c r="P445" s="174">
        <f t="shared" si="131"/>
        <v>0</v>
      </c>
      <c r="Q445" s="174">
        <v>4.6999999999999999E-4</v>
      </c>
      <c r="R445" s="174">
        <f t="shared" si="132"/>
        <v>1.41E-3</v>
      </c>
      <c r="S445" s="174">
        <v>0</v>
      </c>
      <c r="T445" s="175">
        <f t="shared" si="133"/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76" t="s">
        <v>216</v>
      </c>
      <c r="AT445" s="176" t="s">
        <v>151</v>
      </c>
      <c r="AU445" s="176" t="s">
        <v>157</v>
      </c>
      <c r="AY445" s="14" t="s">
        <v>149</v>
      </c>
      <c r="BE445" s="177">
        <f t="shared" si="134"/>
        <v>1791</v>
      </c>
      <c r="BF445" s="177">
        <f t="shared" si="135"/>
        <v>0</v>
      </c>
      <c r="BG445" s="177">
        <f t="shared" si="136"/>
        <v>0</v>
      </c>
      <c r="BH445" s="177">
        <f t="shared" si="137"/>
        <v>0</v>
      </c>
      <c r="BI445" s="177">
        <f t="shared" si="138"/>
        <v>0</v>
      </c>
      <c r="BJ445" s="14" t="s">
        <v>79</v>
      </c>
      <c r="BK445" s="177">
        <f t="shared" si="139"/>
        <v>1791</v>
      </c>
      <c r="BL445" s="14" t="s">
        <v>216</v>
      </c>
      <c r="BM445" s="176" t="s">
        <v>1402</v>
      </c>
    </row>
    <row r="446" spans="1:65" s="1" customFormat="1" ht="14.45" customHeight="1">
      <c r="A446" s="31"/>
      <c r="B446" s="32"/>
      <c r="C446" s="165" t="s">
        <v>1403</v>
      </c>
      <c r="D446" s="165" t="s">
        <v>151</v>
      </c>
      <c r="E446" s="166" t="s">
        <v>1404</v>
      </c>
      <c r="F446" s="167" t="s">
        <v>1405</v>
      </c>
      <c r="G446" s="168" t="s">
        <v>165</v>
      </c>
      <c r="H446" s="169">
        <v>1</v>
      </c>
      <c r="I446" s="170">
        <v>515</v>
      </c>
      <c r="J446" s="171">
        <f t="shared" si="130"/>
        <v>515</v>
      </c>
      <c r="K446" s="167" t="s">
        <v>155</v>
      </c>
      <c r="L446" s="36"/>
      <c r="M446" s="172" t="s">
        <v>19</v>
      </c>
      <c r="N446" s="173" t="s">
        <v>45</v>
      </c>
      <c r="O446" s="61"/>
      <c r="P446" s="174">
        <f t="shared" si="131"/>
        <v>0</v>
      </c>
      <c r="Q446" s="174">
        <v>1.01E-3</v>
      </c>
      <c r="R446" s="174">
        <f t="shared" si="132"/>
        <v>1.01E-3</v>
      </c>
      <c r="S446" s="174">
        <v>0</v>
      </c>
      <c r="T446" s="175">
        <f t="shared" si="133"/>
        <v>0</v>
      </c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R446" s="176" t="s">
        <v>216</v>
      </c>
      <c r="AT446" s="176" t="s">
        <v>151</v>
      </c>
      <c r="AU446" s="176" t="s">
        <v>157</v>
      </c>
      <c r="AY446" s="14" t="s">
        <v>149</v>
      </c>
      <c r="BE446" s="177">
        <f t="shared" si="134"/>
        <v>515</v>
      </c>
      <c r="BF446" s="177">
        <f t="shared" si="135"/>
        <v>0</v>
      </c>
      <c r="BG446" s="177">
        <f t="shared" si="136"/>
        <v>0</v>
      </c>
      <c r="BH446" s="177">
        <f t="shared" si="137"/>
        <v>0</v>
      </c>
      <c r="BI446" s="177">
        <f t="shared" si="138"/>
        <v>0</v>
      </c>
      <c r="BJ446" s="14" t="s">
        <v>79</v>
      </c>
      <c r="BK446" s="177">
        <f t="shared" si="139"/>
        <v>515</v>
      </c>
      <c r="BL446" s="14" t="s">
        <v>216</v>
      </c>
      <c r="BM446" s="176" t="s">
        <v>1406</v>
      </c>
    </row>
    <row r="447" spans="1:65" s="1" customFormat="1" ht="24.2" customHeight="1">
      <c r="A447" s="31"/>
      <c r="B447" s="32"/>
      <c r="C447" s="165" t="s">
        <v>1407</v>
      </c>
      <c r="D447" s="165" t="s">
        <v>151</v>
      </c>
      <c r="E447" s="166" t="s">
        <v>1408</v>
      </c>
      <c r="F447" s="167" t="s">
        <v>1409</v>
      </c>
      <c r="G447" s="168" t="s">
        <v>165</v>
      </c>
      <c r="H447" s="169">
        <v>1</v>
      </c>
      <c r="I447" s="170">
        <v>801</v>
      </c>
      <c r="J447" s="171">
        <f t="shared" si="130"/>
        <v>801</v>
      </c>
      <c r="K447" s="167" t="s">
        <v>155</v>
      </c>
      <c r="L447" s="36"/>
      <c r="M447" s="172" t="s">
        <v>19</v>
      </c>
      <c r="N447" s="173" t="s">
        <v>45</v>
      </c>
      <c r="O447" s="61"/>
      <c r="P447" s="174">
        <f t="shared" si="131"/>
        <v>0</v>
      </c>
      <c r="Q447" s="174">
        <v>4.6999999999999999E-4</v>
      </c>
      <c r="R447" s="174">
        <f t="shared" si="132"/>
        <v>4.6999999999999999E-4</v>
      </c>
      <c r="S447" s="174">
        <v>0</v>
      </c>
      <c r="T447" s="175">
        <f t="shared" si="133"/>
        <v>0</v>
      </c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R447" s="176" t="s">
        <v>216</v>
      </c>
      <c r="AT447" s="176" t="s">
        <v>151</v>
      </c>
      <c r="AU447" s="176" t="s">
        <v>157</v>
      </c>
      <c r="AY447" s="14" t="s">
        <v>149</v>
      </c>
      <c r="BE447" s="177">
        <f t="shared" si="134"/>
        <v>801</v>
      </c>
      <c r="BF447" s="177">
        <f t="shared" si="135"/>
        <v>0</v>
      </c>
      <c r="BG447" s="177">
        <f t="shared" si="136"/>
        <v>0</v>
      </c>
      <c r="BH447" s="177">
        <f t="shared" si="137"/>
        <v>0</v>
      </c>
      <c r="BI447" s="177">
        <f t="shared" si="138"/>
        <v>0</v>
      </c>
      <c r="BJ447" s="14" t="s">
        <v>79</v>
      </c>
      <c r="BK447" s="177">
        <f t="shared" si="139"/>
        <v>801</v>
      </c>
      <c r="BL447" s="14" t="s">
        <v>216</v>
      </c>
      <c r="BM447" s="176" t="s">
        <v>1410</v>
      </c>
    </row>
    <row r="448" spans="1:65" s="1" customFormat="1" ht="14.45" customHeight="1">
      <c r="A448" s="31"/>
      <c r="B448" s="32"/>
      <c r="C448" s="165" t="s">
        <v>1411</v>
      </c>
      <c r="D448" s="165" t="s">
        <v>151</v>
      </c>
      <c r="E448" s="166" t="s">
        <v>1412</v>
      </c>
      <c r="F448" s="167" t="s">
        <v>1413</v>
      </c>
      <c r="G448" s="168" t="s">
        <v>165</v>
      </c>
      <c r="H448" s="169">
        <v>10</v>
      </c>
      <c r="I448" s="170">
        <v>146</v>
      </c>
      <c r="J448" s="171">
        <f t="shared" si="130"/>
        <v>1460</v>
      </c>
      <c r="K448" s="167" t="s">
        <v>155</v>
      </c>
      <c r="L448" s="36"/>
      <c r="M448" s="172" t="s">
        <v>19</v>
      </c>
      <c r="N448" s="173" t="s">
        <v>45</v>
      </c>
      <c r="O448" s="61"/>
      <c r="P448" s="174">
        <f t="shared" si="131"/>
        <v>0</v>
      </c>
      <c r="Q448" s="174">
        <v>0</v>
      </c>
      <c r="R448" s="174">
        <f t="shared" si="132"/>
        <v>0</v>
      </c>
      <c r="S448" s="174">
        <v>3.2899999999999999E-2</v>
      </c>
      <c r="T448" s="175">
        <f t="shared" si="133"/>
        <v>0.32899999999999996</v>
      </c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R448" s="176" t="s">
        <v>216</v>
      </c>
      <c r="AT448" s="176" t="s">
        <v>151</v>
      </c>
      <c r="AU448" s="176" t="s">
        <v>157</v>
      </c>
      <c r="AY448" s="14" t="s">
        <v>149</v>
      </c>
      <c r="BE448" s="177">
        <f t="shared" si="134"/>
        <v>1460</v>
      </c>
      <c r="BF448" s="177">
        <f t="shared" si="135"/>
        <v>0</v>
      </c>
      <c r="BG448" s="177">
        <f t="shared" si="136"/>
        <v>0</v>
      </c>
      <c r="BH448" s="177">
        <f t="shared" si="137"/>
        <v>0</v>
      </c>
      <c r="BI448" s="177">
        <f t="shared" si="138"/>
        <v>0</v>
      </c>
      <c r="BJ448" s="14" t="s">
        <v>79</v>
      </c>
      <c r="BK448" s="177">
        <f t="shared" si="139"/>
        <v>1460</v>
      </c>
      <c r="BL448" s="14" t="s">
        <v>216</v>
      </c>
      <c r="BM448" s="176" t="s">
        <v>1414</v>
      </c>
    </row>
    <row r="449" spans="1:65" s="1" customFormat="1" ht="14.45" customHeight="1">
      <c r="A449" s="31"/>
      <c r="B449" s="32"/>
      <c r="C449" s="165" t="s">
        <v>1415</v>
      </c>
      <c r="D449" s="165" t="s">
        <v>151</v>
      </c>
      <c r="E449" s="166" t="s">
        <v>1416</v>
      </c>
      <c r="F449" s="167" t="s">
        <v>1417</v>
      </c>
      <c r="G449" s="168" t="s">
        <v>165</v>
      </c>
      <c r="H449" s="169">
        <v>10</v>
      </c>
      <c r="I449" s="170">
        <v>138</v>
      </c>
      <c r="J449" s="171">
        <f t="shared" si="130"/>
        <v>1380</v>
      </c>
      <c r="K449" s="167" t="s">
        <v>155</v>
      </c>
      <c r="L449" s="36"/>
      <c r="M449" s="172" t="s">
        <v>19</v>
      </c>
      <c r="N449" s="173" t="s">
        <v>45</v>
      </c>
      <c r="O449" s="61"/>
      <c r="P449" s="174">
        <f t="shared" si="131"/>
        <v>0</v>
      </c>
      <c r="Q449" s="174">
        <v>0</v>
      </c>
      <c r="R449" s="174">
        <f t="shared" si="132"/>
        <v>0</v>
      </c>
      <c r="S449" s="174">
        <v>2.4500000000000001E-2</v>
      </c>
      <c r="T449" s="175">
        <f t="shared" si="133"/>
        <v>0.245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76" t="s">
        <v>216</v>
      </c>
      <c r="AT449" s="176" t="s">
        <v>151</v>
      </c>
      <c r="AU449" s="176" t="s">
        <v>157</v>
      </c>
      <c r="AY449" s="14" t="s">
        <v>149</v>
      </c>
      <c r="BE449" s="177">
        <f t="shared" si="134"/>
        <v>1380</v>
      </c>
      <c r="BF449" s="177">
        <f t="shared" si="135"/>
        <v>0</v>
      </c>
      <c r="BG449" s="177">
        <f t="shared" si="136"/>
        <v>0</v>
      </c>
      <c r="BH449" s="177">
        <f t="shared" si="137"/>
        <v>0</v>
      </c>
      <c r="BI449" s="177">
        <f t="shared" si="138"/>
        <v>0</v>
      </c>
      <c r="BJ449" s="14" t="s">
        <v>79</v>
      </c>
      <c r="BK449" s="177">
        <f t="shared" si="139"/>
        <v>1380</v>
      </c>
      <c r="BL449" s="14" t="s">
        <v>216</v>
      </c>
      <c r="BM449" s="176" t="s">
        <v>1418</v>
      </c>
    </row>
    <row r="450" spans="1:65" s="1" customFormat="1" ht="14.45" customHeight="1">
      <c r="A450" s="31"/>
      <c r="B450" s="32"/>
      <c r="C450" s="165" t="s">
        <v>1419</v>
      </c>
      <c r="D450" s="165" t="s">
        <v>151</v>
      </c>
      <c r="E450" s="166" t="s">
        <v>1420</v>
      </c>
      <c r="F450" s="167" t="s">
        <v>1421</v>
      </c>
      <c r="G450" s="168" t="s">
        <v>165</v>
      </c>
      <c r="H450" s="169">
        <v>10</v>
      </c>
      <c r="I450" s="170">
        <v>168</v>
      </c>
      <c r="J450" s="171">
        <f t="shared" si="130"/>
        <v>1680</v>
      </c>
      <c r="K450" s="167" t="s">
        <v>155</v>
      </c>
      <c r="L450" s="36"/>
      <c r="M450" s="172" t="s">
        <v>19</v>
      </c>
      <c r="N450" s="173" t="s">
        <v>45</v>
      </c>
      <c r="O450" s="61"/>
      <c r="P450" s="174">
        <f t="shared" si="131"/>
        <v>0</v>
      </c>
      <c r="Q450" s="174">
        <v>0</v>
      </c>
      <c r="R450" s="174">
        <f t="shared" si="132"/>
        <v>0</v>
      </c>
      <c r="S450" s="174">
        <v>9.1999999999999998E-3</v>
      </c>
      <c r="T450" s="175">
        <f t="shared" si="133"/>
        <v>9.1999999999999998E-2</v>
      </c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R450" s="176" t="s">
        <v>216</v>
      </c>
      <c r="AT450" s="176" t="s">
        <v>151</v>
      </c>
      <c r="AU450" s="176" t="s">
        <v>157</v>
      </c>
      <c r="AY450" s="14" t="s">
        <v>149</v>
      </c>
      <c r="BE450" s="177">
        <f t="shared" si="134"/>
        <v>1680</v>
      </c>
      <c r="BF450" s="177">
        <f t="shared" si="135"/>
        <v>0</v>
      </c>
      <c r="BG450" s="177">
        <f t="shared" si="136"/>
        <v>0</v>
      </c>
      <c r="BH450" s="177">
        <f t="shared" si="137"/>
        <v>0</v>
      </c>
      <c r="BI450" s="177">
        <f t="shared" si="138"/>
        <v>0</v>
      </c>
      <c r="BJ450" s="14" t="s">
        <v>79</v>
      </c>
      <c r="BK450" s="177">
        <f t="shared" si="139"/>
        <v>1680</v>
      </c>
      <c r="BL450" s="14" t="s">
        <v>216</v>
      </c>
      <c r="BM450" s="176" t="s">
        <v>1422</v>
      </c>
    </row>
    <row r="451" spans="1:65" s="1" customFormat="1" ht="14.45" customHeight="1">
      <c r="A451" s="31"/>
      <c r="B451" s="32"/>
      <c r="C451" s="165" t="s">
        <v>1423</v>
      </c>
      <c r="D451" s="165" t="s">
        <v>151</v>
      </c>
      <c r="E451" s="166" t="s">
        <v>1424</v>
      </c>
      <c r="F451" s="167" t="s">
        <v>1425</v>
      </c>
      <c r="G451" s="168" t="s">
        <v>165</v>
      </c>
      <c r="H451" s="169">
        <v>20</v>
      </c>
      <c r="I451" s="170">
        <v>13.7</v>
      </c>
      <c r="J451" s="171">
        <f t="shared" si="130"/>
        <v>274</v>
      </c>
      <c r="K451" s="167" t="s">
        <v>155</v>
      </c>
      <c r="L451" s="36"/>
      <c r="M451" s="172" t="s">
        <v>19</v>
      </c>
      <c r="N451" s="173" t="s">
        <v>45</v>
      </c>
      <c r="O451" s="61"/>
      <c r="P451" s="174">
        <f t="shared" si="131"/>
        <v>0</v>
      </c>
      <c r="Q451" s="174">
        <v>0</v>
      </c>
      <c r="R451" s="174">
        <f t="shared" si="132"/>
        <v>0</v>
      </c>
      <c r="S451" s="174">
        <v>8.4999999999999995E-4</v>
      </c>
      <c r="T451" s="175">
        <f t="shared" si="133"/>
        <v>1.6999999999999998E-2</v>
      </c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R451" s="176" t="s">
        <v>216</v>
      </c>
      <c r="AT451" s="176" t="s">
        <v>151</v>
      </c>
      <c r="AU451" s="176" t="s">
        <v>157</v>
      </c>
      <c r="AY451" s="14" t="s">
        <v>149</v>
      </c>
      <c r="BE451" s="177">
        <f t="shared" si="134"/>
        <v>274</v>
      </c>
      <c r="BF451" s="177">
        <f t="shared" si="135"/>
        <v>0</v>
      </c>
      <c r="BG451" s="177">
        <f t="shared" si="136"/>
        <v>0</v>
      </c>
      <c r="BH451" s="177">
        <f t="shared" si="137"/>
        <v>0</v>
      </c>
      <c r="BI451" s="177">
        <f t="shared" si="138"/>
        <v>0</v>
      </c>
      <c r="BJ451" s="14" t="s">
        <v>79</v>
      </c>
      <c r="BK451" s="177">
        <f t="shared" si="139"/>
        <v>274</v>
      </c>
      <c r="BL451" s="14" t="s">
        <v>216</v>
      </c>
      <c r="BM451" s="176" t="s">
        <v>1426</v>
      </c>
    </row>
    <row r="452" spans="1:65" s="1" customFormat="1" ht="24.2" customHeight="1">
      <c r="A452" s="31"/>
      <c r="B452" s="32"/>
      <c r="C452" s="165" t="s">
        <v>1427</v>
      </c>
      <c r="D452" s="165" t="s">
        <v>151</v>
      </c>
      <c r="E452" s="166" t="s">
        <v>1428</v>
      </c>
      <c r="F452" s="167" t="s">
        <v>1429</v>
      </c>
      <c r="G452" s="168" t="s">
        <v>231</v>
      </c>
      <c r="H452" s="169">
        <v>0.71799999999999997</v>
      </c>
      <c r="I452" s="170">
        <v>652</v>
      </c>
      <c r="J452" s="171">
        <f t="shared" si="130"/>
        <v>468.14</v>
      </c>
      <c r="K452" s="167" t="s">
        <v>155</v>
      </c>
      <c r="L452" s="36"/>
      <c r="M452" s="172" t="s">
        <v>19</v>
      </c>
      <c r="N452" s="173" t="s">
        <v>45</v>
      </c>
      <c r="O452" s="61"/>
      <c r="P452" s="174">
        <f t="shared" si="131"/>
        <v>0</v>
      </c>
      <c r="Q452" s="174">
        <v>0</v>
      </c>
      <c r="R452" s="174">
        <f t="shared" si="132"/>
        <v>0</v>
      </c>
      <c r="S452" s="174">
        <v>0</v>
      </c>
      <c r="T452" s="175">
        <f t="shared" si="133"/>
        <v>0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176" t="s">
        <v>216</v>
      </c>
      <c r="AT452" s="176" t="s">
        <v>151</v>
      </c>
      <c r="AU452" s="176" t="s">
        <v>157</v>
      </c>
      <c r="AY452" s="14" t="s">
        <v>149</v>
      </c>
      <c r="BE452" s="177">
        <f t="shared" si="134"/>
        <v>468.14</v>
      </c>
      <c r="BF452" s="177">
        <f t="shared" si="135"/>
        <v>0</v>
      </c>
      <c r="BG452" s="177">
        <f t="shared" si="136"/>
        <v>0</v>
      </c>
      <c r="BH452" s="177">
        <f t="shared" si="137"/>
        <v>0</v>
      </c>
      <c r="BI452" s="177">
        <f t="shared" si="138"/>
        <v>0</v>
      </c>
      <c r="BJ452" s="14" t="s">
        <v>79</v>
      </c>
      <c r="BK452" s="177">
        <f t="shared" si="139"/>
        <v>468.14</v>
      </c>
      <c r="BL452" s="14" t="s">
        <v>216</v>
      </c>
      <c r="BM452" s="176" t="s">
        <v>1430</v>
      </c>
    </row>
    <row r="453" spans="1:65" s="1" customFormat="1" ht="24.2" customHeight="1">
      <c r="A453" s="31"/>
      <c r="B453" s="32"/>
      <c r="C453" s="165" t="s">
        <v>1431</v>
      </c>
      <c r="D453" s="165" t="s">
        <v>151</v>
      </c>
      <c r="E453" s="166" t="s">
        <v>1432</v>
      </c>
      <c r="F453" s="167" t="s">
        <v>1433</v>
      </c>
      <c r="G453" s="168" t="s">
        <v>231</v>
      </c>
      <c r="H453" s="169">
        <v>0.71799999999999997</v>
      </c>
      <c r="I453" s="170">
        <v>681</v>
      </c>
      <c r="J453" s="171">
        <f t="shared" si="130"/>
        <v>488.96</v>
      </c>
      <c r="K453" s="167" t="s">
        <v>155</v>
      </c>
      <c r="L453" s="36"/>
      <c r="M453" s="172" t="s">
        <v>19</v>
      </c>
      <c r="N453" s="173" t="s">
        <v>45</v>
      </c>
      <c r="O453" s="61"/>
      <c r="P453" s="174">
        <f t="shared" si="131"/>
        <v>0</v>
      </c>
      <c r="Q453" s="174">
        <v>0</v>
      </c>
      <c r="R453" s="174">
        <f t="shared" si="132"/>
        <v>0</v>
      </c>
      <c r="S453" s="174">
        <v>0</v>
      </c>
      <c r="T453" s="175">
        <f t="shared" si="133"/>
        <v>0</v>
      </c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R453" s="176" t="s">
        <v>216</v>
      </c>
      <c r="AT453" s="176" t="s">
        <v>151</v>
      </c>
      <c r="AU453" s="176" t="s">
        <v>157</v>
      </c>
      <c r="AY453" s="14" t="s">
        <v>149</v>
      </c>
      <c r="BE453" s="177">
        <f t="shared" si="134"/>
        <v>488.96</v>
      </c>
      <c r="BF453" s="177">
        <f t="shared" si="135"/>
        <v>0</v>
      </c>
      <c r="BG453" s="177">
        <f t="shared" si="136"/>
        <v>0</v>
      </c>
      <c r="BH453" s="177">
        <f t="shared" si="137"/>
        <v>0</v>
      </c>
      <c r="BI453" s="177">
        <f t="shared" si="138"/>
        <v>0</v>
      </c>
      <c r="BJ453" s="14" t="s">
        <v>79</v>
      </c>
      <c r="BK453" s="177">
        <f t="shared" si="139"/>
        <v>488.96</v>
      </c>
      <c r="BL453" s="14" t="s">
        <v>216</v>
      </c>
      <c r="BM453" s="176" t="s">
        <v>1434</v>
      </c>
    </row>
    <row r="454" spans="1:65" s="11" customFormat="1" ht="22.9" customHeight="1">
      <c r="B454" s="149"/>
      <c r="C454" s="150"/>
      <c r="D454" s="151" t="s">
        <v>73</v>
      </c>
      <c r="E454" s="163" t="s">
        <v>1435</v>
      </c>
      <c r="F454" s="163" t="s">
        <v>1436</v>
      </c>
      <c r="G454" s="150"/>
      <c r="H454" s="150"/>
      <c r="I454" s="153"/>
      <c r="J454" s="164">
        <f>BK454</f>
        <v>7600</v>
      </c>
      <c r="K454" s="150"/>
      <c r="L454" s="155"/>
      <c r="M454" s="156"/>
      <c r="N454" s="157"/>
      <c r="O454" s="157"/>
      <c r="P454" s="158">
        <f>P455</f>
        <v>0</v>
      </c>
      <c r="Q454" s="157"/>
      <c r="R454" s="158">
        <f>R455</f>
        <v>4.7120000000000002E-2</v>
      </c>
      <c r="S454" s="157"/>
      <c r="T454" s="159">
        <f>T455</f>
        <v>0</v>
      </c>
      <c r="AR454" s="160" t="s">
        <v>157</v>
      </c>
      <c r="AT454" s="161" t="s">
        <v>73</v>
      </c>
      <c r="AU454" s="161" t="s">
        <v>79</v>
      </c>
      <c r="AY454" s="160" t="s">
        <v>149</v>
      </c>
      <c r="BK454" s="162">
        <f>BK455</f>
        <v>7600</v>
      </c>
    </row>
    <row r="455" spans="1:65" s="1" customFormat="1" ht="24.2" customHeight="1">
      <c r="A455" s="31"/>
      <c r="B455" s="32"/>
      <c r="C455" s="165" t="s">
        <v>1437</v>
      </c>
      <c r="D455" s="165" t="s">
        <v>151</v>
      </c>
      <c r="E455" s="166" t="s">
        <v>1438</v>
      </c>
      <c r="F455" s="167" t="s">
        <v>1439</v>
      </c>
      <c r="G455" s="168" t="s">
        <v>165</v>
      </c>
      <c r="H455" s="169">
        <v>76</v>
      </c>
      <c r="I455" s="170">
        <v>100</v>
      </c>
      <c r="J455" s="171">
        <f>ROUND(I455*H455,2)</f>
        <v>7600</v>
      </c>
      <c r="K455" s="167" t="s">
        <v>155</v>
      </c>
      <c r="L455" s="36"/>
      <c r="M455" s="172" t="s">
        <v>19</v>
      </c>
      <c r="N455" s="173" t="s">
        <v>45</v>
      </c>
      <c r="O455" s="61"/>
      <c r="P455" s="174">
        <f>O455*H455</f>
        <v>0</v>
      </c>
      <c r="Q455" s="174">
        <v>6.2E-4</v>
      </c>
      <c r="R455" s="174">
        <f>Q455*H455</f>
        <v>4.7120000000000002E-2</v>
      </c>
      <c r="S455" s="174">
        <v>0</v>
      </c>
      <c r="T455" s="175">
        <f>S455*H455</f>
        <v>0</v>
      </c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R455" s="176" t="s">
        <v>216</v>
      </c>
      <c r="AT455" s="176" t="s">
        <v>151</v>
      </c>
      <c r="AU455" s="176" t="s">
        <v>157</v>
      </c>
      <c r="AY455" s="14" t="s">
        <v>149</v>
      </c>
      <c r="BE455" s="177">
        <f>IF(N455="základní",J455,0)</f>
        <v>7600</v>
      </c>
      <c r="BF455" s="177">
        <f>IF(N455="snížená",J455,0)</f>
        <v>0</v>
      </c>
      <c r="BG455" s="177">
        <f>IF(N455="zákl. přenesená",J455,0)</f>
        <v>0</v>
      </c>
      <c r="BH455" s="177">
        <f>IF(N455="sníž. přenesená",J455,0)</f>
        <v>0</v>
      </c>
      <c r="BI455" s="177">
        <f>IF(N455="nulová",J455,0)</f>
        <v>0</v>
      </c>
      <c r="BJ455" s="14" t="s">
        <v>79</v>
      </c>
      <c r="BK455" s="177">
        <f>ROUND(I455*H455,2)</f>
        <v>7600</v>
      </c>
      <c r="BL455" s="14" t="s">
        <v>216</v>
      </c>
      <c r="BM455" s="176" t="s">
        <v>1440</v>
      </c>
    </row>
    <row r="456" spans="1:65" s="11" customFormat="1" ht="22.9" customHeight="1">
      <c r="B456" s="149"/>
      <c r="C456" s="150"/>
      <c r="D456" s="151" t="s">
        <v>73</v>
      </c>
      <c r="E456" s="163" t="s">
        <v>1441</v>
      </c>
      <c r="F456" s="163" t="s">
        <v>1442</v>
      </c>
      <c r="G456" s="150"/>
      <c r="H456" s="150"/>
      <c r="I456" s="153"/>
      <c r="J456" s="164">
        <f>BK456</f>
        <v>2826.57</v>
      </c>
      <c r="K456" s="150"/>
      <c r="L456" s="155"/>
      <c r="M456" s="156"/>
      <c r="N456" s="157"/>
      <c r="O456" s="157"/>
      <c r="P456" s="158">
        <f>SUM(P457:P461)</f>
        <v>0</v>
      </c>
      <c r="Q456" s="157"/>
      <c r="R456" s="158">
        <f>SUM(R457:R461)</f>
        <v>2.9269999999999997E-2</v>
      </c>
      <c r="S456" s="157"/>
      <c r="T456" s="159">
        <f>SUM(T457:T461)</f>
        <v>0</v>
      </c>
      <c r="AR456" s="160" t="s">
        <v>157</v>
      </c>
      <c r="AT456" s="161" t="s">
        <v>73</v>
      </c>
      <c r="AU456" s="161" t="s">
        <v>79</v>
      </c>
      <c r="AY456" s="160" t="s">
        <v>149</v>
      </c>
      <c r="BK456" s="162">
        <f>SUM(BK457:BK461)</f>
        <v>2826.57</v>
      </c>
    </row>
    <row r="457" spans="1:65" s="1" customFormat="1" ht="14.45" customHeight="1">
      <c r="A457" s="31"/>
      <c r="B457" s="32"/>
      <c r="C457" s="165" t="s">
        <v>1443</v>
      </c>
      <c r="D457" s="165" t="s">
        <v>151</v>
      </c>
      <c r="E457" s="166" t="s">
        <v>1444</v>
      </c>
      <c r="F457" s="167" t="s">
        <v>1445</v>
      </c>
      <c r="G457" s="168" t="s">
        <v>165</v>
      </c>
      <c r="H457" s="169">
        <v>1</v>
      </c>
      <c r="I457" s="170">
        <v>520</v>
      </c>
      <c r="J457" s="171">
        <f>ROUND(I457*H457,2)</f>
        <v>520</v>
      </c>
      <c r="K457" s="167" t="s">
        <v>155</v>
      </c>
      <c r="L457" s="36"/>
      <c r="M457" s="172" t="s">
        <v>19</v>
      </c>
      <c r="N457" s="173" t="s">
        <v>45</v>
      </c>
      <c r="O457" s="61"/>
      <c r="P457" s="174">
        <f>O457*H457</f>
        <v>0</v>
      </c>
      <c r="Q457" s="174">
        <v>3.4199999999999999E-3</v>
      </c>
      <c r="R457" s="174">
        <f>Q457*H457</f>
        <v>3.4199999999999999E-3</v>
      </c>
      <c r="S457" s="174">
        <v>0</v>
      </c>
      <c r="T457" s="175">
        <f>S457*H457</f>
        <v>0</v>
      </c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176" t="s">
        <v>216</v>
      </c>
      <c r="AT457" s="176" t="s">
        <v>151</v>
      </c>
      <c r="AU457" s="176" t="s">
        <v>157</v>
      </c>
      <c r="AY457" s="14" t="s">
        <v>149</v>
      </c>
      <c r="BE457" s="177">
        <f>IF(N457="základní",J457,0)</f>
        <v>520</v>
      </c>
      <c r="BF457" s="177">
        <f>IF(N457="snížená",J457,0)</f>
        <v>0</v>
      </c>
      <c r="BG457" s="177">
        <f>IF(N457="zákl. přenesená",J457,0)</f>
        <v>0</v>
      </c>
      <c r="BH457" s="177">
        <f>IF(N457="sníž. přenesená",J457,0)</f>
        <v>0</v>
      </c>
      <c r="BI457" s="177">
        <f>IF(N457="nulová",J457,0)</f>
        <v>0</v>
      </c>
      <c r="BJ457" s="14" t="s">
        <v>79</v>
      </c>
      <c r="BK457" s="177">
        <f>ROUND(I457*H457,2)</f>
        <v>520</v>
      </c>
      <c r="BL457" s="14" t="s">
        <v>216</v>
      </c>
      <c r="BM457" s="176" t="s">
        <v>1446</v>
      </c>
    </row>
    <row r="458" spans="1:65" s="1" customFormat="1" ht="14.45" customHeight="1">
      <c r="A458" s="31"/>
      <c r="B458" s="32"/>
      <c r="C458" s="165" t="s">
        <v>1447</v>
      </c>
      <c r="D458" s="165" t="s">
        <v>151</v>
      </c>
      <c r="E458" s="166" t="s">
        <v>1448</v>
      </c>
      <c r="F458" s="167" t="s">
        <v>1449</v>
      </c>
      <c r="G458" s="168" t="s">
        <v>165</v>
      </c>
      <c r="H458" s="169">
        <v>1</v>
      </c>
      <c r="I458" s="170">
        <v>790</v>
      </c>
      <c r="J458" s="171">
        <f>ROUND(I458*H458,2)</f>
        <v>790</v>
      </c>
      <c r="K458" s="167" t="s">
        <v>155</v>
      </c>
      <c r="L458" s="36"/>
      <c r="M458" s="172" t="s">
        <v>19</v>
      </c>
      <c r="N458" s="173" t="s">
        <v>45</v>
      </c>
      <c r="O458" s="61"/>
      <c r="P458" s="174">
        <f>O458*H458</f>
        <v>0</v>
      </c>
      <c r="Q458" s="174">
        <v>2.257E-2</v>
      </c>
      <c r="R458" s="174">
        <f>Q458*H458</f>
        <v>2.257E-2</v>
      </c>
      <c r="S458" s="174">
        <v>0</v>
      </c>
      <c r="T458" s="175">
        <f>S458*H458</f>
        <v>0</v>
      </c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R458" s="176" t="s">
        <v>216</v>
      </c>
      <c r="AT458" s="176" t="s">
        <v>151</v>
      </c>
      <c r="AU458" s="176" t="s">
        <v>157</v>
      </c>
      <c r="AY458" s="14" t="s">
        <v>149</v>
      </c>
      <c r="BE458" s="177">
        <f>IF(N458="základní",J458,0)</f>
        <v>790</v>
      </c>
      <c r="BF458" s="177">
        <f>IF(N458="snížená",J458,0)</f>
        <v>0</v>
      </c>
      <c r="BG458" s="177">
        <f>IF(N458="zákl. přenesená",J458,0)</f>
        <v>0</v>
      </c>
      <c r="BH458" s="177">
        <f>IF(N458="sníž. přenesená",J458,0)</f>
        <v>0</v>
      </c>
      <c r="BI458" s="177">
        <f>IF(N458="nulová",J458,0)</f>
        <v>0</v>
      </c>
      <c r="BJ458" s="14" t="s">
        <v>79</v>
      </c>
      <c r="BK458" s="177">
        <f>ROUND(I458*H458,2)</f>
        <v>790</v>
      </c>
      <c r="BL458" s="14" t="s">
        <v>216</v>
      </c>
      <c r="BM458" s="176" t="s">
        <v>1450</v>
      </c>
    </row>
    <row r="459" spans="1:65" s="1" customFormat="1" ht="24.2" customHeight="1">
      <c r="A459" s="31"/>
      <c r="B459" s="32"/>
      <c r="C459" s="165" t="s">
        <v>1451</v>
      </c>
      <c r="D459" s="165" t="s">
        <v>151</v>
      </c>
      <c r="E459" s="166" t="s">
        <v>1452</v>
      </c>
      <c r="F459" s="167" t="s">
        <v>1453</v>
      </c>
      <c r="G459" s="168" t="s">
        <v>165</v>
      </c>
      <c r="H459" s="169">
        <v>1</v>
      </c>
      <c r="I459" s="170">
        <v>1420</v>
      </c>
      <c r="J459" s="171">
        <f>ROUND(I459*H459,2)</f>
        <v>1420</v>
      </c>
      <c r="K459" s="167" t="s">
        <v>155</v>
      </c>
      <c r="L459" s="36"/>
      <c r="M459" s="172" t="s">
        <v>19</v>
      </c>
      <c r="N459" s="173" t="s">
        <v>45</v>
      </c>
      <c r="O459" s="61"/>
      <c r="P459" s="174">
        <f>O459*H459</f>
        <v>0</v>
      </c>
      <c r="Q459" s="174">
        <v>3.2799999999999999E-3</v>
      </c>
      <c r="R459" s="174">
        <f>Q459*H459</f>
        <v>3.2799999999999999E-3</v>
      </c>
      <c r="S459" s="174">
        <v>0</v>
      </c>
      <c r="T459" s="175">
        <f>S459*H459</f>
        <v>0</v>
      </c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R459" s="176" t="s">
        <v>216</v>
      </c>
      <c r="AT459" s="176" t="s">
        <v>151</v>
      </c>
      <c r="AU459" s="176" t="s">
        <v>157</v>
      </c>
      <c r="AY459" s="14" t="s">
        <v>149</v>
      </c>
      <c r="BE459" s="177">
        <f>IF(N459="základní",J459,0)</f>
        <v>1420</v>
      </c>
      <c r="BF459" s="177">
        <f>IF(N459="snížená",J459,0)</f>
        <v>0</v>
      </c>
      <c r="BG459" s="177">
        <f>IF(N459="zákl. přenesená",J459,0)</f>
        <v>0</v>
      </c>
      <c r="BH459" s="177">
        <f>IF(N459="sníž. přenesená",J459,0)</f>
        <v>0</v>
      </c>
      <c r="BI459" s="177">
        <f>IF(N459="nulová",J459,0)</f>
        <v>0</v>
      </c>
      <c r="BJ459" s="14" t="s">
        <v>79</v>
      </c>
      <c r="BK459" s="177">
        <f>ROUND(I459*H459,2)</f>
        <v>1420</v>
      </c>
      <c r="BL459" s="14" t="s">
        <v>216</v>
      </c>
      <c r="BM459" s="176" t="s">
        <v>1454</v>
      </c>
    </row>
    <row r="460" spans="1:65" s="1" customFormat="1" ht="24.2" customHeight="1">
      <c r="A460" s="31"/>
      <c r="B460" s="32"/>
      <c r="C460" s="165" t="s">
        <v>1455</v>
      </c>
      <c r="D460" s="165" t="s">
        <v>151</v>
      </c>
      <c r="E460" s="166" t="s">
        <v>1456</v>
      </c>
      <c r="F460" s="167" t="s">
        <v>1457</v>
      </c>
      <c r="G460" s="168" t="s">
        <v>231</v>
      </c>
      <c r="H460" s="169">
        <v>2.9000000000000001E-2</v>
      </c>
      <c r="I460" s="170">
        <v>1640</v>
      </c>
      <c r="J460" s="171">
        <f>ROUND(I460*H460,2)</f>
        <v>47.56</v>
      </c>
      <c r="K460" s="167" t="s">
        <v>155</v>
      </c>
      <c r="L460" s="36"/>
      <c r="M460" s="172" t="s">
        <v>19</v>
      </c>
      <c r="N460" s="173" t="s">
        <v>45</v>
      </c>
      <c r="O460" s="61"/>
      <c r="P460" s="174">
        <f>O460*H460</f>
        <v>0</v>
      </c>
      <c r="Q460" s="174">
        <v>0</v>
      </c>
      <c r="R460" s="174">
        <f>Q460*H460</f>
        <v>0</v>
      </c>
      <c r="S460" s="174">
        <v>0</v>
      </c>
      <c r="T460" s="175">
        <f>S460*H460</f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76" t="s">
        <v>216</v>
      </c>
      <c r="AT460" s="176" t="s">
        <v>151</v>
      </c>
      <c r="AU460" s="176" t="s">
        <v>157</v>
      </c>
      <c r="AY460" s="14" t="s">
        <v>149</v>
      </c>
      <c r="BE460" s="177">
        <f>IF(N460="základní",J460,0)</f>
        <v>47.56</v>
      </c>
      <c r="BF460" s="177">
        <f>IF(N460="snížená",J460,0)</f>
        <v>0</v>
      </c>
      <c r="BG460" s="177">
        <f>IF(N460="zákl. přenesená",J460,0)</f>
        <v>0</v>
      </c>
      <c r="BH460" s="177">
        <f>IF(N460="sníž. přenesená",J460,0)</f>
        <v>0</v>
      </c>
      <c r="BI460" s="177">
        <f>IF(N460="nulová",J460,0)</f>
        <v>0</v>
      </c>
      <c r="BJ460" s="14" t="s">
        <v>79</v>
      </c>
      <c r="BK460" s="177">
        <f>ROUND(I460*H460,2)</f>
        <v>47.56</v>
      </c>
      <c r="BL460" s="14" t="s">
        <v>216</v>
      </c>
      <c r="BM460" s="176" t="s">
        <v>1458</v>
      </c>
    </row>
    <row r="461" spans="1:65" s="1" customFormat="1" ht="24.2" customHeight="1">
      <c r="A461" s="31"/>
      <c r="B461" s="32"/>
      <c r="C461" s="165" t="s">
        <v>1459</v>
      </c>
      <c r="D461" s="165" t="s">
        <v>151</v>
      </c>
      <c r="E461" s="166" t="s">
        <v>1460</v>
      </c>
      <c r="F461" s="167" t="s">
        <v>1461</v>
      </c>
      <c r="G461" s="168" t="s">
        <v>231</v>
      </c>
      <c r="H461" s="169">
        <v>2.9000000000000001E-2</v>
      </c>
      <c r="I461" s="170">
        <v>1690</v>
      </c>
      <c r="J461" s="171">
        <f>ROUND(I461*H461,2)</f>
        <v>49.01</v>
      </c>
      <c r="K461" s="167" t="s">
        <v>155</v>
      </c>
      <c r="L461" s="36"/>
      <c r="M461" s="172" t="s">
        <v>19</v>
      </c>
      <c r="N461" s="173" t="s">
        <v>45</v>
      </c>
      <c r="O461" s="61"/>
      <c r="P461" s="174">
        <f>O461*H461</f>
        <v>0</v>
      </c>
      <c r="Q461" s="174">
        <v>0</v>
      </c>
      <c r="R461" s="174">
        <f>Q461*H461</f>
        <v>0</v>
      </c>
      <c r="S461" s="174">
        <v>0</v>
      </c>
      <c r="T461" s="175">
        <f>S461*H461</f>
        <v>0</v>
      </c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R461" s="176" t="s">
        <v>216</v>
      </c>
      <c r="AT461" s="176" t="s">
        <v>151</v>
      </c>
      <c r="AU461" s="176" t="s">
        <v>157</v>
      </c>
      <c r="AY461" s="14" t="s">
        <v>149</v>
      </c>
      <c r="BE461" s="177">
        <f>IF(N461="základní",J461,0)</f>
        <v>49.01</v>
      </c>
      <c r="BF461" s="177">
        <f>IF(N461="snížená",J461,0)</f>
        <v>0</v>
      </c>
      <c r="BG461" s="177">
        <f>IF(N461="zákl. přenesená",J461,0)</f>
        <v>0</v>
      </c>
      <c r="BH461" s="177">
        <f>IF(N461="sníž. přenesená",J461,0)</f>
        <v>0</v>
      </c>
      <c r="BI461" s="177">
        <f>IF(N461="nulová",J461,0)</f>
        <v>0</v>
      </c>
      <c r="BJ461" s="14" t="s">
        <v>79</v>
      </c>
      <c r="BK461" s="177">
        <f>ROUND(I461*H461,2)</f>
        <v>49.01</v>
      </c>
      <c r="BL461" s="14" t="s">
        <v>216</v>
      </c>
      <c r="BM461" s="176" t="s">
        <v>1462</v>
      </c>
    </row>
    <row r="462" spans="1:65" s="11" customFormat="1" ht="22.9" customHeight="1">
      <c r="B462" s="149"/>
      <c r="C462" s="150"/>
      <c r="D462" s="151" t="s">
        <v>73</v>
      </c>
      <c r="E462" s="163" t="s">
        <v>1463</v>
      </c>
      <c r="F462" s="163" t="s">
        <v>1464</v>
      </c>
      <c r="G462" s="150"/>
      <c r="H462" s="150"/>
      <c r="I462" s="153"/>
      <c r="J462" s="164">
        <f>BK462</f>
        <v>7758.6799999999994</v>
      </c>
      <c r="K462" s="150"/>
      <c r="L462" s="155"/>
      <c r="M462" s="156"/>
      <c r="N462" s="157"/>
      <c r="O462" s="157"/>
      <c r="P462" s="158">
        <f>SUM(P463:P466)</f>
        <v>0</v>
      </c>
      <c r="Q462" s="157"/>
      <c r="R462" s="158">
        <f>SUM(R463:R466)</f>
        <v>1.2384000000000001E-2</v>
      </c>
      <c r="S462" s="157"/>
      <c r="T462" s="159">
        <f>SUM(T463:T466)</f>
        <v>0</v>
      </c>
      <c r="AR462" s="160" t="s">
        <v>157</v>
      </c>
      <c r="AT462" s="161" t="s">
        <v>73</v>
      </c>
      <c r="AU462" s="161" t="s">
        <v>79</v>
      </c>
      <c r="AY462" s="160" t="s">
        <v>149</v>
      </c>
      <c r="BK462" s="162">
        <f>SUM(BK463:BK466)</f>
        <v>7758.6799999999994</v>
      </c>
    </row>
    <row r="463" spans="1:65" s="1" customFormat="1" ht="14.45" customHeight="1">
      <c r="A463" s="31"/>
      <c r="B463" s="32"/>
      <c r="C463" s="165" t="s">
        <v>1465</v>
      </c>
      <c r="D463" s="165" t="s">
        <v>151</v>
      </c>
      <c r="E463" s="166" t="s">
        <v>1466</v>
      </c>
      <c r="F463" s="167" t="s">
        <v>1467</v>
      </c>
      <c r="G463" s="168" t="s">
        <v>169</v>
      </c>
      <c r="H463" s="169">
        <v>17.2</v>
      </c>
      <c r="I463" s="170">
        <v>430</v>
      </c>
      <c r="J463" s="171">
        <f>ROUND(I463*H463,2)</f>
        <v>7396</v>
      </c>
      <c r="K463" s="167" t="s">
        <v>155</v>
      </c>
      <c r="L463" s="36"/>
      <c r="M463" s="172" t="s">
        <v>19</v>
      </c>
      <c r="N463" s="173" t="s">
        <v>45</v>
      </c>
      <c r="O463" s="61"/>
      <c r="P463" s="174">
        <f>O463*H463</f>
        <v>0</v>
      </c>
      <c r="Q463" s="174">
        <v>7.2000000000000005E-4</v>
      </c>
      <c r="R463" s="174">
        <f>Q463*H463</f>
        <v>1.2384000000000001E-2</v>
      </c>
      <c r="S463" s="174">
        <v>0</v>
      </c>
      <c r="T463" s="175">
        <f>S463*H463</f>
        <v>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176" t="s">
        <v>216</v>
      </c>
      <c r="AT463" s="176" t="s">
        <v>151</v>
      </c>
      <c r="AU463" s="176" t="s">
        <v>157</v>
      </c>
      <c r="AY463" s="14" t="s">
        <v>149</v>
      </c>
      <c r="BE463" s="177">
        <f>IF(N463="základní",J463,0)</f>
        <v>7396</v>
      </c>
      <c r="BF463" s="177">
        <f>IF(N463="snížená",J463,0)</f>
        <v>0</v>
      </c>
      <c r="BG463" s="177">
        <f>IF(N463="zákl. přenesená",J463,0)</f>
        <v>0</v>
      </c>
      <c r="BH463" s="177">
        <f>IF(N463="sníž. přenesená",J463,0)</f>
        <v>0</v>
      </c>
      <c r="BI463" s="177">
        <f>IF(N463="nulová",J463,0)</f>
        <v>0</v>
      </c>
      <c r="BJ463" s="14" t="s">
        <v>79</v>
      </c>
      <c r="BK463" s="177">
        <f>ROUND(I463*H463,2)</f>
        <v>7396</v>
      </c>
      <c r="BL463" s="14" t="s">
        <v>216</v>
      </c>
      <c r="BM463" s="176" t="s">
        <v>1468</v>
      </c>
    </row>
    <row r="464" spans="1:65" s="1" customFormat="1" ht="14.45" customHeight="1">
      <c r="A464" s="31"/>
      <c r="B464" s="32"/>
      <c r="C464" s="165" t="s">
        <v>1469</v>
      </c>
      <c r="D464" s="165" t="s">
        <v>151</v>
      </c>
      <c r="E464" s="166" t="s">
        <v>1470</v>
      </c>
      <c r="F464" s="167" t="s">
        <v>1471</v>
      </c>
      <c r="G464" s="168" t="s">
        <v>169</v>
      </c>
      <c r="H464" s="169">
        <v>17.2</v>
      </c>
      <c r="I464" s="170">
        <v>19.3</v>
      </c>
      <c r="J464" s="171">
        <f>ROUND(I464*H464,2)</f>
        <v>331.96</v>
      </c>
      <c r="K464" s="167" t="s">
        <v>155</v>
      </c>
      <c r="L464" s="36"/>
      <c r="M464" s="172" t="s">
        <v>19</v>
      </c>
      <c r="N464" s="173" t="s">
        <v>45</v>
      </c>
      <c r="O464" s="61"/>
      <c r="P464" s="174">
        <f>O464*H464</f>
        <v>0</v>
      </c>
      <c r="Q464" s="174">
        <v>0</v>
      </c>
      <c r="R464" s="174">
        <f>Q464*H464</f>
        <v>0</v>
      </c>
      <c r="S464" s="174">
        <v>0</v>
      </c>
      <c r="T464" s="175">
        <f>S464*H464</f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76" t="s">
        <v>216</v>
      </c>
      <c r="AT464" s="176" t="s">
        <v>151</v>
      </c>
      <c r="AU464" s="176" t="s">
        <v>157</v>
      </c>
      <c r="AY464" s="14" t="s">
        <v>149</v>
      </c>
      <c r="BE464" s="177">
        <f>IF(N464="základní",J464,0)</f>
        <v>331.96</v>
      </c>
      <c r="BF464" s="177">
        <f>IF(N464="snížená",J464,0)</f>
        <v>0</v>
      </c>
      <c r="BG464" s="177">
        <f>IF(N464="zákl. přenesená",J464,0)</f>
        <v>0</v>
      </c>
      <c r="BH464" s="177">
        <f>IF(N464="sníž. přenesená",J464,0)</f>
        <v>0</v>
      </c>
      <c r="BI464" s="177">
        <f>IF(N464="nulová",J464,0)</f>
        <v>0</v>
      </c>
      <c r="BJ464" s="14" t="s">
        <v>79</v>
      </c>
      <c r="BK464" s="177">
        <f>ROUND(I464*H464,2)</f>
        <v>331.96</v>
      </c>
      <c r="BL464" s="14" t="s">
        <v>216</v>
      </c>
      <c r="BM464" s="176" t="s">
        <v>1472</v>
      </c>
    </row>
    <row r="465" spans="1:65" s="1" customFormat="1" ht="24.2" customHeight="1">
      <c r="A465" s="31"/>
      <c r="B465" s="32"/>
      <c r="C465" s="165" t="s">
        <v>1473</v>
      </c>
      <c r="D465" s="165" t="s">
        <v>151</v>
      </c>
      <c r="E465" s="166" t="s">
        <v>1474</v>
      </c>
      <c r="F465" s="167" t="s">
        <v>1475</v>
      </c>
      <c r="G465" s="168" t="s">
        <v>231</v>
      </c>
      <c r="H465" s="169">
        <v>1.2E-2</v>
      </c>
      <c r="I465" s="170">
        <v>1290</v>
      </c>
      <c r="J465" s="171">
        <f>ROUND(I465*H465,2)</f>
        <v>15.48</v>
      </c>
      <c r="K465" s="167" t="s">
        <v>155</v>
      </c>
      <c r="L465" s="36"/>
      <c r="M465" s="172" t="s">
        <v>19</v>
      </c>
      <c r="N465" s="173" t="s">
        <v>45</v>
      </c>
      <c r="O465" s="61"/>
      <c r="P465" s="174">
        <f>O465*H465</f>
        <v>0</v>
      </c>
      <c r="Q465" s="174">
        <v>0</v>
      </c>
      <c r="R465" s="174">
        <f>Q465*H465</f>
        <v>0</v>
      </c>
      <c r="S465" s="174">
        <v>0</v>
      </c>
      <c r="T465" s="175">
        <f>S465*H465</f>
        <v>0</v>
      </c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R465" s="176" t="s">
        <v>216</v>
      </c>
      <c r="AT465" s="176" t="s">
        <v>151</v>
      </c>
      <c r="AU465" s="176" t="s">
        <v>157</v>
      </c>
      <c r="AY465" s="14" t="s">
        <v>149</v>
      </c>
      <c r="BE465" s="177">
        <f>IF(N465="základní",J465,0)</f>
        <v>15.48</v>
      </c>
      <c r="BF465" s="177">
        <f>IF(N465="snížená",J465,0)</f>
        <v>0</v>
      </c>
      <c r="BG465" s="177">
        <f>IF(N465="zákl. přenesená",J465,0)</f>
        <v>0</v>
      </c>
      <c r="BH465" s="177">
        <f>IF(N465="sníž. přenesená",J465,0)</f>
        <v>0</v>
      </c>
      <c r="BI465" s="177">
        <f>IF(N465="nulová",J465,0)</f>
        <v>0</v>
      </c>
      <c r="BJ465" s="14" t="s">
        <v>79</v>
      </c>
      <c r="BK465" s="177">
        <f>ROUND(I465*H465,2)</f>
        <v>15.48</v>
      </c>
      <c r="BL465" s="14" t="s">
        <v>216</v>
      </c>
      <c r="BM465" s="176" t="s">
        <v>1476</v>
      </c>
    </row>
    <row r="466" spans="1:65" s="1" customFormat="1" ht="24.2" customHeight="1">
      <c r="A466" s="31"/>
      <c r="B466" s="32"/>
      <c r="C466" s="165" t="s">
        <v>1477</v>
      </c>
      <c r="D466" s="165" t="s">
        <v>151</v>
      </c>
      <c r="E466" s="166" t="s">
        <v>1478</v>
      </c>
      <c r="F466" s="167" t="s">
        <v>1479</v>
      </c>
      <c r="G466" s="168" t="s">
        <v>231</v>
      </c>
      <c r="H466" s="169">
        <v>1.2E-2</v>
      </c>
      <c r="I466" s="170">
        <v>1270</v>
      </c>
      <c r="J466" s="171">
        <f>ROUND(I466*H466,2)</f>
        <v>15.24</v>
      </c>
      <c r="K466" s="167" t="s">
        <v>155</v>
      </c>
      <c r="L466" s="36"/>
      <c r="M466" s="172" t="s">
        <v>19</v>
      </c>
      <c r="N466" s="173" t="s">
        <v>45</v>
      </c>
      <c r="O466" s="61"/>
      <c r="P466" s="174">
        <f>O466*H466</f>
        <v>0</v>
      </c>
      <c r="Q466" s="174">
        <v>0</v>
      </c>
      <c r="R466" s="174">
        <f>Q466*H466</f>
        <v>0</v>
      </c>
      <c r="S466" s="174">
        <v>0</v>
      </c>
      <c r="T466" s="175">
        <f>S466*H466</f>
        <v>0</v>
      </c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R466" s="176" t="s">
        <v>216</v>
      </c>
      <c r="AT466" s="176" t="s">
        <v>151</v>
      </c>
      <c r="AU466" s="176" t="s">
        <v>157</v>
      </c>
      <c r="AY466" s="14" t="s">
        <v>149</v>
      </c>
      <c r="BE466" s="177">
        <f>IF(N466="základní",J466,0)</f>
        <v>15.24</v>
      </c>
      <c r="BF466" s="177">
        <f>IF(N466="snížená",J466,0)</f>
        <v>0</v>
      </c>
      <c r="BG466" s="177">
        <f>IF(N466="zákl. přenesená",J466,0)</f>
        <v>0</v>
      </c>
      <c r="BH466" s="177">
        <f>IF(N466="sníž. přenesená",J466,0)</f>
        <v>0</v>
      </c>
      <c r="BI466" s="177">
        <f>IF(N466="nulová",J466,0)</f>
        <v>0</v>
      </c>
      <c r="BJ466" s="14" t="s">
        <v>79</v>
      </c>
      <c r="BK466" s="177">
        <f>ROUND(I466*H466,2)</f>
        <v>15.24</v>
      </c>
      <c r="BL466" s="14" t="s">
        <v>216</v>
      </c>
      <c r="BM466" s="176" t="s">
        <v>1480</v>
      </c>
    </row>
    <row r="467" spans="1:65" s="11" customFormat="1" ht="22.9" customHeight="1">
      <c r="B467" s="149"/>
      <c r="C467" s="150"/>
      <c r="D467" s="151" t="s">
        <v>73</v>
      </c>
      <c r="E467" s="163" t="s">
        <v>1481</v>
      </c>
      <c r="F467" s="163" t="s">
        <v>1482</v>
      </c>
      <c r="G467" s="150"/>
      <c r="H467" s="150"/>
      <c r="I467" s="153"/>
      <c r="J467" s="164">
        <f>BK467</f>
        <v>8620.8799999999992</v>
      </c>
      <c r="K467" s="150"/>
      <c r="L467" s="155"/>
      <c r="M467" s="156"/>
      <c r="N467" s="157"/>
      <c r="O467" s="157"/>
      <c r="P467" s="158">
        <f>SUM(P468:P478)</f>
        <v>0</v>
      </c>
      <c r="Q467" s="157"/>
      <c r="R467" s="158">
        <f>SUM(R468:R478)</f>
        <v>1.7250000000000001E-2</v>
      </c>
      <c r="S467" s="157"/>
      <c r="T467" s="159">
        <f>SUM(T468:T478)</f>
        <v>0</v>
      </c>
      <c r="AR467" s="160" t="s">
        <v>157</v>
      </c>
      <c r="AT467" s="161" t="s">
        <v>73</v>
      </c>
      <c r="AU467" s="161" t="s">
        <v>79</v>
      </c>
      <c r="AY467" s="160" t="s">
        <v>149</v>
      </c>
      <c r="BK467" s="162">
        <f>SUM(BK468:BK478)</f>
        <v>8620.8799999999992</v>
      </c>
    </row>
    <row r="468" spans="1:65" s="1" customFormat="1" ht="14.45" customHeight="1">
      <c r="A468" s="31"/>
      <c r="B468" s="32"/>
      <c r="C468" s="165" t="s">
        <v>1483</v>
      </c>
      <c r="D468" s="165" t="s">
        <v>151</v>
      </c>
      <c r="E468" s="166" t="s">
        <v>1484</v>
      </c>
      <c r="F468" s="167" t="s">
        <v>1485</v>
      </c>
      <c r="G468" s="168" t="s">
        <v>165</v>
      </c>
      <c r="H468" s="169">
        <v>15</v>
      </c>
      <c r="I468" s="170">
        <v>98.1</v>
      </c>
      <c r="J468" s="171">
        <f t="shared" ref="J468:J478" si="140">ROUND(I468*H468,2)</f>
        <v>1471.5</v>
      </c>
      <c r="K468" s="167" t="s">
        <v>155</v>
      </c>
      <c r="L468" s="36"/>
      <c r="M468" s="172" t="s">
        <v>19</v>
      </c>
      <c r="N468" s="173" t="s">
        <v>45</v>
      </c>
      <c r="O468" s="61"/>
      <c r="P468" s="174">
        <f t="shared" ref="P468:P478" si="141">O468*H468</f>
        <v>0</v>
      </c>
      <c r="Q468" s="174">
        <v>9.0000000000000006E-5</v>
      </c>
      <c r="R468" s="174">
        <f t="shared" ref="R468:R478" si="142">Q468*H468</f>
        <v>1.3500000000000001E-3</v>
      </c>
      <c r="S468" s="174">
        <v>0</v>
      </c>
      <c r="T468" s="175">
        <f t="shared" ref="T468:T478" si="143">S468*H468</f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76" t="s">
        <v>216</v>
      </c>
      <c r="AT468" s="176" t="s">
        <v>151</v>
      </c>
      <c r="AU468" s="176" t="s">
        <v>157</v>
      </c>
      <c r="AY468" s="14" t="s">
        <v>149</v>
      </c>
      <c r="BE468" s="177">
        <f t="shared" ref="BE468:BE478" si="144">IF(N468="základní",J468,0)</f>
        <v>1471.5</v>
      </c>
      <c r="BF468" s="177">
        <f t="shared" ref="BF468:BF478" si="145">IF(N468="snížená",J468,0)</f>
        <v>0</v>
      </c>
      <c r="BG468" s="177">
        <f t="shared" ref="BG468:BG478" si="146">IF(N468="zákl. přenesená",J468,0)</f>
        <v>0</v>
      </c>
      <c r="BH468" s="177">
        <f t="shared" ref="BH468:BH478" si="147">IF(N468="sníž. přenesená",J468,0)</f>
        <v>0</v>
      </c>
      <c r="BI468" s="177">
        <f t="shared" ref="BI468:BI478" si="148">IF(N468="nulová",J468,0)</f>
        <v>0</v>
      </c>
      <c r="BJ468" s="14" t="s">
        <v>79</v>
      </c>
      <c r="BK468" s="177">
        <f t="shared" ref="BK468:BK478" si="149">ROUND(I468*H468,2)</f>
        <v>1471.5</v>
      </c>
      <c r="BL468" s="14" t="s">
        <v>216</v>
      </c>
      <c r="BM468" s="176" t="s">
        <v>1486</v>
      </c>
    </row>
    <row r="469" spans="1:65" s="1" customFormat="1" ht="14.45" customHeight="1">
      <c r="A469" s="31"/>
      <c r="B469" s="32"/>
      <c r="C469" s="165" t="s">
        <v>1487</v>
      </c>
      <c r="D469" s="165" t="s">
        <v>151</v>
      </c>
      <c r="E469" s="166" t="s">
        <v>1488</v>
      </c>
      <c r="F469" s="167" t="s">
        <v>1489</v>
      </c>
      <c r="G469" s="168" t="s">
        <v>165</v>
      </c>
      <c r="H469" s="169">
        <v>6</v>
      </c>
      <c r="I469" s="170">
        <v>249</v>
      </c>
      <c r="J469" s="171">
        <f t="shared" si="140"/>
        <v>1494</v>
      </c>
      <c r="K469" s="167" t="s">
        <v>155</v>
      </c>
      <c r="L469" s="36"/>
      <c r="M469" s="172" t="s">
        <v>19</v>
      </c>
      <c r="N469" s="173" t="s">
        <v>45</v>
      </c>
      <c r="O469" s="61"/>
      <c r="P469" s="174">
        <f t="shared" si="141"/>
        <v>0</v>
      </c>
      <c r="Q469" s="174">
        <v>2.4000000000000001E-4</v>
      </c>
      <c r="R469" s="174">
        <f t="shared" si="142"/>
        <v>1.4400000000000001E-3</v>
      </c>
      <c r="S469" s="174">
        <v>0</v>
      </c>
      <c r="T469" s="175">
        <f t="shared" si="143"/>
        <v>0</v>
      </c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R469" s="176" t="s">
        <v>216</v>
      </c>
      <c r="AT469" s="176" t="s">
        <v>151</v>
      </c>
      <c r="AU469" s="176" t="s">
        <v>157</v>
      </c>
      <c r="AY469" s="14" t="s">
        <v>149</v>
      </c>
      <c r="BE469" s="177">
        <f t="shared" si="144"/>
        <v>1494</v>
      </c>
      <c r="BF469" s="177">
        <f t="shared" si="145"/>
        <v>0</v>
      </c>
      <c r="BG469" s="177">
        <f t="shared" si="146"/>
        <v>0</v>
      </c>
      <c r="BH469" s="177">
        <f t="shared" si="147"/>
        <v>0</v>
      </c>
      <c r="BI469" s="177">
        <f t="shared" si="148"/>
        <v>0</v>
      </c>
      <c r="BJ469" s="14" t="s">
        <v>79</v>
      </c>
      <c r="BK469" s="177">
        <f t="shared" si="149"/>
        <v>1494</v>
      </c>
      <c r="BL469" s="14" t="s">
        <v>216</v>
      </c>
      <c r="BM469" s="176" t="s">
        <v>1490</v>
      </c>
    </row>
    <row r="470" spans="1:65" s="1" customFormat="1" ht="14.45" customHeight="1">
      <c r="A470" s="31"/>
      <c r="B470" s="32"/>
      <c r="C470" s="165" t="s">
        <v>1491</v>
      </c>
      <c r="D470" s="165" t="s">
        <v>151</v>
      </c>
      <c r="E470" s="166" t="s">
        <v>1492</v>
      </c>
      <c r="F470" s="167" t="s">
        <v>1493</v>
      </c>
      <c r="G470" s="168" t="s">
        <v>165</v>
      </c>
      <c r="H470" s="169">
        <v>22</v>
      </c>
      <c r="I470" s="170">
        <v>138</v>
      </c>
      <c r="J470" s="171">
        <f t="shared" si="140"/>
        <v>3036</v>
      </c>
      <c r="K470" s="167" t="s">
        <v>155</v>
      </c>
      <c r="L470" s="36"/>
      <c r="M470" s="172" t="s">
        <v>19</v>
      </c>
      <c r="N470" s="173" t="s">
        <v>45</v>
      </c>
      <c r="O470" s="61"/>
      <c r="P470" s="174">
        <f t="shared" si="141"/>
        <v>0</v>
      </c>
      <c r="Q470" s="174">
        <v>5.1999999999999995E-4</v>
      </c>
      <c r="R470" s="174">
        <f t="shared" si="142"/>
        <v>1.1439999999999999E-2</v>
      </c>
      <c r="S470" s="174">
        <v>0</v>
      </c>
      <c r="T470" s="175">
        <f t="shared" si="143"/>
        <v>0</v>
      </c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R470" s="176" t="s">
        <v>216</v>
      </c>
      <c r="AT470" s="176" t="s">
        <v>151</v>
      </c>
      <c r="AU470" s="176" t="s">
        <v>157</v>
      </c>
      <c r="AY470" s="14" t="s">
        <v>149</v>
      </c>
      <c r="BE470" s="177">
        <f t="shared" si="144"/>
        <v>3036</v>
      </c>
      <c r="BF470" s="177">
        <f t="shared" si="145"/>
        <v>0</v>
      </c>
      <c r="BG470" s="177">
        <f t="shared" si="146"/>
        <v>0</v>
      </c>
      <c r="BH470" s="177">
        <f t="shared" si="147"/>
        <v>0</v>
      </c>
      <c r="BI470" s="177">
        <f t="shared" si="148"/>
        <v>0</v>
      </c>
      <c r="BJ470" s="14" t="s">
        <v>79</v>
      </c>
      <c r="BK470" s="177">
        <f t="shared" si="149"/>
        <v>3036</v>
      </c>
      <c r="BL470" s="14" t="s">
        <v>216</v>
      </c>
      <c r="BM470" s="176" t="s">
        <v>1494</v>
      </c>
    </row>
    <row r="471" spans="1:65" s="1" customFormat="1" ht="14.45" customHeight="1">
      <c r="A471" s="31"/>
      <c r="B471" s="32"/>
      <c r="C471" s="165" t="s">
        <v>1495</v>
      </c>
      <c r="D471" s="165" t="s">
        <v>151</v>
      </c>
      <c r="E471" s="166" t="s">
        <v>1496</v>
      </c>
      <c r="F471" s="167" t="s">
        <v>1497</v>
      </c>
      <c r="G471" s="168" t="s">
        <v>165</v>
      </c>
      <c r="H471" s="169">
        <v>1</v>
      </c>
      <c r="I471" s="170">
        <v>356</v>
      </c>
      <c r="J471" s="171">
        <f t="shared" si="140"/>
        <v>356</v>
      </c>
      <c r="K471" s="167" t="s">
        <v>155</v>
      </c>
      <c r="L471" s="36"/>
      <c r="M471" s="172" t="s">
        <v>19</v>
      </c>
      <c r="N471" s="173" t="s">
        <v>45</v>
      </c>
      <c r="O471" s="61"/>
      <c r="P471" s="174">
        <f t="shared" si="141"/>
        <v>0</v>
      </c>
      <c r="Q471" s="174">
        <v>3.2000000000000003E-4</v>
      </c>
      <c r="R471" s="174">
        <f t="shared" si="142"/>
        <v>3.2000000000000003E-4</v>
      </c>
      <c r="S471" s="174">
        <v>0</v>
      </c>
      <c r="T471" s="175">
        <f t="shared" si="143"/>
        <v>0</v>
      </c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R471" s="176" t="s">
        <v>216</v>
      </c>
      <c r="AT471" s="176" t="s">
        <v>151</v>
      </c>
      <c r="AU471" s="176" t="s">
        <v>157</v>
      </c>
      <c r="AY471" s="14" t="s">
        <v>149</v>
      </c>
      <c r="BE471" s="177">
        <f t="shared" si="144"/>
        <v>356</v>
      </c>
      <c r="BF471" s="177">
        <f t="shared" si="145"/>
        <v>0</v>
      </c>
      <c r="BG471" s="177">
        <f t="shared" si="146"/>
        <v>0</v>
      </c>
      <c r="BH471" s="177">
        <f t="shared" si="147"/>
        <v>0</v>
      </c>
      <c r="BI471" s="177">
        <f t="shared" si="148"/>
        <v>0</v>
      </c>
      <c r="BJ471" s="14" t="s">
        <v>79</v>
      </c>
      <c r="BK471" s="177">
        <f t="shared" si="149"/>
        <v>356</v>
      </c>
      <c r="BL471" s="14" t="s">
        <v>216</v>
      </c>
      <c r="BM471" s="176" t="s">
        <v>1498</v>
      </c>
    </row>
    <row r="472" spans="1:65" s="1" customFormat="1" ht="14.45" customHeight="1">
      <c r="A472" s="31"/>
      <c r="B472" s="32"/>
      <c r="C472" s="165" t="s">
        <v>1499</v>
      </c>
      <c r="D472" s="165" t="s">
        <v>151</v>
      </c>
      <c r="E472" s="166" t="s">
        <v>1500</v>
      </c>
      <c r="F472" s="167" t="s">
        <v>1501</v>
      </c>
      <c r="G472" s="168" t="s">
        <v>165</v>
      </c>
      <c r="H472" s="169">
        <v>2</v>
      </c>
      <c r="I472" s="170">
        <v>283</v>
      </c>
      <c r="J472" s="171">
        <f t="shared" si="140"/>
        <v>566</v>
      </c>
      <c r="K472" s="167" t="s">
        <v>155</v>
      </c>
      <c r="L472" s="36"/>
      <c r="M472" s="172" t="s">
        <v>19</v>
      </c>
      <c r="N472" s="173" t="s">
        <v>45</v>
      </c>
      <c r="O472" s="61"/>
      <c r="P472" s="174">
        <f t="shared" si="141"/>
        <v>0</v>
      </c>
      <c r="Q472" s="174">
        <v>2.2000000000000001E-4</v>
      </c>
      <c r="R472" s="174">
        <f t="shared" si="142"/>
        <v>4.4000000000000002E-4</v>
      </c>
      <c r="S472" s="174">
        <v>0</v>
      </c>
      <c r="T472" s="175">
        <f t="shared" si="143"/>
        <v>0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R472" s="176" t="s">
        <v>216</v>
      </c>
      <c r="AT472" s="176" t="s">
        <v>151</v>
      </c>
      <c r="AU472" s="176" t="s">
        <v>157</v>
      </c>
      <c r="AY472" s="14" t="s">
        <v>149</v>
      </c>
      <c r="BE472" s="177">
        <f t="shared" si="144"/>
        <v>566</v>
      </c>
      <c r="BF472" s="177">
        <f t="shared" si="145"/>
        <v>0</v>
      </c>
      <c r="BG472" s="177">
        <f t="shared" si="146"/>
        <v>0</v>
      </c>
      <c r="BH472" s="177">
        <f t="shared" si="147"/>
        <v>0</v>
      </c>
      <c r="BI472" s="177">
        <f t="shared" si="148"/>
        <v>0</v>
      </c>
      <c r="BJ472" s="14" t="s">
        <v>79</v>
      </c>
      <c r="BK472" s="177">
        <f t="shared" si="149"/>
        <v>566</v>
      </c>
      <c r="BL472" s="14" t="s">
        <v>216</v>
      </c>
      <c r="BM472" s="176" t="s">
        <v>1502</v>
      </c>
    </row>
    <row r="473" spans="1:65" s="1" customFormat="1" ht="24.2" customHeight="1">
      <c r="A473" s="31"/>
      <c r="B473" s="32"/>
      <c r="C473" s="165" t="s">
        <v>1503</v>
      </c>
      <c r="D473" s="165" t="s">
        <v>151</v>
      </c>
      <c r="E473" s="166" t="s">
        <v>1504</v>
      </c>
      <c r="F473" s="167" t="s">
        <v>1505</v>
      </c>
      <c r="G473" s="168" t="s">
        <v>165</v>
      </c>
      <c r="H473" s="169">
        <v>2</v>
      </c>
      <c r="I473" s="170">
        <v>460</v>
      </c>
      <c r="J473" s="171">
        <f t="shared" si="140"/>
        <v>920</v>
      </c>
      <c r="K473" s="167" t="s">
        <v>155</v>
      </c>
      <c r="L473" s="36"/>
      <c r="M473" s="172" t="s">
        <v>19</v>
      </c>
      <c r="N473" s="173" t="s">
        <v>45</v>
      </c>
      <c r="O473" s="61"/>
      <c r="P473" s="174">
        <f t="shared" si="141"/>
        <v>0</v>
      </c>
      <c r="Q473" s="174">
        <v>2.7E-4</v>
      </c>
      <c r="R473" s="174">
        <f t="shared" si="142"/>
        <v>5.4000000000000001E-4</v>
      </c>
      <c r="S473" s="174">
        <v>0</v>
      </c>
      <c r="T473" s="175">
        <f t="shared" si="143"/>
        <v>0</v>
      </c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R473" s="176" t="s">
        <v>216</v>
      </c>
      <c r="AT473" s="176" t="s">
        <v>151</v>
      </c>
      <c r="AU473" s="176" t="s">
        <v>157</v>
      </c>
      <c r="AY473" s="14" t="s">
        <v>149</v>
      </c>
      <c r="BE473" s="177">
        <f t="shared" si="144"/>
        <v>920</v>
      </c>
      <c r="BF473" s="177">
        <f t="shared" si="145"/>
        <v>0</v>
      </c>
      <c r="BG473" s="177">
        <f t="shared" si="146"/>
        <v>0</v>
      </c>
      <c r="BH473" s="177">
        <f t="shared" si="147"/>
        <v>0</v>
      </c>
      <c r="BI473" s="177">
        <f t="shared" si="148"/>
        <v>0</v>
      </c>
      <c r="BJ473" s="14" t="s">
        <v>79</v>
      </c>
      <c r="BK473" s="177">
        <f t="shared" si="149"/>
        <v>920</v>
      </c>
      <c r="BL473" s="14" t="s">
        <v>216</v>
      </c>
      <c r="BM473" s="176" t="s">
        <v>1506</v>
      </c>
    </row>
    <row r="474" spans="1:65" s="1" customFormat="1" ht="14.45" customHeight="1">
      <c r="A474" s="31"/>
      <c r="B474" s="32"/>
      <c r="C474" s="165" t="s">
        <v>1507</v>
      </c>
      <c r="D474" s="165" t="s">
        <v>151</v>
      </c>
      <c r="E474" s="166" t="s">
        <v>1508</v>
      </c>
      <c r="F474" s="167" t="s">
        <v>1509</v>
      </c>
      <c r="G474" s="168" t="s">
        <v>165</v>
      </c>
      <c r="H474" s="169">
        <v>2</v>
      </c>
      <c r="I474" s="170">
        <v>160</v>
      </c>
      <c r="J474" s="171">
        <f t="shared" si="140"/>
        <v>320</v>
      </c>
      <c r="K474" s="167" t="s">
        <v>155</v>
      </c>
      <c r="L474" s="36"/>
      <c r="M474" s="172" t="s">
        <v>19</v>
      </c>
      <c r="N474" s="173" t="s">
        <v>45</v>
      </c>
      <c r="O474" s="61"/>
      <c r="P474" s="174">
        <f t="shared" si="141"/>
        <v>0</v>
      </c>
      <c r="Q474" s="174">
        <v>2.0000000000000001E-4</v>
      </c>
      <c r="R474" s="174">
        <f t="shared" si="142"/>
        <v>4.0000000000000002E-4</v>
      </c>
      <c r="S474" s="174">
        <v>0</v>
      </c>
      <c r="T474" s="175">
        <f t="shared" si="143"/>
        <v>0</v>
      </c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R474" s="176" t="s">
        <v>216</v>
      </c>
      <c r="AT474" s="176" t="s">
        <v>151</v>
      </c>
      <c r="AU474" s="176" t="s">
        <v>157</v>
      </c>
      <c r="AY474" s="14" t="s">
        <v>149</v>
      </c>
      <c r="BE474" s="177">
        <f t="shared" si="144"/>
        <v>320</v>
      </c>
      <c r="BF474" s="177">
        <f t="shared" si="145"/>
        <v>0</v>
      </c>
      <c r="BG474" s="177">
        <f t="shared" si="146"/>
        <v>0</v>
      </c>
      <c r="BH474" s="177">
        <f t="shared" si="147"/>
        <v>0</v>
      </c>
      <c r="BI474" s="177">
        <f t="shared" si="148"/>
        <v>0</v>
      </c>
      <c r="BJ474" s="14" t="s">
        <v>79</v>
      </c>
      <c r="BK474" s="177">
        <f t="shared" si="149"/>
        <v>320</v>
      </c>
      <c r="BL474" s="14" t="s">
        <v>216</v>
      </c>
      <c r="BM474" s="176" t="s">
        <v>1510</v>
      </c>
    </row>
    <row r="475" spans="1:65" s="1" customFormat="1" ht="14.45" customHeight="1">
      <c r="A475" s="31"/>
      <c r="B475" s="32"/>
      <c r="C475" s="165" t="s">
        <v>1511</v>
      </c>
      <c r="D475" s="165" t="s">
        <v>151</v>
      </c>
      <c r="E475" s="166" t="s">
        <v>1512</v>
      </c>
      <c r="F475" s="167" t="s">
        <v>1513</v>
      </c>
      <c r="G475" s="168" t="s">
        <v>165</v>
      </c>
      <c r="H475" s="169">
        <v>1</v>
      </c>
      <c r="I475" s="170">
        <v>232</v>
      </c>
      <c r="J475" s="171">
        <f t="shared" si="140"/>
        <v>232</v>
      </c>
      <c r="K475" s="167" t="s">
        <v>155</v>
      </c>
      <c r="L475" s="36"/>
      <c r="M475" s="172" t="s">
        <v>19</v>
      </c>
      <c r="N475" s="173" t="s">
        <v>45</v>
      </c>
      <c r="O475" s="61"/>
      <c r="P475" s="174">
        <f t="shared" si="141"/>
        <v>0</v>
      </c>
      <c r="Q475" s="174">
        <v>2.2000000000000001E-4</v>
      </c>
      <c r="R475" s="174">
        <f t="shared" si="142"/>
        <v>2.2000000000000001E-4</v>
      </c>
      <c r="S475" s="174">
        <v>0</v>
      </c>
      <c r="T475" s="175">
        <f t="shared" si="143"/>
        <v>0</v>
      </c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R475" s="176" t="s">
        <v>216</v>
      </c>
      <c r="AT475" s="176" t="s">
        <v>151</v>
      </c>
      <c r="AU475" s="176" t="s">
        <v>157</v>
      </c>
      <c r="AY475" s="14" t="s">
        <v>149</v>
      </c>
      <c r="BE475" s="177">
        <f t="shared" si="144"/>
        <v>232</v>
      </c>
      <c r="BF475" s="177">
        <f t="shared" si="145"/>
        <v>0</v>
      </c>
      <c r="BG475" s="177">
        <f t="shared" si="146"/>
        <v>0</v>
      </c>
      <c r="BH475" s="177">
        <f t="shared" si="147"/>
        <v>0</v>
      </c>
      <c r="BI475" s="177">
        <f t="shared" si="148"/>
        <v>0</v>
      </c>
      <c r="BJ475" s="14" t="s">
        <v>79</v>
      </c>
      <c r="BK475" s="177">
        <f t="shared" si="149"/>
        <v>232</v>
      </c>
      <c r="BL475" s="14" t="s">
        <v>216</v>
      </c>
      <c r="BM475" s="176" t="s">
        <v>1514</v>
      </c>
    </row>
    <row r="476" spans="1:65" s="1" customFormat="1" ht="24.2" customHeight="1">
      <c r="A476" s="31"/>
      <c r="B476" s="32"/>
      <c r="C476" s="165" t="s">
        <v>1515</v>
      </c>
      <c r="D476" s="165" t="s">
        <v>151</v>
      </c>
      <c r="E476" s="166" t="s">
        <v>1516</v>
      </c>
      <c r="F476" s="167" t="s">
        <v>1517</v>
      </c>
      <c r="G476" s="168" t="s">
        <v>165</v>
      </c>
      <c r="H476" s="169">
        <v>2</v>
      </c>
      <c r="I476" s="170">
        <v>97</v>
      </c>
      <c r="J476" s="171">
        <f t="shared" si="140"/>
        <v>194</v>
      </c>
      <c r="K476" s="167" t="s">
        <v>155</v>
      </c>
      <c r="L476" s="36"/>
      <c r="M476" s="172" t="s">
        <v>19</v>
      </c>
      <c r="N476" s="173" t="s">
        <v>45</v>
      </c>
      <c r="O476" s="61"/>
      <c r="P476" s="174">
        <f t="shared" si="141"/>
        <v>0</v>
      </c>
      <c r="Q476" s="174">
        <v>5.5000000000000003E-4</v>
      </c>
      <c r="R476" s="174">
        <f t="shared" si="142"/>
        <v>1.1000000000000001E-3</v>
      </c>
      <c r="S476" s="174">
        <v>0</v>
      </c>
      <c r="T476" s="175">
        <f t="shared" si="143"/>
        <v>0</v>
      </c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R476" s="176" t="s">
        <v>216</v>
      </c>
      <c r="AT476" s="176" t="s">
        <v>151</v>
      </c>
      <c r="AU476" s="176" t="s">
        <v>157</v>
      </c>
      <c r="AY476" s="14" t="s">
        <v>149</v>
      </c>
      <c r="BE476" s="177">
        <f t="shared" si="144"/>
        <v>194</v>
      </c>
      <c r="BF476" s="177">
        <f t="shared" si="145"/>
        <v>0</v>
      </c>
      <c r="BG476" s="177">
        <f t="shared" si="146"/>
        <v>0</v>
      </c>
      <c r="BH476" s="177">
        <f t="shared" si="147"/>
        <v>0</v>
      </c>
      <c r="BI476" s="177">
        <f t="shared" si="148"/>
        <v>0</v>
      </c>
      <c r="BJ476" s="14" t="s">
        <v>79</v>
      </c>
      <c r="BK476" s="177">
        <f t="shared" si="149"/>
        <v>194</v>
      </c>
      <c r="BL476" s="14" t="s">
        <v>216</v>
      </c>
      <c r="BM476" s="176" t="s">
        <v>1518</v>
      </c>
    </row>
    <row r="477" spans="1:65" s="1" customFormat="1" ht="24.2" customHeight="1">
      <c r="A477" s="31"/>
      <c r="B477" s="32"/>
      <c r="C477" s="165" t="s">
        <v>1519</v>
      </c>
      <c r="D477" s="165" t="s">
        <v>151</v>
      </c>
      <c r="E477" s="166" t="s">
        <v>1520</v>
      </c>
      <c r="F477" s="167" t="s">
        <v>1521</v>
      </c>
      <c r="G477" s="168" t="s">
        <v>231</v>
      </c>
      <c r="H477" s="169">
        <v>1.7000000000000001E-2</v>
      </c>
      <c r="I477" s="170">
        <v>930</v>
      </c>
      <c r="J477" s="171">
        <f t="shared" si="140"/>
        <v>15.81</v>
      </c>
      <c r="K477" s="167" t="s">
        <v>155</v>
      </c>
      <c r="L477" s="36"/>
      <c r="M477" s="172" t="s">
        <v>19</v>
      </c>
      <c r="N477" s="173" t="s">
        <v>45</v>
      </c>
      <c r="O477" s="61"/>
      <c r="P477" s="174">
        <f t="shared" si="141"/>
        <v>0</v>
      </c>
      <c r="Q477" s="174">
        <v>0</v>
      </c>
      <c r="R477" s="174">
        <f t="shared" si="142"/>
        <v>0</v>
      </c>
      <c r="S477" s="174">
        <v>0</v>
      </c>
      <c r="T477" s="175">
        <f t="shared" si="143"/>
        <v>0</v>
      </c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R477" s="176" t="s">
        <v>216</v>
      </c>
      <c r="AT477" s="176" t="s">
        <v>151</v>
      </c>
      <c r="AU477" s="176" t="s">
        <v>157</v>
      </c>
      <c r="AY477" s="14" t="s">
        <v>149</v>
      </c>
      <c r="BE477" s="177">
        <f t="shared" si="144"/>
        <v>15.81</v>
      </c>
      <c r="BF477" s="177">
        <f t="shared" si="145"/>
        <v>0</v>
      </c>
      <c r="BG477" s="177">
        <f t="shared" si="146"/>
        <v>0</v>
      </c>
      <c r="BH477" s="177">
        <f t="shared" si="147"/>
        <v>0</v>
      </c>
      <c r="BI477" s="177">
        <f t="shared" si="148"/>
        <v>0</v>
      </c>
      <c r="BJ477" s="14" t="s">
        <v>79</v>
      </c>
      <c r="BK477" s="177">
        <f t="shared" si="149"/>
        <v>15.81</v>
      </c>
      <c r="BL477" s="14" t="s">
        <v>216</v>
      </c>
      <c r="BM477" s="176" t="s">
        <v>1522</v>
      </c>
    </row>
    <row r="478" spans="1:65" s="1" customFormat="1" ht="24.2" customHeight="1">
      <c r="A478" s="31"/>
      <c r="B478" s="32"/>
      <c r="C478" s="165" t="s">
        <v>1523</v>
      </c>
      <c r="D478" s="165" t="s">
        <v>151</v>
      </c>
      <c r="E478" s="166" t="s">
        <v>1524</v>
      </c>
      <c r="F478" s="167" t="s">
        <v>1525</v>
      </c>
      <c r="G478" s="168" t="s">
        <v>231</v>
      </c>
      <c r="H478" s="169">
        <v>1.7000000000000001E-2</v>
      </c>
      <c r="I478" s="170">
        <v>916</v>
      </c>
      <c r="J478" s="171">
        <f t="shared" si="140"/>
        <v>15.57</v>
      </c>
      <c r="K478" s="167" t="s">
        <v>155</v>
      </c>
      <c r="L478" s="36"/>
      <c r="M478" s="172" t="s">
        <v>19</v>
      </c>
      <c r="N478" s="173" t="s">
        <v>45</v>
      </c>
      <c r="O478" s="61"/>
      <c r="P478" s="174">
        <f t="shared" si="141"/>
        <v>0</v>
      </c>
      <c r="Q478" s="174">
        <v>0</v>
      </c>
      <c r="R478" s="174">
        <f t="shared" si="142"/>
        <v>0</v>
      </c>
      <c r="S478" s="174">
        <v>0</v>
      </c>
      <c r="T478" s="175">
        <f t="shared" si="143"/>
        <v>0</v>
      </c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R478" s="176" t="s">
        <v>216</v>
      </c>
      <c r="AT478" s="176" t="s">
        <v>151</v>
      </c>
      <c r="AU478" s="176" t="s">
        <v>157</v>
      </c>
      <c r="AY478" s="14" t="s">
        <v>149</v>
      </c>
      <c r="BE478" s="177">
        <f t="shared" si="144"/>
        <v>15.57</v>
      </c>
      <c r="BF478" s="177">
        <f t="shared" si="145"/>
        <v>0</v>
      </c>
      <c r="BG478" s="177">
        <f t="shared" si="146"/>
        <v>0</v>
      </c>
      <c r="BH478" s="177">
        <f t="shared" si="147"/>
        <v>0</v>
      </c>
      <c r="BI478" s="177">
        <f t="shared" si="148"/>
        <v>0</v>
      </c>
      <c r="BJ478" s="14" t="s">
        <v>79</v>
      </c>
      <c r="BK478" s="177">
        <f t="shared" si="149"/>
        <v>15.57</v>
      </c>
      <c r="BL478" s="14" t="s">
        <v>216</v>
      </c>
      <c r="BM478" s="176" t="s">
        <v>1526</v>
      </c>
    </row>
    <row r="479" spans="1:65" s="11" customFormat="1" ht="22.9" customHeight="1">
      <c r="B479" s="149"/>
      <c r="C479" s="150"/>
      <c r="D479" s="151" t="s">
        <v>73</v>
      </c>
      <c r="E479" s="163" t="s">
        <v>1527</v>
      </c>
      <c r="F479" s="163" t="s">
        <v>1528</v>
      </c>
      <c r="G479" s="150"/>
      <c r="H479" s="150"/>
      <c r="I479" s="153"/>
      <c r="J479" s="164">
        <f>BK479</f>
        <v>3812</v>
      </c>
      <c r="K479" s="150"/>
      <c r="L479" s="155"/>
      <c r="M479" s="156"/>
      <c r="N479" s="157"/>
      <c r="O479" s="157"/>
      <c r="P479" s="158">
        <f>SUM(P480:P483)</f>
        <v>0</v>
      </c>
      <c r="Q479" s="157"/>
      <c r="R479" s="158">
        <f>SUM(R480:R483)</f>
        <v>3.0250000000000003E-2</v>
      </c>
      <c r="S479" s="157"/>
      <c r="T479" s="159">
        <f>SUM(T480:T483)</f>
        <v>1.235E-2</v>
      </c>
      <c r="AR479" s="160" t="s">
        <v>157</v>
      </c>
      <c r="AT479" s="161" t="s">
        <v>73</v>
      </c>
      <c r="AU479" s="161" t="s">
        <v>79</v>
      </c>
      <c r="AY479" s="160" t="s">
        <v>149</v>
      </c>
      <c r="BK479" s="162">
        <f>SUM(BK480:BK483)</f>
        <v>3812</v>
      </c>
    </row>
    <row r="480" spans="1:65" s="1" customFormat="1" ht="24.2" customHeight="1">
      <c r="A480" s="31"/>
      <c r="B480" s="32"/>
      <c r="C480" s="165" t="s">
        <v>1529</v>
      </c>
      <c r="D480" s="165" t="s">
        <v>151</v>
      </c>
      <c r="E480" s="166" t="s">
        <v>1530</v>
      </c>
      <c r="F480" s="167" t="s">
        <v>1531</v>
      </c>
      <c r="G480" s="168" t="s">
        <v>165</v>
      </c>
      <c r="H480" s="169">
        <v>1</v>
      </c>
      <c r="I480" s="170">
        <v>3640</v>
      </c>
      <c r="J480" s="171">
        <f>ROUND(I480*H480,2)</f>
        <v>3640</v>
      </c>
      <c r="K480" s="167" t="s">
        <v>155</v>
      </c>
      <c r="L480" s="36"/>
      <c r="M480" s="172" t="s">
        <v>19</v>
      </c>
      <c r="N480" s="173" t="s">
        <v>45</v>
      </c>
      <c r="O480" s="61"/>
      <c r="P480" s="174">
        <f>O480*H480</f>
        <v>0</v>
      </c>
      <c r="Q480" s="174">
        <v>3.0200000000000001E-2</v>
      </c>
      <c r="R480" s="174">
        <f>Q480*H480</f>
        <v>3.0200000000000001E-2</v>
      </c>
      <c r="S480" s="174">
        <v>0</v>
      </c>
      <c r="T480" s="175">
        <f>S480*H480</f>
        <v>0</v>
      </c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R480" s="176" t="s">
        <v>216</v>
      </c>
      <c r="AT480" s="176" t="s">
        <v>151</v>
      </c>
      <c r="AU480" s="176" t="s">
        <v>157</v>
      </c>
      <c r="AY480" s="14" t="s">
        <v>149</v>
      </c>
      <c r="BE480" s="177">
        <f>IF(N480="základní",J480,0)</f>
        <v>3640</v>
      </c>
      <c r="BF480" s="177">
        <f>IF(N480="snížená",J480,0)</f>
        <v>0</v>
      </c>
      <c r="BG480" s="177">
        <f>IF(N480="zákl. přenesená",J480,0)</f>
        <v>0</v>
      </c>
      <c r="BH480" s="177">
        <f>IF(N480="sníž. přenesená",J480,0)</f>
        <v>0</v>
      </c>
      <c r="BI480" s="177">
        <f>IF(N480="nulová",J480,0)</f>
        <v>0</v>
      </c>
      <c r="BJ480" s="14" t="s">
        <v>79</v>
      </c>
      <c r="BK480" s="177">
        <f>ROUND(I480*H480,2)</f>
        <v>3640</v>
      </c>
      <c r="BL480" s="14" t="s">
        <v>216</v>
      </c>
      <c r="BM480" s="176" t="s">
        <v>1532</v>
      </c>
    </row>
    <row r="481" spans="1:65" s="1" customFormat="1" ht="14.45" customHeight="1">
      <c r="A481" s="31"/>
      <c r="B481" s="32"/>
      <c r="C481" s="165" t="s">
        <v>1533</v>
      </c>
      <c r="D481" s="165" t="s">
        <v>151</v>
      </c>
      <c r="E481" s="166" t="s">
        <v>1534</v>
      </c>
      <c r="F481" s="167" t="s">
        <v>1535</v>
      </c>
      <c r="G481" s="168" t="s">
        <v>165</v>
      </c>
      <c r="H481" s="169">
        <v>1</v>
      </c>
      <c r="I481" s="170">
        <v>106</v>
      </c>
      <c r="J481" s="171">
        <f>ROUND(I481*H481,2)</f>
        <v>106</v>
      </c>
      <c r="K481" s="167" t="s">
        <v>155</v>
      </c>
      <c r="L481" s="36"/>
      <c r="M481" s="172" t="s">
        <v>19</v>
      </c>
      <c r="N481" s="173" t="s">
        <v>45</v>
      </c>
      <c r="O481" s="61"/>
      <c r="P481" s="174">
        <f>O481*H481</f>
        <v>0</v>
      </c>
      <c r="Q481" s="174">
        <v>5.0000000000000002E-5</v>
      </c>
      <c r="R481" s="174">
        <f>Q481*H481</f>
        <v>5.0000000000000002E-5</v>
      </c>
      <c r="S481" s="174">
        <v>1.235E-2</v>
      </c>
      <c r="T481" s="175">
        <f>S481*H481</f>
        <v>1.235E-2</v>
      </c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R481" s="176" t="s">
        <v>216</v>
      </c>
      <c r="AT481" s="176" t="s">
        <v>151</v>
      </c>
      <c r="AU481" s="176" t="s">
        <v>157</v>
      </c>
      <c r="AY481" s="14" t="s">
        <v>149</v>
      </c>
      <c r="BE481" s="177">
        <f>IF(N481="základní",J481,0)</f>
        <v>106</v>
      </c>
      <c r="BF481" s="177">
        <f>IF(N481="snížená",J481,0)</f>
        <v>0</v>
      </c>
      <c r="BG481" s="177">
        <f>IF(N481="zákl. přenesená",J481,0)</f>
        <v>0</v>
      </c>
      <c r="BH481" s="177">
        <f>IF(N481="sníž. přenesená",J481,0)</f>
        <v>0</v>
      </c>
      <c r="BI481" s="177">
        <f>IF(N481="nulová",J481,0)</f>
        <v>0</v>
      </c>
      <c r="BJ481" s="14" t="s">
        <v>79</v>
      </c>
      <c r="BK481" s="177">
        <f>ROUND(I481*H481,2)</f>
        <v>106</v>
      </c>
      <c r="BL481" s="14" t="s">
        <v>216</v>
      </c>
      <c r="BM481" s="176" t="s">
        <v>1536</v>
      </c>
    </row>
    <row r="482" spans="1:65" s="1" customFormat="1" ht="24.2" customHeight="1">
      <c r="A482" s="31"/>
      <c r="B482" s="32"/>
      <c r="C482" s="165" t="s">
        <v>1537</v>
      </c>
      <c r="D482" s="165" t="s">
        <v>151</v>
      </c>
      <c r="E482" s="166" t="s">
        <v>1538</v>
      </c>
      <c r="F482" s="167" t="s">
        <v>1539</v>
      </c>
      <c r="G482" s="168" t="s">
        <v>231</v>
      </c>
      <c r="H482" s="169">
        <v>0.03</v>
      </c>
      <c r="I482" s="170">
        <v>1110</v>
      </c>
      <c r="J482" s="171">
        <f>ROUND(I482*H482,2)</f>
        <v>33.299999999999997</v>
      </c>
      <c r="K482" s="167" t="s">
        <v>155</v>
      </c>
      <c r="L482" s="36"/>
      <c r="M482" s="172" t="s">
        <v>19</v>
      </c>
      <c r="N482" s="173" t="s">
        <v>45</v>
      </c>
      <c r="O482" s="61"/>
      <c r="P482" s="174">
        <f>O482*H482</f>
        <v>0</v>
      </c>
      <c r="Q482" s="174">
        <v>0</v>
      </c>
      <c r="R482" s="174">
        <f>Q482*H482</f>
        <v>0</v>
      </c>
      <c r="S482" s="174">
        <v>0</v>
      </c>
      <c r="T482" s="175">
        <f>S482*H482</f>
        <v>0</v>
      </c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R482" s="176" t="s">
        <v>216</v>
      </c>
      <c r="AT482" s="176" t="s">
        <v>151</v>
      </c>
      <c r="AU482" s="176" t="s">
        <v>157</v>
      </c>
      <c r="AY482" s="14" t="s">
        <v>149</v>
      </c>
      <c r="BE482" s="177">
        <f>IF(N482="základní",J482,0)</f>
        <v>33.299999999999997</v>
      </c>
      <c r="BF482" s="177">
        <f>IF(N482="snížená",J482,0)</f>
        <v>0</v>
      </c>
      <c r="BG482" s="177">
        <f>IF(N482="zákl. přenesená",J482,0)</f>
        <v>0</v>
      </c>
      <c r="BH482" s="177">
        <f>IF(N482="sníž. přenesená",J482,0)</f>
        <v>0</v>
      </c>
      <c r="BI482" s="177">
        <f>IF(N482="nulová",J482,0)</f>
        <v>0</v>
      </c>
      <c r="BJ482" s="14" t="s">
        <v>79</v>
      </c>
      <c r="BK482" s="177">
        <f>ROUND(I482*H482,2)</f>
        <v>33.299999999999997</v>
      </c>
      <c r="BL482" s="14" t="s">
        <v>216</v>
      </c>
      <c r="BM482" s="176" t="s">
        <v>1540</v>
      </c>
    </row>
    <row r="483" spans="1:65" s="1" customFormat="1" ht="24.2" customHeight="1">
      <c r="A483" s="31"/>
      <c r="B483" s="32"/>
      <c r="C483" s="165" t="s">
        <v>1541</v>
      </c>
      <c r="D483" s="165" t="s">
        <v>151</v>
      </c>
      <c r="E483" s="166" t="s">
        <v>1542</v>
      </c>
      <c r="F483" s="167" t="s">
        <v>1543</v>
      </c>
      <c r="G483" s="168" t="s">
        <v>231</v>
      </c>
      <c r="H483" s="169">
        <v>0.03</v>
      </c>
      <c r="I483" s="170">
        <v>1090</v>
      </c>
      <c r="J483" s="171">
        <f>ROUND(I483*H483,2)</f>
        <v>32.700000000000003</v>
      </c>
      <c r="K483" s="167" t="s">
        <v>155</v>
      </c>
      <c r="L483" s="36"/>
      <c r="M483" s="172" t="s">
        <v>19</v>
      </c>
      <c r="N483" s="173" t="s">
        <v>45</v>
      </c>
      <c r="O483" s="61"/>
      <c r="P483" s="174">
        <f>O483*H483</f>
        <v>0</v>
      </c>
      <c r="Q483" s="174">
        <v>0</v>
      </c>
      <c r="R483" s="174">
        <f>Q483*H483</f>
        <v>0</v>
      </c>
      <c r="S483" s="174">
        <v>0</v>
      </c>
      <c r="T483" s="175">
        <f>S483*H483</f>
        <v>0</v>
      </c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R483" s="176" t="s">
        <v>216</v>
      </c>
      <c r="AT483" s="176" t="s">
        <v>151</v>
      </c>
      <c r="AU483" s="176" t="s">
        <v>157</v>
      </c>
      <c r="AY483" s="14" t="s">
        <v>149</v>
      </c>
      <c r="BE483" s="177">
        <f>IF(N483="základní",J483,0)</f>
        <v>32.700000000000003</v>
      </c>
      <c r="BF483" s="177">
        <f>IF(N483="snížená",J483,0)</f>
        <v>0</v>
      </c>
      <c r="BG483" s="177">
        <f>IF(N483="zákl. přenesená",J483,0)</f>
        <v>0</v>
      </c>
      <c r="BH483" s="177">
        <f>IF(N483="sníž. přenesená",J483,0)</f>
        <v>0</v>
      </c>
      <c r="BI483" s="177">
        <f>IF(N483="nulová",J483,0)</f>
        <v>0</v>
      </c>
      <c r="BJ483" s="14" t="s">
        <v>79</v>
      </c>
      <c r="BK483" s="177">
        <f>ROUND(I483*H483,2)</f>
        <v>32.700000000000003</v>
      </c>
      <c r="BL483" s="14" t="s">
        <v>216</v>
      </c>
      <c r="BM483" s="176" t="s">
        <v>1544</v>
      </c>
    </row>
    <row r="484" spans="1:65" s="11" customFormat="1" ht="22.9" customHeight="1">
      <c r="B484" s="149"/>
      <c r="C484" s="150"/>
      <c r="D484" s="151" t="s">
        <v>73</v>
      </c>
      <c r="E484" s="163" t="s">
        <v>1545</v>
      </c>
      <c r="F484" s="163" t="s">
        <v>1546</v>
      </c>
      <c r="G484" s="150"/>
      <c r="H484" s="150"/>
      <c r="I484" s="153"/>
      <c r="J484" s="164">
        <f>BK484</f>
        <v>167905.55000000002</v>
      </c>
      <c r="K484" s="150"/>
      <c r="L484" s="155"/>
      <c r="M484" s="156"/>
      <c r="N484" s="157"/>
      <c r="O484" s="157"/>
      <c r="P484" s="158">
        <f>SUM(P485:P560)</f>
        <v>0</v>
      </c>
      <c r="Q484" s="157"/>
      <c r="R484" s="158">
        <f>SUM(R485:R560)</f>
        <v>0.76282000000000005</v>
      </c>
      <c r="S484" s="157"/>
      <c r="T484" s="159">
        <f>SUM(T485:T560)</f>
        <v>0</v>
      </c>
      <c r="AR484" s="160" t="s">
        <v>157</v>
      </c>
      <c r="AT484" s="161" t="s">
        <v>73</v>
      </c>
      <c r="AU484" s="161" t="s">
        <v>79</v>
      </c>
      <c r="AY484" s="160" t="s">
        <v>149</v>
      </c>
      <c r="BK484" s="162">
        <f>SUM(BK485:BK560)</f>
        <v>167905.55000000002</v>
      </c>
    </row>
    <row r="485" spans="1:65" s="1" customFormat="1" ht="24.2" customHeight="1">
      <c r="A485" s="31"/>
      <c r="B485" s="32"/>
      <c r="C485" s="165" t="s">
        <v>1547</v>
      </c>
      <c r="D485" s="165" t="s">
        <v>151</v>
      </c>
      <c r="E485" s="166" t="s">
        <v>1548</v>
      </c>
      <c r="F485" s="167" t="s">
        <v>1549</v>
      </c>
      <c r="G485" s="168" t="s">
        <v>169</v>
      </c>
      <c r="H485" s="169">
        <v>1630</v>
      </c>
      <c r="I485" s="170">
        <v>2.9</v>
      </c>
      <c r="J485" s="171">
        <f t="shared" ref="J485:J516" si="150">ROUND(I485*H485,2)</f>
        <v>4727</v>
      </c>
      <c r="K485" s="167" t="s">
        <v>155</v>
      </c>
      <c r="L485" s="36"/>
      <c r="M485" s="172" t="s">
        <v>19</v>
      </c>
      <c r="N485" s="173" t="s">
        <v>45</v>
      </c>
      <c r="O485" s="61"/>
      <c r="P485" s="174">
        <f t="shared" ref="P485:P516" si="151">O485*H485</f>
        <v>0</v>
      </c>
      <c r="Q485" s="174">
        <v>0</v>
      </c>
      <c r="R485" s="174">
        <f t="shared" ref="R485:R516" si="152">Q485*H485</f>
        <v>0</v>
      </c>
      <c r="S485" s="174">
        <v>0</v>
      </c>
      <c r="T485" s="175">
        <f t="shared" ref="T485:T516" si="153">S485*H485</f>
        <v>0</v>
      </c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R485" s="176" t="s">
        <v>216</v>
      </c>
      <c r="AT485" s="176" t="s">
        <v>151</v>
      </c>
      <c r="AU485" s="176" t="s">
        <v>157</v>
      </c>
      <c r="AY485" s="14" t="s">
        <v>149</v>
      </c>
      <c r="BE485" s="177">
        <f t="shared" ref="BE485:BE516" si="154">IF(N485="základní",J485,0)</f>
        <v>4727</v>
      </c>
      <c r="BF485" s="177">
        <f t="shared" ref="BF485:BF516" si="155">IF(N485="snížená",J485,0)</f>
        <v>0</v>
      </c>
      <c r="BG485" s="177">
        <f t="shared" ref="BG485:BG516" si="156">IF(N485="zákl. přenesená",J485,0)</f>
        <v>0</v>
      </c>
      <c r="BH485" s="177">
        <f t="shared" ref="BH485:BH516" si="157">IF(N485="sníž. přenesená",J485,0)</f>
        <v>0</v>
      </c>
      <c r="BI485" s="177">
        <f t="shared" ref="BI485:BI516" si="158">IF(N485="nulová",J485,0)</f>
        <v>0</v>
      </c>
      <c r="BJ485" s="14" t="s">
        <v>79</v>
      </c>
      <c r="BK485" s="177">
        <f t="shared" ref="BK485:BK516" si="159">ROUND(I485*H485,2)</f>
        <v>4727</v>
      </c>
      <c r="BL485" s="14" t="s">
        <v>216</v>
      </c>
      <c r="BM485" s="176" t="s">
        <v>1550</v>
      </c>
    </row>
    <row r="486" spans="1:65" s="1" customFormat="1" ht="14.45" customHeight="1">
      <c r="A486" s="31"/>
      <c r="B486" s="32"/>
      <c r="C486" s="178" t="s">
        <v>1551</v>
      </c>
      <c r="D486" s="178" t="s">
        <v>323</v>
      </c>
      <c r="E486" s="179" t="s">
        <v>1552</v>
      </c>
      <c r="F486" s="180" t="s">
        <v>1553</v>
      </c>
      <c r="G486" s="181" t="s">
        <v>169</v>
      </c>
      <c r="H486" s="182">
        <v>1630</v>
      </c>
      <c r="I486" s="183">
        <v>2.2999999999999998</v>
      </c>
      <c r="J486" s="184">
        <f t="shared" si="150"/>
        <v>3749</v>
      </c>
      <c r="K486" s="180" t="s">
        <v>155</v>
      </c>
      <c r="L486" s="185"/>
      <c r="M486" s="186" t="s">
        <v>19</v>
      </c>
      <c r="N486" s="187" t="s">
        <v>45</v>
      </c>
      <c r="O486" s="61"/>
      <c r="P486" s="174">
        <f t="shared" si="151"/>
        <v>0</v>
      </c>
      <c r="Q486" s="174">
        <v>4.0000000000000003E-5</v>
      </c>
      <c r="R486" s="174">
        <f t="shared" si="152"/>
        <v>6.5200000000000008E-2</v>
      </c>
      <c r="S486" s="174">
        <v>0</v>
      </c>
      <c r="T486" s="175">
        <f t="shared" si="153"/>
        <v>0</v>
      </c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R486" s="176" t="s">
        <v>281</v>
      </c>
      <c r="AT486" s="176" t="s">
        <v>323</v>
      </c>
      <c r="AU486" s="176" t="s">
        <v>157</v>
      </c>
      <c r="AY486" s="14" t="s">
        <v>149</v>
      </c>
      <c r="BE486" s="177">
        <f t="shared" si="154"/>
        <v>3749</v>
      </c>
      <c r="BF486" s="177">
        <f t="shared" si="155"/>
        <v>0</v>
      </c>
      <c r="BG486" s="177">
        <f t="shared" si="156"/>
        <v>0</v>
      </c>
      <c r="BH486" s="177">
        <f t="shared" si="157"/>
        <v>0</v>
      </c>
      <c r="BI486" s="177">
        <f t="shared" si="158"/>
        <v>0</v>
      </c>
      <c r="BJ486" s="14" t="s">
        <v>79</v>
      </c>
      <c r="BK486" s="177">
        <f t="shared" si="159"/>
        <v>3749</v>
      </c>
      <c r="BL486" s="14" t="s">
        <v>216</v>
      </c>
      <c r="BM486" s="176" t="s">
        <v>1554</v>
      </c>
    </row>
    <row r="487" spans="1:65" s="1" customFormat="1" ht="24.2" customHeight="1">
      <c r="A487" s="31"/>
      <c r="B487" s="32"/>
      <c r="C487" s="165" t="s">
        <v>1555</v>
      </c>
      <c r="D487" s="165" t="s">
        <v>151</v>
      </c>
      <c r="E487" s="166" t="s">
        <v>1556</v>
      </c>
      <c r="F487" s="167" t="s">
        <v>1557</v>
      </c>
      <c r="G487" s="168" t="s">
        <v>169</v>
      </c>
      <c r="H487" s="169">
        <v>550</v>
      </c>
      <c r="I487" s="170">
        <v>6.9</v>
      </c>
      <c r="J487" s="171">
        <f t="shared" si="150"/>
        <v>3795</v>
      </c>
      <c r="K487" s="167" t="s">
        <v>155</v>
      </c>
      <c r="L487" s="36"/>
      <c r="M487" s="172" t="s">
        <v>19</v>
      </c>
      <c r="N487" s="173" t="s">
        <v>45</v>
      </c>
      <c r="O487" s="61"/>
      <c r="P487" s="174">
        <f t="shared" si="151"/>
        <v>0</v>
      </c>
      <c r="Q487" s="174">
        <v>0</v>
      </c>
      <c r="R487" s="174">
        <f t="shared" si="152"/>
        <v>0</v>
      </c>
      <c r="S487" s="174">
        <v>0</v>
      </c>
      <c r="T487" s="175">
        <f t="shared" si="153"/>
        <v>0</v>
      </c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R487" s="176" t="s">
        <v>216</v>
      </c>
      <c r="AT487" s="176" t="s">
        <v>151</v>
      </c>
      <c r="AU487" s="176" t="s">
        <v>157</v>
      </c>
      <c r="AY487" s="14" t="s">
        <v>149</v>
      </c>
      <c r="BE487" s="177">
        <f t="shared" si="154"/>
        <v>3795</v>
      </c>
      <c r="BF487" s="177">
        <f t="shared" si="155"/>
        <v>0</v>
      </c>
      <c r="BG487" s="177">
        <f t="shared" si="156"/>
        <v>0</v>
      </c>
      <c r="BH487" s="177">
        <f t="shared" si="157"/>
        <v>0</v>
      </c>
      <c r="BI487" s="177">
        <f t="shared" si="158"/>
        <v>0</v>
      </c>
      <c r="BJ487" s="14" t="s">
        <v>79</v>
      </c>
      <c r="BK487" s="177">
        <f t="shared" si="159"/>
        <v>3795</v>
      </c>
      <c r="BL487" s="14" t="s">
        <v>216</v>
      </c>
      <c r="BM487" s="176" t="s">
        <v>1558</v>
      </c>
    </row>
    <row r="488" spans="1:65" s="1" customFormat="1" ht="14.45" customHeight="1">
      <c r="A488" s="31"/>
      <c r="B488" s="32"/>
      <c r="C488" s="178" t="s">
        <v>1559</v>
      </c>
      <c r="D488" s="178" t="s">
        <v>323</v>
      </c>
      <c r="E488" s="179" t="s">
        <v>1560</v>
      </c>
      <c r="F488" s="180" t="s">
        <v>1561</v>
      </c>
      <c r="G488" s="181" t="s">
        <v>169</v>
      </c>
      <c r="H488" s="182">
        <v>550</v>
      </c>
      <c r="I488" s="183">
        <v>3.4</v>
      </c>
      <c r="J488" s="184">
        <f t="shared" si="150"/>
        <v>1870</v>
      </c>
      <c r="K488" s="180" t="s">
        <v>155</v>
      </c>
      <c r="L488" s="185"/>
      <c r="M488" s="186" t="s">
        <v>19</v>
      </c>
      <c r="N488" s="187" t="s">
        <v>45</v>
      </c>
      <c r="O488" s="61"/>
      <c r="P488" s="174">
        <f t="shared" si="151"/>
        <v>0</v>
      </c>
      <c r="Q488" s="174">
        <v>1.4999999999999999E-4</v>
      </c>
      <c r="R488" s="174">
        <f t="shared" si="152"/>
        <v>8.249999999999999E-2</v>
      </c>
      <c r="S488" s="174">
        <v>0</v>
      </c>
      <c r="T488" s="175">
        <f t="shared" si="153"/>
        <v>0</v>
      </c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R488" s="176" t="s">
        <v>281</v>
      </c>
      <c r="AT488" s="176" t="s">
        <v>323</v>
      </c>
      <c r="AU488" s="176" t="s">
        <v>157</v>
      </c>
      <c r="AY488" s="14" t="s">
        <v>149</v>
      </c>
      <c r="BE488" s="177">
        <f t="shared" si="154"/>
        <v>1870</v>
      </c>
      <c r="BF488" s="177">
        <f t="shared" si="155"/>
        <v>0</v>
      </c>
      <c r="BG488" s="177">
        <f t="shared" si="156"/>
        <v>0</v>
      </c>
      <c r="BH488" s="177">
        <f t="shared" si="157"/>
        <v>0</v>
      </c>
      <c r="BI488" s="177">
        <f t="shared" si="158"/>
        <v>0</v>
      </c>
      <c r="BJ488" s="14" t="s">
        <v>79</v>
      </c>
      <c r="BK488" s="177">
        <f t="shared" si="159"/>
        <v>1870</v>
      </c>
      <c r="BL488" s="14" t="s">
        <v>216</v>
      </c>
      <c r="BM488" s="176" t="s">
        <v>1562</v>
      </c>
    </row>
    <row r="489" spans="1:65" s="1" customFormat="1" ht="24.2" customHeight="1">
      <c r="A489" s="31"/>
      <c r="B489" s="32"/>
      <c r="C489" s="165" t="s">
        <v>1563</v>
      </c>
      <c r="D489" s="165" t="s">
        <v>151</v>
      </c>
      <c r="E489" s="166" t="s">
        <v>1564</v>
      </c>
      <c r="F489" s="167" t="s">
        <v>1565</v>
      </c>
      <c r="G489" s="168" t="s">
        <v>165</v>
      </c>
      <c r="H489" s="169">
        <v>169</v>
      </c>
      <c r="I489" s="170">
        <v>22</v>
      </c>
      <c r="J489" s="171">
        <f t="shared" si="150"/>
        <v>3718</v>
      </c>
      <c r="K489" s="167" t="s">
        <v>155</v>
      </c>
      <c r="L489" s="36"/>
      <c r="M489" s="172" t="s">
        <v>19</v>
      </c>
      <c r="N489" s="173" t="s">
        <v>45</v>
      </c>
      <c r="O489" s="61"/>
      <c r="P489" s="174">
        <f t="shared" si="151"/>
        <v>0</v>
      </c>
      <c r="Q489" s="174">
        <v>0</v>
      </c>
      <c r="R489" s="174">
        <f t="shared" si="152"/>
        <v>0</v>
      </c>
      <c r="S489" s="174">
        <v>0</v>
      </c>
      <c r="T489" s="175">
        <f t="shared" si="153"/>
        <v>0</v>
      </c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R489" s="176" t="s">
        <v>216</v>
      </c>
      <c r="AT489" s="176" t="s">
        <v>151</v>
      </c>
      <c r="AU489" s="176" t="s">
        <v>157</v>
      </c>
      <c r="AY489" s="14" t="s">
        <v>149</v>
      </c>
      <c r="BE489" s="177">
        <f t="shared" si="154"/>
        <v>3718</v>
      </c>
      <c r="BF489" s="177">
        <f t="shared" si="155"/>
        <v>0</v>
      </c>
      <c r="BG489" s="177">
        <f t="shared" si="156"/>
        <v>0</v>
      </c>
      <c r="BH489" s="177">
        <f t="shared" si="157"/>
        <v>0</v>
      </c>
      <c r="BI489" s="177">
        <f t="shared" si="158"/>
        <v>0</v>
      </c>
      <c r="BJ489" s="14" t="s">
        <v>79</v>
      </c>
      <c r="BK489" s="177">
        <f t="shared" si="159"/>
        <v>3718</v>
      </c>
      <c r="BL489" s="14" t="s">
        <v>216</v>
      </c>
      <c r="BM489" s="176" t="s">
        <v>1566</v>
      </c>
    </row>
    <row r="490" spans="1:65" s="1" customFormat="1" ht="24.2" customHeight="1">
      <c r="A490" s="31"/>
      <c r="B490" s="32"/>
      <c r="C490" s="178" t="s">
        <v>1567</v>
      </c>
      <c r="D490" s="178" t="s">
        <v>323</v>
      </c>
      <c r="E490" s="179" t="s">
        <v>1568</v>
      </c>
      <c r="F490" s="180" t="s">
        <v>1569</v>
      </c>
      <c r="G490" s="181" t="s">
        <v>165</v>
      </c>
      <c r="H490" s="182">
        <v>169</v>
      </c>
      <c r="I490" s="183">
        <v>52.3</v>
      </c>
      <c r="J490" s="184">
        <f t="shared" si="150"/>
        <v>8838.7000000000007</v>
      </c>
      <c r="K490" s="180" t="s">
        <v>155</v>
      </c>
      <c r="L490" s="185"/>
      <c r="M490" s="186" t="s">
        <v>19</v>
      </c>
      <c r="N490" s="187" t="s">
        <v>45</v>
      </c>
      <c r="O490" s="61"/>
      <c r="P490" s="174">
        <f t="shared" si="151"/>
        <v>0</v>
      </c>
      <c r="Q490" s="174">
        <v>9.0000000000000006E-5</v>
      </c>
      <c r="R490" s="174">
        <f t="shared" si="152"/>
        <v>1.5210000000000001E-2</v>
      </c>
      <c r="S490" s="174">
        <v>0</v>
      </c>
      <c r="T490" s="175">
        <f t="shared" si="153"/>
        <v>0</v>
      </c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R490" s="176" t="s">
        <v>281</v>
      </c>
      <c r="AT490" s="176" t="s">
        <v>323</v>
      </c>
      <c r="AU490" s="176" t="s">
        <v>157</v>
      </c>
      <c r="AY490" s="14" t="s">
        <v>149</v>
      </c>
      <c r="BE490" s="177">
        <f t="shared" si="154"/>
        <v>8838.7000000000007</v>
      </c>
      <c r="BF490" s="177">
        <f t="shared" si="155"/>
        <v>0</v>
      </c>
      <c r="BG490" s="177">
        <f t="shared" si="156"/>
        <v>0</v>
      </c>
      <c r="BH490" s="177">
        <f t="shared" si="157"/>
        <v>0</v>
      </c>
      <c r="BI490" s="177">
        <f t="shared" si="158"/>
        <v>0</v>
      </c>
      <c r="BJ490" s="14" t="s">
        <v>79</v>
      </c>
      <c r="BK490" s="177">
        <f t="shared" si="159"/>
        <v>8838.7000000000007</v>
      </c>
      <c r="BL490" s="14" t="s">
        <v>216</v>
      </c>
      <c r="BM490" s="176" t="s">
        <v>1570</v>
      </c>
    </row>
    <row r="491" spans="1:65" s="1" customFormat="1" ht="24.2" customHeight="1">
      <c r="A491" s="31"/>
      <c r="B491" s="32"/>
      <c r="C491" s="165" t="s">
        <v>1571</v>
      </c>
      <c r="D491" s="165" t="s">
        <v>151</v>
      </c>
      <c r="E491" s="166" t="s">
        <v>1572</v>
      </c>
      <c r="F491" s="167" t="s">
        <v>1573</v>
      </c>
      <c r="G491" s="168" t="s">
        <v>165</v>
      </c>
      <c r="H491" s="169">
        <v>88</v>
      </c>
      <c r="I491" s="170">
        <v>32.9</v>
      </c>
      <c r="J491" s="171">
        <f t="shared" si="150"/>
        <v>2895.2</v>
      </c>
      <c r="K491" s="167" t="s">
        <v>155</v>
      </c>
      <c r="L491" s="36"/>
      <c r="M491" s="172" t="s">
        <v>19</v>
      </c>
      <c r="N491" s="173" t="s">
        <v>45</v>
      </c>
      <c r="O491" s="61"/>
      <c r="P491" s="174">
        <f t="shared" si="151"/>
        <v>0</v>
      </c>
      <c r="Q491" s="174">
        <v>0</v>
      </c>
      <c r="R491" s="174">
        <f t="shared" si="152"/>
        <v>0</v>
      </c>
      <c r="S491" s="174">
        <v>0</v>
      </c>
      <c r="T491" s="175">
        <f t="shared" si="153"/>
        <v>0</v>
      </c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R491" s="176" t="s">
        <v>216</v>
      </c>
      <c r="AT491" s="176" t="s">
        <v>151</v>
      </c>
      <c r="AU491" s="176" t="s">
        <v>157</v>
      </c>
      <c r="AY491" s="14" t="s">
        <v>149</v>
      </c>
      <c r="BE491" s="177">
        <f t="shared" si="154"/>
        <v>2895.2</v>
      </c>
      <c r="BF491" s="177">
        <f t="shared" si="155"/>
        <v>0</v>
      </c>
      <c r="BG491" s="177">
        <f t="shared" si="156"/>
        <v>0</v>
      </c>
      <c r="BH491" s="177">
        <f t="shared" si="157"/>
        <v>0</v>
      </c>
      <c r="BI491" s="177">
        <f t="shared" si="158"/>
        <v>0</v>
      </c>
      <c r="BJ491" s="14" t="s">
        <v>79</v>
      </c>
      <c r="BK491" s="177">
        <f t="shared" si="159"/>
        <v>2895.2</v>
      </c>
      <c r="BL491" s="14" t="s">
        <v>216</v>
      </c>
      <c r="BM491" s="176" t="s">
        <v>1574</v>
      </c>
    </row>
    <row r="492" spans="1:65" s="1" customFormat="1" ht="14.45" customHeight="1">
      <c r="A492" s="31"/>
      <c r="B492" s="32"/>
      <c r="C492" s="178" t="s">
        <v>1575</v>
      </c>
      <c r="D492" s="178" t="s">
        <v>323</v>
      </c>
      <c r="E492" s="179" t="s">
        <v>1576</v>
      </c>
      <c r="F492" s="180" t="s">
        <v>1577</v>
      </c>
      <c r="G492" s="181" t="s">
        <v>165</v>
      </c>
      <c r="H492" s="182">
        <v>88</v>
      </c>
      <c r="I492" s="183">
        <v>26.3</v>
      </c>
      <c r="J492" s="184">
        <f t="shared" si="150"/>
        <v>2314.4</v>
      </c>
      <c r="K492" s="180" t="s">
        <v>155</v>
      </c>
      <c r="L492" s="185"/>
      <c r="M492" s="186" t="s">
        <v>19</v>
      </c>
      <c r="N492" s="187" t="s">
        <v>45</v>
      </c>
      <c r="O492" s="61"/>
      <c r="P492" s="174">
        <f t="shared" si="151"/>
        <v>0</v>
      </c>
      <c r="Q492" s="174">
        <v>4.0000000000000003E-5</v>
      </c>
      <c r="R492" s="174">
        <f t="shared" si="152"/>
        <v>3.5200000000000001E-3</v>
      </c>
      <c r="S492" s="174">
        <v>0</v>
      </c>
      <c r="T492" s="175">
        <f t="shared" si="153"/>
        <v>0</v>
      </c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R492" s="176" t="s">
        <v>281</v>
      </c>
      <c r="AT492" s="176" t="s">
        <v>323</v>
      </c>
      <c r="AU492" s="176" t="s">
        <v>157</v>
      </c>
      <c r="AY492" s="14" t="s">
        <v>149</v>
      </c>
      <c r="BE492" s="177">
        <f t="shared" si="154"/>
        <v>2314.4</v>
      </c>
      <c r="BF492" s="177">
        <f t="shared" si="155"/>
        <v>0</v>
      </c>
      <c r="BG492" s="177">
        <f t="shared" si="156"/>
        <v>0</v>
      </c>
      <c r="BH492" s="177">
        <f t="shared" si="157"/>
        <v>0</v>
      </c>
      <c r="BI492" s="177">
        <f t="shared" si="158"/>
        <v>0</v>
      </c>
      <c r="BJ492" s="14" t="s">
        <v>79</v>
      </c>
      <c r="BK492" s="177">
        <f t="shared" si="159"/>
        <v>2314.4</v>
      </c>
      <c r="BL492" s="14" t="s">
        <v>216</v>
      </c>
      <c r="BM492" s="176" t="s">
        <v>1578</v>
      </c>
    </row>
    <row r="493" spans="1:65" s="1" customFormat="1" ht="24.2" customHeight="1">
      <c r="A493" s="31"/>
      <c r="B493" s="32"/>
      <c r="C493" s="165" t="s">
        <v>1579</v>
      </c>
      <c r="D493" s="165" t="s">
        <v>151</v>
      </c>
      <c r="E493" s="166" t="s">
        <v>1580</v>
      </c>
      <c r="F493" s="167" t="s">
        <v>1581</v>
      </c>
      <c r="G493" s="168" t="s">
        <v>165</v>
      </c>
      <c r="H493" s="169">
        <v>110</v>
      </c>
      <c r="I493" s="170">
        <v>35</v>
      </c>
      <c r="J493" s="171">
        <f t="shared" si="150"/>
        <v>3850</v>
      </c>
      <c r="K493" s="167" t="s">
        <v>1582</v>
      </c>
      <c r="L493" s="36"/>
      <c r="M493" s="172" t="s">
        <v>19</v>
      </c>
      <c r="N493" s="173" t="s">
        <v>45</v>
      </c>
      <c r="O493" s="61"/>
      <c r="P493" s="174">
        <f t="shared" si="151"/>
        <v>0</v>
      </c>
      <c r="Q493" s="174">
        <v>0</v>
      </c>
      <c r="R493" s="174">
        <f t="shared" si="152"/>
        <v>0</v>
      </c>
      <c r="S493" s="174">
        <v>0</v>
      </c>
      <c r="T493" s="175">
        <f t="shared" si="153"/>
        <v>0</v>
      </c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R493" s="176" t="s">
        <v>216</v>
      </c>
      <c r="AT493" s="176" t="s">
        <v>151</v>
      </c>
      <c r="AU493" s="176" t="s">
        <v>157</v>
      </c>
      <c r="AY493" s="14" t="s">
        <v>149</v>
      </c>
      <c r="BE493" s="177">
        <f t="shared" si="154"/>
        <v>3850</v>
      </c>
      <c r="BF493" s="177">
        <f t="shared" si="155"/>
        <v>0</v>
      </c>
      <c r="BG493" s="177">
        <f t="shared" si="156"/>
        <v>0</v>
      </c>
      <c r="BH493" s="177">
        <f t="shared" si="157"/>
        <v>0</v>
      </c>
      <c r="BI493" s="177">
        <f t="shared" si="158"/>
        <v>0</v>
      </c>
      <c r="BJ493" s="14" t="s">
        <v>79</v>
      </c>
      <c r="BK493" s="177">
        <f t="shared" si="159"/>
        <v>3850</v>
      </c>
      <c r="BL493" s="14" t="s">
        <v>216</v>
      </c>
      <c r="BM493" s="176" t="s">
        <v>1583</v>
      </c>
    </row>
    <row r="494" spans="1:65" s="1" customFormat="1" ht="14.45" customHeight="1">
      <c r="A494" s="31"/>
      <c r="B494" s="32"/>
      <c r="C494" s="178" t="s">
        <v>1584</v>
      </c>
      <c r="D494" s="178" t="s">
        <v>323</v>
      </c>
      <c r="E494" s="179" t="s">
        <v>1585</v>
      </c>
      <c r="F494" s="180" t="s">
        <v>1586</v>
      </c>
      <c r="G494" s="181" t="s">
        <v>165</v>
      </c>
      <c r="H494" s="182">
        <v>40</v>
      </c>
      <c r="I494" s="183">
        <v>51</v>
      </c>
      <c r="J494" s="184">
        <f t="shared" si="150"/>
        <v>2040</v>
      </c>
      <c r="K494" s="180" t="s">
        <v>19</v>
      </c>
      <c r="L494" s="185"/>
      <c r="M494" s="186" t="s">
        <v>19</v>
      </c>
      <c r="N494" s="187" t="s">
        <v>45</v>
      </c>
      <c r="O494" s="61"/>
      <c r="P494" s="174">
        <f t="shared" si="151"/>
        <v>0</v>
      </c>
      <c r="Q494" s="174">
        <v>0</v>
      </c>
      <c r="R494" s="174">
        <f t="shared" si="152"/>
        <v>0</v>
      </c>
      <c r="S494" s="174">
        <v>0</v>
      </c>
      <c r="T494" s="175">
        <f t="shared" si="153"/>
        <v>0</v>
      </c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R494" s="176" t="s">
        <v>281</v>
      </c>
      <c r="AT494" s="176" t="s">
        <v>323</v>
      </c>
      <c r="AU494" s="176" t="s">
        <v>157</v>
      </c>
      <c r="AY494" s="14" t="s">
        <v>149</v>
      </c>
      <c r="BE494" s="177">
        <f t="shared" si="154"/>
        <v>2040</v>
      </c>
      <c r="BF494" s="177">
        <f t="shared" si="155"/>
        <v>0</v>
      </c>
      <c r="BG494" s="177">
        <f t="shared" si="156"/>
        <v>0</v>
      </c>
      <c r="BH494" s="177">
        <f t="shared" si="157"/>
        <v>0</v>
      </c>
      <c r="BI494" s="177">
        <f t="shared" si="158"/>
        <v>0</v>
      </c>
      <c r="BJ494" s="14" t="s">
        <v>79</v>
      </c>
      <c r="BK494" s="177">
        <f t="shared" si="159"/>
        <v>2040</v>
      </c>
      <c r="BL494" s="14" t="s">
        <v>216</v>
      </c>
      <c r="BM494" s="176" t="s">
        <v>1587</v>
      </c>
    </row>
    <row r="495" spans="1:65" s="1" customFormat="1" ht="14.45" customHeight="1">
      <c r="A495" s="31"/>
      <c r="B495" s="32"/>
      <c r="C495" s="178" t="s">
        <v>1588</v>
      </c>
      <c r="D495" s="178" t="s">
        <v>323</v>
      </c>
      <c r="E495" s="179" t="s">
        <v>1589</v>
      </c>
      <c r="F495" s="180" t="s">
        <v>1590</v>
      </c>
      <c r="G495" s="181" t="s">
        <v>165</v>
      </c>
      <c r="H495" s="182">
        <v>70</v>
      </c>
      <c r="I495" s="183">
        <v>53.2</v>
      </c>
      <c r="J495" s="184">
        <f t="shared" si="150"/>
        <v>3724</v>
      </c>
      <c r="K495" s="180" t="s">
        <v>19</v>
      </c>
      <c r="L495" s="185"/>
      <c r="M495" s="186" t="s">
        <v>19</v>
      </c>
      <c r="N495" s="187" t="s">
        <v>45</v>
      </c>
      <c r="O495" s="61"/>
      <c r="P495" s="174">
        <f t="shared" si="151"/>
        <v>0</v>
      </c>
      <c r="Q495" s="174">
        <v>0</v>
      </c>
      <c r="R495" s="174">
        <f t="shared" si="152"/>
        <v>0</v>
      </c>
      <c r="S495" s="174">
        <v>0</v>
      </c>
      <c r="T495" s="175">
        <f t="shared" si="153"/>
        <v>0</v>
      </c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R495" s="176" t="s">
        <v>281</v>
      </c>
      <c r="AT495" s="176" t="s">
        <v>323</v>
      </c>
      <c r="AU495" s="176" t="s">
        <v>157</v>
      </c>
      <c r="AY495" s="14" t="s">
        <v>149</v>
      </c>
      <c r="BE495" s="177">
        <f t="shared" si="154"/>
        <v>3724</v>
      </c>
      <c r="BF495" s="177">
        <f t="shared" si="155"/>
        <v>0</v>
      </c>
      <c r="BG495" s="177">
        <f t="shared" si="156"/>
        <v>0</v>
      </c>
      <c r="BH495" s="177">
        <f t="shared" si="157"/>
        <v>0</v>
      </c>
      <c r="BI495" s="177">
        <f t="shared" si="158"/>
        <v>0</v>
      </c>
      <c r="BJ495" s="14" t="s">
        <v>79</v>
      </c>
      <c r="BK495" s="177">
        <f t="shared" si="159"/>
        <v>3724</v>
      </c>
      <c r="BL495" s="14" t="s">
        <v>216</v>
      </c>
      <c r="BM495" s="176" t="s">
        <v>1591</v>
      </c>
    </row>
    <row r="496" spans="1:65" s="1" customFormat="1" ht="24.2" customHeight="1">
      <c r="A496" s="31"/>
      <c r="B496" s="32"/>
      <c r="C496" s="165" t="s">
        <v>1592</v>
      </c>
      <c r="D496" s="165" t="s">
        <v>151</v>
      </c>
      <c r="E496" s="166" t="s">
        <v>1593</v>
      </c>
      <c r="F496" s="167" t="s">
        <v>1594</v>
      </c>
      <c r="G496" s="168" t="s">
        <v>169</v>
      </c>
      <c r="H496" s="169">
        <v>104</v>
      </c>
      <c r="I496" s="170">
        <v>7.6</v>
      </c>
      <c r="J496" s="171">
        <f t="shared" si="150"/>
        <v>790.4</v>
      </c>
      <c r="K496" s="167" t="s">
        <v>155</v>
      </c>
      <c r="L496" s="36"/>
      <c r="M496" s="172" t="s">
        <v>19</v>
      </c>
      <c r="N496" s="173" t="s">
        <v>45</v>
      </c>
      <c r="O496" s="61"/>
      <c r="P496" s="174">
        <f t="shared" si="151"/>
        <v>0</v>
      </c>
      <c r="Q496" s="174">
        <v>0</v>
      </c>
      <c r="R496" s="174">
        <f t="shared" si="152"/>
        <v>0</v>
      </c>
      <c r="S496" s="174">
        <v>0</v>
      </c>
      <c r="T496" s="175">
        <f t="shared" si="153"/>
        <v>0</v>
      </c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R496" s="176" t="s">
        <v>216</v>
      </c>
      <c r="AT496" s="176" t="s">
        <v>151</v>
      </c>
      <c r="AU496" s="176" t="s">
        <v>157</v>
      </c>
      <c r="AY496" s="14" t="s">
        <v>149</v>
      </c>
      <c r="BE496" s="177">
        <f t="shared" si="154"/>
        <v>790.4</v>
      </c>
      <c r="BF496" s="177">
        <f t="shared" si="155"/>
        <v>0</v>
      </c>
      <c r="BG496" s="177">
        <f t="shared" si="156"/>
        <v>0</v>
      </c>
      <c r="BH496" s="177">
        <f t="shared" si="157"/>
        <v>0</v>
      </c>
      <c r="BI496" s="177">
        <f t="shared" si="158"/>
        <v>0</v>
      </c>
      <c r="BJ496" s="14" t="s">
        <v>79</v>
      </c>
      <c r="BK496" s="177">
        <f t="shared" si="159"/>
        <v>790.4</v>
      </c>
      <c r="BL496" s="14" t="s">
        <v>216</v>
      </c>
      <c r="BM496" s="176" t="s">
        <v>1595</v>
      </c>
    </row>
    <row r="497" spans="1:65" s="1" customFormat="1" ht="14.45" customHeight="1">
      <c r="A497" s="31"/>
      <c r="B497" s="32"/>
      <c r="C497" s="178" t="s">
        <v>1596</v>
      </c>
      <c r="D497" s="178" t="s">
        <v>323</v>
      </c>
      <c r="E497" s="179" t="s">
        <v>1597</v>
      </c>
      <c r="F497" s="180" t="s">
        <v>1598</v>
      </c>
      <c r="G497" s="181" t="s">
        <v>169</v>
      </c>
      <c r="H497" s="182">
        <v>58</v>
      </c>
      <c r="I497" s="183">
        <v>15.8</v>
      </c>
      <c r="J497" s="184">
        <f t="shared" si="150"/>
        <v>916.4</v>
      </c>
      <c r="K497" s="180" t="s">
        <v>155</v>
      </c>
      <c r="L497" s="185"/>
      <c r="M497" s="186" t="s">
        <v>19</v>
      </c>
      <c r="N497" s="187" t="s">
        <v>45</v>
      </c>
      <c r="O497" s="61"/>
      <c r="P497" s="174">
        <f t="shared" si="151"/>
        <v>0</v>
      </c>
      <c r="Q497" s="174">
        <v>8.0000000000000007E-5</v>
      </c>
      <c r="R497" s="174">
        <f t="shared" si="152"/>
        <v>4.64E-3</v>
      </c>
      <c r="S497" s="174">
        <v>0</v>
      </c>
      <c r="T497" s="175">
        <f t="shared" si="153"/>
        <v>0</v>
      </c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R497" s="176" t="s">
        <v>281</v>
      </c>
      <c r="AT497" s="176" t="s">
        <v>323</v>
      </c>
      <c r="AU497" s="176" t="s">
        <v>157</v>
      </c>
      <c r="AY497" s="14" t="s">
        <v>149</v>
      </c>
      <c r="BE497" s="177">
        <f t="shared" si="154"/>
        <v>916.4</v>
      </c>
      <c r="BF497" s="177">
        <f t="shared" si="155"/>
        <v>0</v>
      </c>
      <c r="BG497" s="177">
        <f t="shared" si="156"/>
        <v>0</v>
      </c>
      <c r="BH497" s="177">
        <f t="shared" si="157"/>
        <v>0</v>
      </c>
      <c r="BI497" s="177">
        <f t="shared" si="158"/>
        <v>0</v>
      </c>
      <c r="BJ497" s="14" t="s">
        <v>79</v>
      </c>
      <c r="BK497" s="177">
        <f t="shared" si="159"/>
        <v>916.4</v>
      </c>
      <c r="BL497" s="14" t="s">
        <v>216</v>
      </c>
      <c r="BM497" s="176" t="s">
        <v>1599</v>
      </c>
    </row>
    <row r="498" spans="1:65" s="1" customFormat="1" ht="14.45" customHeight="1">
      <c r="A498" s="31"/>
      <c r="B498" s="32"/>
      <c r="C498" s="178" t="s">
        <v>1600</v>
      </c>
      <c r="D498" s="178" t="s">
        <v>323</v>
      </c>
      <c r="E498" s="179" t="s">
        <v>1601</v>
      </c>
      <c r="F498" s="180" t="s">
        <v>1602</v>
      </c>
      <c r="G498" s="181" t="s">
        <v>169</v>
      </c>
      <c r="H498" s="182">
        <v>46</v>
      </c>
      <c r="I498" s="183">
        <v>26.2</v>
      </c>
      <c r="J498" s="184">
        <f t="shared" si="150"/>
        <v>1205.2</v>
      </c>
      <c r="K498" s="180" t="s">
        <v>155</v>
      </c>
      <c r="L498" s="185"/>
      <c r="M498" s="186" t="s">
        <v>19</v>
      </c>
      <c r="N498" s="187" t="s">
        <v>45</v>
      </c>
      <c r="O498" s="61"/>
      <c r="P498" s="174">
        <f t="shared" si="151"/>
        <v>0</v>
      </c>
      <c r="Q498" s="174">
        <v>1.2E-4</v>
      </c>
      <c r="R498" s="174">
        <f t="shared" si="152"/>
        <v>5.5199999999999997E-3</v>
      </c>
      <c r="S498" s="174">
        <v>0</v>
      </c>
      <c r="T498" s="175">
        <f t="shared" si="153"/>
        <v>0</v>
      </c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R498" s="176" t="s">
        <v>281</v>
      </c>
      <c r="AT498" s="176" t="s">
        <v>323</v>
      </c>
      <c r="AU498" s="176" t="s">
        <v>157</v>
      </c>
      <c r="AY498" s="14" t="s">
        <v>149</v>
      </c>
      <c r="BE498" s="177">
        <f t="shared" si="154"/>
        <v>1205.2</v>
      </c>
      <c r="BF498" s="177">
        <f t="shared" si="155"/>
        <v>0</v>
      </c>
      <c r="BG498" s="177">
        <f t="shared" si="156"/>
        <v>0</v>
      </c>
      <c r="BH498" s="177">
        <f t="shared" si="157"/>
        <v>0</v>
      </c>
      <c r="BI498" s="177">
        <f t="shared" si="158"/>
        <v>0</v>
      </c>
      <c r="BJ498" s="14" t="s">
        <v>79</v>
      </c>
      <c r="BK498" s="177">
        <f t="shared" si="159"/>
        <v>1205.2</v>
      </c>
      <c r="BL498" s="14" t="s">
        <v>216</v>
      </c>
      <c r="BM498" s="176" t="s">
        <v>1603</v>
      </c>
    </row>
    <row r="499" spans="1:65" s="1" customFormat="1" ht="24.2" customHeight="1">
      <c r="A499" s="31"/>
      <c r="B499" s="32"/>
      <c r="C499" s="165" t="s">
        <v>1604</v>
      </c>
      <c r="D499" s="165" t="s">
        <v>151</v>
      </c>
      <c r="E499" s="166" t="s">
        <v>1605</v>
      </c>
      <c r="F499" s="167" t="s">
        <v>1606</v>
      </c>
      <c r="G499" s="168" t="s">
        <v>169</v>
      </c>
      <c r="H499" s="169">
        <v>172</v>
      </c>
      <c r="I499" s="170">
        <v>8.3000000000000007</v>
      </c>
      <c r="J499" s="171">
        <f t="shared" si="150"/>
        <v>1427.6</v>
      </c>
      <c r="K499" s="167" t="s">
        <v>155</v>
      </c>
      <c r="L499" s="36"/>
      <c r="M499" s="172" t="s">
        <v>19</v>
      </c>
      <c r="N499" s="173" t="s">
        <v>45</v>
      </c>
      <c r="O499" s="61"/>
      <c r="P499" s="174">
        <f t="shared" si="151"/>
        <v>0</v>
      </c>
      <c r="Q499" s="174">
        <v>0</v>
      </c>
      <c r="R499" s="174">
        <f t="shared" si="152"/>
        <v>0</v>
      </c>
      <c r="S499" s="174">
        <v>0</v>
      </c>
      <c r="T499" s="175">
        <f t="shared" si="153"/>
        <v>0</v>
      </c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R499" s="176" t="s">
        <v>216</v>
      </c>
      <c r="AT499" s="176" t="s">
        <v>151</v>
      </c>
      <c r="AU499" s="176" t="s">
        <v>157</v>
      </c>
      <c r="AY499" s="14" t="s">
        <v>149</v>
      </c>
      <c r="BE499" s="177">
        <f t="shared" si="154"/>
        <v>1427.6</v>
      </c>
      <c r="BF499" s="177">
        <f t="shared" si="155"/>
        <v>0</v>
      </c>
      <c r="BG499" s="177">
        <f t="shared" si="156"/>
        <v>0</v>
      </c>
      <c r="BH499" s="177">
        <f t="shared" si="157"/>
        <v>0</v>
      </c>
      <c r="BI499" s="177">
        <f t="shared" si="158"/>
        <v>0</v>
      </c>
      <c r="BJ499" s="14" t="s">
        <v>79</v>
      </c>
      <c r="BK499" s="177">
        <f t="shared" si="159"/>
        <v>1427.6</v>
      </c>
      <c r="BL499" s="14" t="s">
        <v>216</v>
      </c>
      <c r="BM499" s="176" t="s">
        <v>1607</v>
      </c>
    </row>
    <row r="500" spans="1:65" s="1" customFormat="1" ht="14.45" customHeight="1">
      <c r="A500" s="31"/>
      <c r="B500" s="32"/>
      <c r="C500" s="178" t="s">
        <v>1608</v>
      </c>
      <c r="D500" s="178" t="s">
        <v>323</v>
      </c>
      <c r="E500" s="179" t="s">
        <v>1609</v>
      </c>
      <c r="F500" s="180" t="s">
        <v>1610</v>
      </c>
      <c r="G500" s="181" t="s">
        <v>169</v>
      </c>
      <c r="H500" s="182">
        <v>172</v>
      </c>
      <c r="I500" s="183">
        <v>11.5</v>
      </c>
      <c r="J500" s="184">
        <f t="shared" si="150"/>
        <v>1978</v>
      </c>
      <c r="K500" s="180" t="s">
        <v>155</v>
      </c>
      <c r="L500" s="185"/>
      <c r="M500" s="186" t="s">
        <v>19</v>
      </c>
      <c r="N500" s="187" t="s">
        <v>45</v>
      </c>
      <c r="O500" s="61"/>
      <c r="P500" s="174">
        <f t="shared" si="151"/>
        <v>0</v>
      </c>
      <c r="Q500" s="174">
        <v>1E-4</v>
      </c>
      <c r="R500" s="174">
        <f t="shared" si="152"/>
        <v>1.72E-2</v>
      </c>
      <c r="S500" s="174">
        <v>0</v>
      </c>
      <c r="T500" s="175">
        <f t="shared" si="153"/>
        <v>0</v>
      </c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R500" s="176" t="s">
        <v>281</v>
      </c>
      <c r="AT500" s="176" t="s">
        <v>323</v>
      </c>
      <c r="AU500" s="176" t="s">
        <v>157</v>
      </c>
      <c r="AY500" s="14" t="s">
        <v>149</v>
      </c>
      <c r="BE500" s="177">
        <f t="shared" si="154"/>
        <v>1978</v>
      </c>
      <c r="BF500" s="177">
        <f t="shared" si="155"/>
        <v>0</v>
      </c>
      <c r="BG500" s="177">
        <f t="shared" si="156"/>
        <v>0</v>
      </c>
      <c r="BH500" s="177">
        <f t="shared" si="157"/>
        <v>0</v>
      </c>
      <c r="BI500" s="177">
        <f t="shared" si="158"/>
        <v>0</v>
      </c>
      <c r="BJ500" s="14" t="s">
        <v>79</v>
      </c>
      <c r="BK500" s="177">
        <f t="shared" si="159"/>
        <v>1978</v>
      </c>
      <c r="BL500" s="14" t="s">
        <v>216</v>
      </c>
      <c r="BM500" s="176" t="s">
        <v>1611</v>
      </c>
    </row>
    <row r="501" spans="1:65" s="1" customFormat="1" ht="24.2" customHeight="1">
      <c r="A501" s="31"/>
      <c r="B501" s="32"/>
      <c r="C501" s="165" t="s">
        <v>1612</v>
      </c>
      <c r="D501" s="165" t="s">
        <v>151</v>
      </c>
      <c r="E501" s="166" t="s">
        <v>1613</v>
      </c>
      <c r="F501" s="167" t="s">
        <v>1614</v>
      </c>
      <c r="G501" s="168" t="s">
        <v>169</v>
      </c>
      <c r="H501" s="169">
        <v>598</v>
      </c>
      <c r="I501" s="170">
        <v>9.1</v>
      </c>
      <c r="J501" s="171">
        <f t="shared" si="150"/>
        <v>5441.8</v>
      </c>
      <c r="K501" s="167" t="s">
        <v>155</v>
      </c>
      <c r="L501" s="36"/>
      <c r="M501" s="172" t="s">
        <v>19</v>
      </c>
      <c r="N501" s="173" t="s">
        <v>45</v>
      </c>
      <c r="O501" s="61"/>
      <c r="P501" s="174">
        <f t="shared" si="151"/>
        <v>0</v>
      </c>
      <c r="Q501" s="174">
        <v>0</v>
      </c>
      <c r="R501" s="174">
        <f t="shared" si="152"/>
        <v>0</v>
      </c>
      <c r="S501" s="174">
        <v>0</v>
      </c>
      <c r="T501" s="175">
        <f t="shared" si="153"/>
        <v>0</v>
      </c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R501" s="176" t="s">
        <v>216</v>
      </c>
      <c r="AT501" s="176" t="s">
        <v>151</v>
      </c>
      <c r="AU501" s="176" t="s">
        <v>157</v>
      </c>
      <c r="AY501" s="14" t="s">
        <v>149</v>
      </c>
      <c r="BE501" s="177">
        <f t="shared" si="154"/>
        <v>5441.8</v>
      </c>
      <c r="BF501" s="177">
        <f t="shared" si="155"/>
        <v>0</v>
      </c>
      <c r="BG501" s="177">
        <f t="shared" si="156"/>
        <v>0</v>
      </c>
      <c r="BH501" s="177">
        <f t="shared" si="157"/>
        <v>0</v>
      </c>
      <c r="BI501" s="177">
        <f t="shared" si="158"/>
        <v>0</v>
      </c>
      <c r="BJ501" s="14" t="s">
        <v>79</v>
      </c>
      <c r="BK501" s="177">
        <f t="shared" si="159"/>
        <v>5441.8</v>
      </c>
      <c r="BL501" s="14" t="s">
        <v>216</v>
      </c>
      <c r="BM501" s="176" t="s">
        <v>1615</v>
      </c>
    </row>
    <row r="502" spans="1:65" s="1" customFormat="1" ht="14.45" customHeight="1">
      <c r="A502" s="31"/>
      <c r="B502" s="32"/>
      <c r="C502" s="178" t="s">
        <v>1616</v>
      </c>
      <c r="D502" s="178" t="s">
        <v>323</v>
      </c>
      <c r="E502" s="179" t="s">
        <v>1617</v>
      </c>
      <c r="F502" s="180" t="s">
        <v>1618</v>
      </c>
      <c r="G502" s="181" t="s">
        <v>169</v>
      </c>
      <c r="H502" s="182">
        <v>598</v>
      </c>
      <c r="I502" s="183">
        <v>14.3</v>
      </c>
      <c r="J502" s="184">
        <f t="shared" si="150"/>
        <v>8551.4</v>
      </c>
      <c r="K502" s="180" t="s">
        <v>155</v>
      </c>
      <c r="L502" s="185"/>
      <c r="M502" s="186" t="s">
        <v>19</v>
      </c>
      <c r="N502" s="187" t="s">
        <v>45</v>
      </c>
      <c r="O502" s="61"/>
      <c r="P502" s="174">
        <f t="shared" si="151"/>
        <v>0</v>
      </c>
      <c r="Q502" s="174">
        <v>1.2E-4</v>
      </c>
      <c r="R502" s="174">
        <f t="shared" si="152"/>
        <v>7.1760000000000004E-2</v>
      </c>
      <c r="S502" s="174">
        <v>0</v>
      </c>
      <c r="T502" s="175">
        <f t="shared" si="153"/>
        <v>0</v>
      </c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R502" s="176" t="s">
        <v>281</v>
      </c>
      <c r="AT502" s="176" t="s">
        <v>323</v>
      </c>
      <c r="AU502" s="176" t="s">
        <v>157</v>
      </c>
      <c r="AY502" s="14" t="s">
        <v>149</v>
      </c>
      <c r="BE502" s="177">
        <f t="shared" si="154"/>
        <v>8551.4</v>
      </c>
      <c r="BF502" s="177">
        <f t="shared" si="155"/>
        <v>0</v>
      </c>
      <c r="BG502" s="177">
        <f t="shared" si="156"/>
        <v>0</v>
      </c>
      <c r="BH502" s="177">
        <f t="shared" si="157"/>
        <v>0</v>
      </c>
      <c r="BI502" s="177">
        <f t="shared" si="158"/>
        <v>0</v>
      </c>
      <c r="BJ502" s="14" t="s">
        <v>79</v>
      </c>
      <c r="BK502" s="177">
        <f t="shared" si="159"/>
        <v>8551.4</v>
      </c>
      <c r="BL502" s="14" t="s">
        <v>216</v>
      </c>
      <c r="BM502" s="176" t="s">
        <v>1619</v>
      </c>
    </row>
    <row r="503" spans="1:65" s="1" customFormat="1" ht="24.2" customHeight="1">
      <c r="A503" s="31"/>
      <c r="B503" s="32"/>
      <c r="C503" s="165" t="s">
        <v>1620</v>
      </c>
      <c r="D503" s="165" t="s">
        <v>151</v>
      </c>
      <c r="E503" s="166" t="s">
        <v>1621</v>
      </c>
      <c r="F503" s="167" t="s">
        <v>1622</v>
      </c>
      <c r="G503" s="168" t="s">
        <v>169</v>
      </c>
      <c r="H503" s="169">
        <v>393</v>
      </c>
      <c r="I503" s="170">
        <v>11.9</v>
      </c>
      <c r="J503" s="171">
        <f t="shared" si="150"/>
        <v>4676.7</v>
      </c>
      <c r="K503" s="167" t="s">
        <v>155</v>
      </c>
      <c r="L503" s="36"/>
      <c r="M503" s="172" t="s">
        <v>19</v>
      </c>
      <c r="N503" s="173" t="s">
        <v>45</v>
      </c>
      <c r="O503" s="61"/>
      <c r="P503" s="174">
        <f t="shared" si="151"/>
        <v>0</v>
      </c>
      <c r="Q503" s="174">
        <v>0</v>
      </c>
      <c r="R503" s="174">
        <f t="shared" si="152"/>
        <v>0</v>
      </c>
      <c r="S503" s="174">
        <v>0</v>
      </c>
      <c r="T503" s="175">
        <f t="shared" si="153"/>
        <v>0</v>
      </c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R503" s="176" t="s">
        <v>216</v>
      </c>
      <c r="AT503" s="176" t="s">
        <v>151</v>
      </c>
      <c r="AU503" s="176" t="s">
        <v>157</v>
      </c>
      <c r="AY503" s="14" t="s">
        <v>149</v>
      </c>
      <c r="BE503" s="177">
        <f t="shared" si="154"/>
        <v>4676.7</v>
      </c>
      <c r="BF503" s="177">
        <f t="shared" si="155"/>
        <v>0</v>
      </c>
      <c r="BG503" s="177">
        <f t="shared" si="156"/>
        <v>0</v>
      </c>
      <c r="BH503" s="177">
        <f t="shared" si="157"/>
        <v>0</v>
      </c>
      <c r="BI503" s="177">
        <f t="shared" si="158"/>
        <v>0</v>
      </c>
      <c r="BJ503" s="14" t="s">
        <v>79</v>
      </c>
      <c r="BK503" s="177">
        <f t="shared" si="159"/>
        <v>4676.7</v>
      </c>
      <c r="BL503" s="14" t="s">
        <v>216</v>
      </c>
      <c r="BM503" s="176" t="s">
        <v>1623</v>
      </c>
    </row>
    <row r="504" spans="1:65" s="1" customFormat="1" ht="14.45" customHeight="1">
      <c r="A504" s="31"/>
      <c r="B504" s="32"/>
      <c r="C504" s="178" t="s">
        <v>1624</v>
      </c>
      <c r="D504" s="178" t="s">
        <v>323</v>
      </c>
      <c r="E504" s="179" t="s">
        <v>1625</v>
      </c>
      <c r="F504" s="180" t="s">
        <v>1626</v>
      </c>
      <c r="G504" s="181" t="s">
        <v>169</v>
      </c>
      <c r="H504" s="182">
        <v>393</v>
      </c>
      <c r="I504" s="183">
        <v>23.2</v>
      </c>
      <c r="J504" s="184">
        <f t="shared" si="150"/>
        <v>9117.6</v>
      </c>
      <c r="K504" s="180" t="s">
        <v>155</v>
      </c>
      <c r="L504" s="185"/>
      <c r="M504" s="186" t="s">
        <v>19</v>
      </c>
      <c r="N504" s="187" t="s">
        <v>45</v>
      </c>
      <c r="O504" s="61"/>
      <c r="P504" s="174">
        <f t="shared" si="151"/>
        <v>0</v>
      </c>
      <c r="Q504" s="174">
        <v>1.7000000000000001E-4</v>
      </c>
      <c r="R504" s="174">
        <f t="shared" si="152"/>
        <v>6.6810000000000008E-2</v>
      </c>
      <c r="S504" s="174">
        <v>0</v>
      </c>
      <c r="T504" s="175">
        <f t="shared" si="153"/>
        <v>0</v>
      </c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R504" s="176" t="s">
        <v>281</v>
      </c>
      <c r="AT504" s="176" t="s">
        <v>323</v>
      </c>
      <c r="AU504" s="176" t="s">
        <v>157</v>
      </c>
      <c r="AY504" s="14" t="s">
        <v>149</v>
      </c>
      <c r="BE504" s="177">
        <f t="shared" si="154"/>
        <v>9117.6</v>
      </c>
      <c r="BF504" s="177">
        <f t="shared" si="155"/>
        <v>0</v>
      </c>
      <c r="BG504" s="177">
        <f t="shared" si="156"/>
        <v>0</v>
      </c>
      <c r="BH504" s="177">
        <f t="shared" si="157"/>
        <v>0</v>
      </c>
      <c r="BI504" s="177">
        <f t="shared" si="158"/>
        <v>0</v>
      </c>
      <c r="BJ504" s="14" t="s">
        <v>79</v>
      </c>
      <c r="BK504" s="177">
        <f t="shared" si="159"/>
        <v>9117.6</v>
      </c>
      <c r="BL504" s="14" t="s">
        <v>216</v>
      </c>
      <c r="BM504" s="176" t="s">
        <v>1627</v>
      </c>
    </row>
    <row r="505" spans="1:65" s="1" customFormat="1" ht="24.2" customHeight="1">
      <c r="A505" s="31"/>
      <c r="B505" s="32"/>
      <c r="C505" s="165" t="s">
        <v>1628</v>
      </c>
      <c r="D505" s="165" t="s">
        <v>151</v>
      </c>
      <c r="E505" s="166" t="s">
        <v>1629</v>
      </c>
      <c r="F505" s="167" t="s">
        <v>1630</v>
      </c>
      <c r="G505" s="168" t="s">
        <v>169</v>
      </c>
      <c r="H505" s="169">
        <v>112</v>
      </c>
      <c r="I505" s="170">
        <v>14</v>
      </c>
      <c r="J505" s="171">
        <f t="shared" si="150"/>
        <v>1568</v>
      </c>
      <c r="K505" s="167" t="s">
        <v>155</v>
      </c>
      <c r="L505" s="36"/>
      <c r="M505" s="172" t="s">
        <v>19</v>
      </c>
      <c r="N505" s="173" t="s">
        <v>45</v>
      </c>
      <c r="O505" s="61"/>
      <c r="P505" s="174">
        <f t="shared" si="151"/>
        <v>0</v>
      </c>
      <c r="Q505" s="174">
        <v>0</v>
      </c>
      <c r="R505" s="174">
        <f t="shared" si="152"/>
        <v>0</v>
      </c>
      <c r="S505" s="174">
        <v>0</v>
      </c>
      <c r="T505" s="175">
        <f t="shared" si="153"/>
        <v>0</v>
      </c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R505" s="176" t="s">
        <v>216</v>
      </c>
      <c r="AT505" s="176" t="s">
        <v>151</v>
      </c>
      <c r="AU505" s="176" t="s">
        <v>157</v>
      </c>
      <c r="AY505" s="14" t="s">
        <v>149</v>
      </c>
      <c r="BE505" s="177">
        <f t="shared" si="154"/>
        <v>1568</v>
      </c>
      <c r="BF505" s="177">
        <f t="shared" si="155"/>
        <v>0</v>
      </c>
      <c r="BG505" s="177">
        <f t="shared" si="156"/>
        <v>0</v>
      </c>
      <c r="BH505" s="177">
        <f t="shared" si="157"/>
        <v>0</v>
      </c>
      <c r="BI505" s="177">
        <f t="shared" si="158"/>
        <v>0</v>
      </c>
      <c r="BJ505" s="14" t="s">
        <v>79</v>
      </c>
      <c r="BK505" s="177">
        <f t="shared" si="159"/>
        <v>1568</v>
      </c>
      <c r="BL505" s="14" t="s">
        <v>216</v>
      </c>
      <c r="BM505" s="176" t="s">
        <v>1631</v>
      </c>
    </row>
    <row r="506" spans="1:65" s="1" customFormat="1" ht="14.45" customHeight="1">
      <c r="A506" s="31"/>
      <c r="B506" s="32"/>
      <c r="C506" s="178" t="s">
        <v>1632</v>
      </c>
      <c r="D506" s="178" t="s">
        <v>323</v>
      </c>
      <c r="E506" s="179" t="s">
        <v>1633</v>
      </c>
      <c r="F506" s="180" t="s">
        <v>1634</v>
      </c>
      <c r="G506" s="181" t="s">
        <v>169</v>
      </c>
      <c r="H506" s="182">
        <v>112</v>
      </c>
      <c r="I506" s="183">
        <v>38</v>
      </c>
      <c r="J506" s="184">
        <f t="shared" si="150"/>
        <v>4256</v>
      </c>
      <c r="K506" s="180" t="s">
        <v>155</v>
      </c>
      <c r="L506" s="185"/>
      <c r="M506" s="186" t="s">
        <v>19</v>
      </c>
      <c r="N506" s="187" t="s">
        <v>45</v>
      </c>
      <c r="O506" s="61"/>
      <c r="P506" s="174">
        <f t="shared" si="151"/>
        <v>0</v>
      </c>
      <c r="Q506" s="174">
        <v>6.3000000000000003E-4</v>
      </c>
      <c r="R506" s="174">
        <f t="shared" si="152"/>
        <v>7.0559999999999998E-2</v>
      </c>
      <c r="S506" s="174">
        <v>0</v>
      </c>
      <c r="T506" s="175">
        <f t="shared" si="153"/>
        <v>0</v>
      </c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R506" s="176" t="s">
        <v>281</v>
      </c>
      <c r="AT506" s="176" t="s">
        <v>323</v>
      </c>
      <c r="AU506" s="176" t="s">
        <v>157</v>
      </c>
      <c r="AY506" s="14" t="s">
        <v>149</v>
      </c>
      <c r="BE506" s="177">
        <f t="shared" si="154"/>
        <v>4256</v>
      </c>
      <c r="BF506" s="177">
        <f t="shared" si="155"/>
        <v>0</v>
      </c>
      <c r="BG506" s="177">
        <f t="shared" si="156"/>
        <v>0</v>
      </c>
      <c r="BH506" s="177">
        <f t="shared" si="157"/>
        <v>0</v>
      </c>
      <c r="BI506" s="177">
        <f t="shared" si="158"/>
        <v>0</v>
      </c>
      <c r="BJ506" s="14" t="s">
        <v>79</v>
      </c>
      <c r="BK506" s="177">
        <f t="shared" si="159"/>
        <v>4256</v>
      </c>
      <c r="BL506" s="14" t="s">
        <v>216</v>
      </c>
      <c r="BM506" s="176" t="s">
        <v>1635</v>
      </c>
    </row>
    <row r="507" spans="1:65" s="1" customFormat="1" ht="24.2" customHeight="1">
      <c r="A507" s="31"/>
      <c r="B507" s="32"/>
      <c r="C507" s="165" t="s">
        <v>1636</v>
      </c>
      <c r="D507" s="165" t="s">
        <v>151</v>
      </c>
      <c r="E507" s="166" t="s">
        <v>1637</v>
      </c>
      <c r="F507" s="167" t="s">
        <v>1638</v>
      </c>
      <c r="G507" s="168" t="s">
        <v>169</v>
      </c>
      <c r="H507" s="169">
        <v>18</v>
      </c>
      <c r="I507" s="170">
        <v>17.5</v>
      </c>
      <c r="J507" s="171">
        <f t="shared" si="150"/>
        <v>315</v>
      </c>
      <c r="K507" s="167" t="s">
        <v>155</v>
      </c>
      <c r="L507" s="36"/>
      <c r="M507" s="172" t="s">
        <v>19</v>
      </c>
      <c r="N507" s="173" t="s">
        <v>45</v>
      </c>
      <c r="O507" s="61"/>
      <c r="P507" s="174">
        <f t="shared" si="151"/>
        <v>0</v>
      </c>
      <c r="Q507" s="174">
        <v>0</v>
      </c>
      <c r="R507" s="174">
        <f t="shared" si="152"/>
        <v>0</v>
      </c>
      <c r="S507" s="174">
        <v>0</v>
      </c>
      <c r="T507" s="175">
        <f t="shared" si="153"/>
        <v>0</v>
      </c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R507" s="176" t="s">
        <v>216</v>
      </c>
      <c r="AT507" s="176" t="s">
        <v>151</v>
      </c>
      <c r="AU507" s="176" t="s">
        <v>157</v>
      </c>
      <c r="AY507" s="14" t="s">
        <v>149</v>
      </c>
      <c r="BE507" s="177">
        <f t="shared" si="154"/>
        <v>315</v>
      </c>
      <c r="BF507" s="177">
        <f t="shared" si="155"/>
        <v>0</v>
      </c>
      <c r="BG507" s="177">
        <f t="shared" si="156"/>
        <v>0</v>
      </c>
      <c r="BH507" s="177">
        <f t="shared" si="157"/>
        <v>0</v>
      </c>
      <c r="BI507" s="177">
        <f t="shared" si="158"/>
        <v>0</v>
      </c>
      <c r="BJ507" s="14" t="s">
        <v>79</v>
      </c>
      <c r="BK507" s="177">
        <f t="shared" si="159"/>
        <v>315</v>
      </c>
      <c r="BL507" s="14" t="s">
        <v>216</v>
      </c>
      <c r="BM507" s="176" t="s">
        <v>1639</v>
      </c>
    </row>
    <row r="508" spans="1:65" s="1" customFormat="1" ht="14.45" customHeight="1">
      <c r="A508" s="31"/>
      <c r="B508" s="32"/>
      <c r="C508" s="178" t="s">
        <v>1640</v>
      </c>
      <c r="D508" s="178" t="s">
        <v>323</v>
      </c>
      <c r="E508" s="179" t="s">
        <v>1641</v>
      </c>
      <c r="F508" s="180" t="s">
        <v>1642</v>
      </c>
      <c r="G508" s="181" t="s">
        <v>169</v>
      </c>
      <c r="H508" s="182">
        <v>18</v>
      </c>
      <c r="I508" s="183">
        <v>37.700000000000003</v>
      </c>
      <c r="J508" s="184">
        <f t="shared" si="150"/>
        <v>678.6</v>
      </c>
      <c r="K508" s="180" t="s">
        <v>155</v>
      </c>
      <c r="L508" s="185"/>
      <c r="M508" s="186" t="s">
        <v>19</v>
      </c>
      <c r="N508" s="187" t="s">
        <v>45</v>
      </c>
      <c r="O508" s="61"/>
      <c r="P508" s="174">
        <f t="shared" si="151"/>
        <v>0</v>
      </c>
      <c r="Q508" s="174">
        <v>2.5000000000000001E-4</v>
      </c>
      <c r="R508" s="174">
        <f t="shared" si="152"/>
        <v>4.5000000000000005E-3</v>
      </c>
      <c r="S508" s="174">
        <v>0</v>
      </c>
      <c r="T508" s="175">
        <f t="shared" si="153"/>
        <v>0</v>
      </c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R508" s="176" t="s">
        <v>281</v>
      </c>
      <c r="AT508" s="176" t="s">
        <v>323</v>
      </c>
      <c r="AU508" s="176" t="s">
        <v>157</v>
      </c>
      <c r="AY508" s="14" t="s">
        <v>149</v>
      </c>
      <c r="BE508" s="177">
        <f t="shared" si="154"/>
        <v>678.6</v>
      </c>
      <c r="BF508" s="177">
        <f t="shared" si="155"/>
        <v>0</v>
      </c>
      <c r="BG508" s="177">
        <f t="shared" si="156"/>
        <v>0</v>
      </c>
      <c r="BH508" s="177">
        <f t="shared" si="157"/>
        <v>0</v>
      </c>
      <c r="BI508" s="177">
        <f t="shared" si="158"/>
        <v>0</v>
      </c>
      <c r="BJ508" s="14" t="s">
        <v>79</v>
      </c>
      <c r="BK508" s="177">
        <f t="shared" si="159"/>
        <v>678.6</v>
      </c>
      <c r="BL508" s="14" t="s">
        <v>216</v>
      </c>
      <c r="BM508" s="176" t="s">
        <v>1643</v>
      </c>
    </row>
    <row r="509" spans="1:65" s="1" customFormat="1" ht="24.2" customHeight="1">
      <c r="A509" s="31"/>
      <c r="B509" s="32"/>
      <c r="C509" s="165" t="s">
        <v>1644</v>
      </c>
      <c r="D509" s="165" t="s">
        <v>151</v>
      </c>
      <c r="E509" s="166" t="s">
        <v>1645</v>
      </c>
      <c r="F509" s="167" t="s">
        <v>1646</v>
      </c>
      <c r="G509" s="168" t="s">
        <v>169</v>
      </c>
      <c r="H509" s="169">
        <v>18</v>
      </c>
      <c r="I509" s="170">
        <v>23.2</v>
      </c>
      <c r="J509" s="171">
        <f t="shared" si="150"/>
        <v>417.6</v>
      </c>
      <c r="K509" s="167" t="s">
        <v>155</v>
      </c>
      <c r="L509" s="36"/>
      <c r="M509" s="172" t="s">
        <v>19</v>
      </c>
      <c r="N509" s="173" t="s">
        <v>45</v>
      </c>
      <c r="O509" s="61"/>
      <c r="P509" s="174">
        <f t="shared" si="151"/>
        <v>0</v>
      </c>
      <c r="Q509" s="174">
        <v>0</v>
      </c>
      <c r="R509" s="174">
        <f t="shared" si="152"/>
        <v>0</v>
      </c>
      <c r="S509" s="174">
        <v>0</v>
      </c>
      <c r="T509" s="175">
        <f t="shared" si="153"/>
        <v>0</v>
      </c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R509" s="176" t="s">
        <v>216</v>
      </c>
      <c r="AT509" s="176" t="s">
        <v>151</v>
      </c>
      <c r="AU509" s="176" t="s">
        <v>157</v>
      </c>
      <c r="AY509" s="14" t="s">
        <v>149</v>
      </c>
      <c r="BE509" s="177">
        <f t="shared" si="154"/>
        <v>417.6</v>
      </c>
      <c r="BF509" s="177">
        <f t="shared" si="155"/>
        <v>0</v>
      </c>
      <c r="BG509" s="177">
        <f t="shared" si="156"/>
        <v>0</v>
      </c>
      <c r="BH509" s="177">
        <f t="shared" si="157"/>
        <v>0</v>
      </c>
      <c r="BI509" s="177">
        <f t="shared" si="158"/>
        <v>0</v>
      </c>
      <c r="BJ509" s="14" t="s">
        <v>79</v>
      </c>
      <c r="BK509" s="177">
        <f t="shared" si="159"/>
        <v>417.6</v>
      </c>
      <c r="BL509" s="14" t="s">
        <v>216</v>
      </c>
      <c r="BM509" s="176" t="s">
        <v>1647</v>
      </c>
    </row>
    <row r="510" spans="1:65" s="1" customFormat="1" ht="14.45" customHeight="1">
      <c r="A510" s="31"/>
      <c r="B510" s="32"/>
      <c r="C510" s="178" t="s">
        <v>1648</v>
      </c>
      <c r="D510" s="178" t="s">
        <v>323</v>
      </c>
      <c r="E510" s="179" t="s">
        <v>1649</v>
      </c>
      <c r="F510" s="180" t="s">
        <v>1650</v>
      </c>
      <c r="G510" s="181" t="s">
        <v>169</v>
      </c>
      <c r="H510" s="182">
        <v>18</v>
      </c>
      <c r="I510" s="183">
        <v>69.8</v>
      </c>
      <c r="J510" s="184">
        <f t="shared" si="150"/>
        <v>1256.4000000000001</v>
      </c>
      <c r="K510" s="180" t="s">
        <v>155</v>
      </c>
      <c r="L510" s="185"/>
      <c r="M510" s="186" t="s">
        <v>19</v>
      </c>
      <c r="N510" s="187" t="s">
        <v>45</v>
      </c>
      <c r="O510" s="61"/>
      <c r="P510" s="174">
        <f t="shared" si="151"/>
        <v>0</v>
      </c>
      <c r="Q510" s="174">
        <v>5.2999999999999998E-4</v>
      </c>
      <c r="R510" s="174">
        <f t="shared" si="152"/>
        <v>9.5399999999999999E-3</v>
      </c>
      <c r="S510" s="174">
        <v>0</v>
      </c>
      <c r="T510" s="175">
        <f t="shared" si="153"/>
        <v>0</v>
      </c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R510" s="176" t="s">
        <v>281</v>
      </c>
      <c r="AT510" s="176" t="s">
        <v>323</v>
      </c>
      <c r="AU510" s="176" t="s">
        <v>157</v>
      </c>
      <c r="AY510" s="14" t="s">
        <v>149</v>
      </c>
      <c r="BE510" s="177">
        <f t="shared" si="154"/>
        <v>1256.4000000000001</v>
      </c>
      <c r="BF510" s="177">
        <f t="shared" si="155"/>
        <v>0</v>
      </c>
      <c r="BG510" s="177">
        <f t="shared" si="156"/>
        <v>0</v>
      </c>
      <c r="BH510" s="177">
        <f t="shared" si="157"/>
        <v>0</v>
      </c>
      <c r="BI510" s="177">
        <f t="shared" si="158"/>
        <v>0</v>
      </c>
      <c r="BJ510" s="14" t="s">
        <v>79</v>
      </c>
      <c r="BK510" s="177">
        <f t="shared" si="159"/>
        <v>1256.4000000000001</v>
      </c>
      <c r="BL510" s="14" t="s">
        <v>216</v>
      </c>
      <c r="BM510" s="176" t="s">
        <v>1651</v>
      </c>
    </row>
    <row r="511" spans="1:65" s="1" customFormat="1" ht="24.2" customHeight="1">
      <c r="A511" s="31"/>
      <c r="B511" s="32"/>
      <c r="C511" s="165" t="s">
        <v>1652</v>
      </c>
      <c r="D511" s="165" t="s">
        <v>151</v>
      </c>
      <c r="E511" s="166" t="s">
        <v>1653</v>
      </c>
      <c r="F511" s="167" t="s">
        <v>1654</v>
      </c>
      <c r="G511" s="168" t="s">
        <v>169</v>
      </c>
      <c r="H511" s="169">
        <v>18</v>
      </c>
      <c r="I511" s="170">
        <v>25</v>
      </c>
      <c r="J511" s="171">
        <f t="shared" si="150"/>
        <v>450</v>
      </c>
      <c r="K511" s="167" t="s">
        <v>155</v>
      </c>
      <c r="L511" s="36"/>
      <c r="M511" s="172" t="s">
        <v>19</v>
      </c>
      <c r="N511" s="173" t="s">
        <v>45</v>
      </c>
      <c r="O511" s="61"/>
      <c r="P511" s="174">
        <f t="shared" si="151"/>
        <v>0</v>
      </c>
      <c r="Q511" s="174">
        <v>0</v>
      </c>
      <c r="R511" s="174">
        <f t="shared" si="152"/>
        <v>0</v>
      </c>
      <c r="S511" s="174">
        <v>0</v>
      </c>
      <c r="T511" s="175">
        <f t="shared" si="153"/>
        <v>0</v>
      </c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R511" s="176" t="s">
        <v>216</v>
      </c>
      <c r="AT511" s="176" t="s">
        <v>151</v>
      </c>
      <c r="AU511" s="176" t="s">
        <v>157</v>
      </c>
      <c r="AY511" s="14" t="s">
        <v>149</v>
      </c>
      <c r="BE511" s="177">
        <f t="shared" si="154"/>
        <v>450</v>
      </c>
      <c r="BF511" s="177">
        <f t="shared" si="155"/>
        <v>0</v>
      </c>
      <c r="BG511" s="177">
        <f t="shared" si="156"/>
        <v>0</v>
      </c>
      <c r="BH511" s="177">
        <f t="shared" si="157"/>
        <v>0</v>
      </c>
      <c r="BI511" s="177">
        <f t="shared" si="158"/>
        <v>0</v>
      </c>
      <c r="BJ511" s="14" t="s">
        <v>79</v>
      </c>
      <c r="BK511" s="177">
        <f t="shared" si="159"/>
        <v>450</v>
      </c>
      <c r="BL511" s="14" t="s">
        <v>216</v>
      </c>
      <c r="BM511" s="176" t="s">
        <v>1655</v>
      </c>
    </row>
    <row r="512" spans="1:65" s="1" customFormat="1" ht="14.45" customHeight="1">
      <c r="A512" s="31"/>
      <c r="B512" s="32"/>
      <c r="C512" s="178" t="s">
        <v>1656</v>
      </c>
      <c r="D512" s="178" t="s">
        <v>323</v>
      </c>
      <c r="E512" s="179" t="s">
        <v>1657</v>
      </c>
      <c r="F512" s="180" t="s">
        <v>1658</v>
      </c>
      <c r="G512" s="181" t="s">
        <v>169</v>
      </c>
      <c r="H512" s="182">
        <v>18</v>
      </c>
      <c r="I512" s="183">
        <v>75</v>
      </c>
      <c r="J512" s="184">
        <f t="shared" si="150"/>
        <v>1350</v>
      </c>
      <c r="K512" s="180" t="s">
        <v>155</v>
      </c>
      <c r="L512" s="185"/>
      <c r="M512" s="186" t="s">
        <v>19</v>
      </c>
      <c r="N512" s="187" t="s">
        <v>45</v>
      </c>
      <c r="O512" s="61"/>
      <c r="P512" s="174">
        <f t="shared" si="151"/>
        <v>0</v>
      </c>
      <c r="Q512" s="174">
        <v>3.8800000000000002E-3</v>
      </c>
      <c r="R512" s="174">
        <f t="shared" si="152"/>
        <v>6.9839999999999999E-2</v>
      </c>
      <c r="S512" s="174">
        <v>0</v>
      </c>
      <c r="T512" s="175">
        <f t="shared" si="153"/>
        <v>0</v>
      </c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R512" s="176" t="s">
        <v>281</v>
      </c>
      <c r="AT512" s="176" t="s">
        <v>323</v>
      </c>
      <c r="AU512" s="176" t="s">
        <v>157</v>
      </c>
      <c r="AY512" s="14" t="s">
        <v>149</v>
      </c>
      <c r="BE512" s="177">
        <f t="shared" si="154"/>
        <v>1350</v>
      </c>
      <c r="BF512" s="177">
        <f t="shared" si="155"/>
        <v>0</v>
      </c>
      <c r="BG512" s="177">
        <f t="shared" si="156"/>
        <v>0</v>
      </c>
      <c r="BH512" s="177">
        <f t="shared" si="157"/>
        <v>0</v>
      </c>
      <c r="BI512" s="177">
        <f t="shared" si="158"/>
        <v>0</v>
      </c>
      <c r="BJ512" s="14" t="s">
        <v>79</v>
      </c>
      <c r="BK512" s="177">
        <f t="shared" si="159"/>
        <v>1350</v>
      </c>
      <c r="BL512" s="14" t="s">
        <v>216</v>
      </c>
      <c r="BM512" s="176" t="s">
        <v>1659</v>
      </c>
    </row>
    <row r="513" spans="1:65" s="1" customFormat="1" ht="24.2" customHeight="1">
      <c r="A513" s="31"/>
      <c r="B513" s="32"/>
      <c r="C513" s="165" t="s">
        <v>1660</v>
      </c>
      <c r="D513" s="165" t="s">
        <v>151</v>
      </c>
      <c r="E513" s="166" t="s">
        <v>1661</v>
      </c>
      <c r="F513" s="167" t="s">
        <v>1662</v>
      </c>
      <c r="G513" s="168" t="s">
        <v>165</v>
      </c>
      <c r="H513" s="169">
        <v>30</v>
      </c>
      <c r="I513" s="170">
        <v>22.2</v>
      </c>
      <c r="J513" s="171">
        <f t="shared" si="150"/>
        <v>666</v>
      </c>
      <c r="K513" s="167" t="s">
        <v>1582</v>
      </c>
      <c r="L513" s="36"/>
      <c r="M513" s="172" t="s">
        <v>19</v>
      </c>
      <c r="N513" s="173" t="s">
        <v>45</v>
      </c>
      <c r="O513" s="61"/>
      <c r="P513" s="174">
        <f t="shared" si="151"/>
        <v>0</v>
      </c>
      <c r="Q513" s="174">
        <v>0</v>
      </c>
      <c r="R513" s="174">
        <f t="shared" si="152"/>
        <v>0</v>
      </c>
      <c r="S513" s="174">
        <v>0</v>
      </c>
      <c r="T513" s="175">
        <f t="shared" si="153"/>
        <v>0</v>
      </c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R513" s="176" t="s">
        <v>216</v>
      </c>
      <c r="AT513" s="176" t="s">
        <v>151</v>
      </c>
      <c r="AU513" s="176" t="s">
        <v>157</v>
      </c>
      <c r="AY513" s="14" t="s">
        <v>149</v>
      </c>
      <c r="BE513" s="177">
        <f t="shared" si="154"/>
        <v>666</v>
      </c>
      <c r="BF513" s="177">
        <f t="shared" si="155"/>
        <v>0</v>
      </c>
      <c r="BG513" s="177">
        <f t="shared" si="156"/>
        <v>0</v>
      </c>
      <c r="BH513" s="177">
        <f t="shared" si="157"/>
        <v>0</v>
      </c>
      <c r="BI513" s="177">
        <f t="shared" si="158"/>
        <v>0</v>
      </c>
      <c r="BJ513" s="14" t="s">
        <v>79</v>
      </c>
      <c r="BK513" s="177">
        <f t="shared" si="159"/>
        <v>666</v>
      </c>
      <c r="BL513" s="14" t="s">
        <v>216</v>
      </c>
      <c r="BM513" s="176" t="s">
        <v>1663</v>
      </c>
    </row>
    <row r="514" spans="1:65" s="1" customFormat="1" ht="14.45" customHeight="1">
      <c r="A514" s="31"/>
      <c r="B514" s="32"/>
      <c r="C514" s="178" t="s">
        <v>1664</v>
      </c>
      <c r="D514" s="178" t="s">
        <v>323</v>
      </c>
      <c r="E514" s="179" t="s">
        <v>1665</v>
      </c>
      <c r="F514" s="180" t="s">
        <v>1666</v>
      </c>
      <c r="G514" s="181" t="s">
        <v>165</v>
      </c>
      <c r="H514" s="182">
        <v>10</v>
      </c>
      <c r="I514" s="183">
        <v>25</v>
      </c>
      <c r="J514" s="184">
        <f t="shared" si="150"/>
        <v>250</v>
      </c>
      <c r="K514" s="180" t="s">
        <v>19</v>
      </c>
      <c r="L514" s="185"/>
      <c r="M514" s="186" t="s">
        <v>19</v>
      </c>
      <c r="N514" s="187" t="s">
        <v>45</v>
      </c>
      <c r="O514" s="61"/>
      <c r="P514" s="174">
        <f t="shared" si="151"/>
        <v>0</v>
      </c>
      <c r="Q514" s="174">
        <v>0</v>
      </c>
      <c r="R514" s="174">
        <f t="shared" si="152"/>
        <v>0</v>
      </c>
      <c r="S514" s="174">
        <v>0</v>
      </c>
      <c r="T514" s="175">
        <f t="shared" si="153"/>
        <v>0</v>
      </c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R514" s="176" t="s">
        <v>281</v>
      </c>
      <c r="AT514" s="176" t="s">
        <v>323</v>
      </c>
      <c r="AU514" s="176" t="s">
        <v>157</v>
      </c>
      <c r="AY514" s="14" t="s">
        <v>149</v>
      </c>
      <c r="BE514" s="177">
        <f t="shared" si="154"/>
        <v>250</v>
      </c>
      <c r="BF514" s="177">
        <f t="shared" si="155"/>
        <v>0</v>
      </c>
      <c r="BG514" s="177">
        <f t="shared" si="156"/>
        <v>0</v>
      </c>
      <c r="BH514" s="177">
        <f t="shared" si="157"/>
        <v>0</v>
      </c>
      <c r="BI514" s="177">
        <f t="shared" si="158"/>
        <v>0</v>
      </c>
      <c r="BJ514" s="14" t="s">
        <v>79</v>
      </c>
      <c r="BK514" s="177">
        <f t="shared" si="159"/>
        <v>250</v>
      </c>
      <c r="BL514" s="14" t="s">
        <v>216</v>
      </c>
      <c r="BM514" s="176" t="s">
        <v>1667</v>
      </c>
    </row>
    <row r="515" spans="1:65" s="1" customFormat="1" ht="14.45" customHeight="1">
      <c r="A515" s="31"/>
      <c r="B515" s="32"/>
      <c r="C515" s="178" t="s">
        <v>1668</v>
      </c>
      <c r="D515" s="178" t="s">
        <v>323</v>
      </c>
      <c r="E515" s="179" t="s">
        <v>1669</v>
      </c>
      <c r="F515" s="180" t="s">
        <v>1670</v>
      </c>
      <c r="G515" s="181" t="s">
        <v>165</v>
      </c>
      <c r="H515" s="182">
        <v>20</v>
      </c>
      <c r="I515" s="183">
        <v>30</v>
      </c>
      <c r="J515" s="184">
        <f t="shared" si="150"/>
        <v>600</v>
      </c>
      <c r="K515" s="180" t="s">
        <v>19</v>
      </c>
      <c r="L515" s="185"/>
      <c r="M515" s="186" t="s">
        <v>19</v>
      </c>
      <c r="N515" s="187" t="s">
        <v>45</v>
      </c>
      <c r="O515" s="61"/>
      <c r="P515" s="174">
        <f t="shared" si="151"/>
        <v>0</v>
      </c>
      <c r="Q515" s="174">
        <v>0</v>
      </c>
      <c r="R515" s="174">
        <f t="shared" si="152"/>
        <v>0</v>
      </c>
      <c r="S515" s="174">
        <v>0</v>
      </c>
      <c r="T515" s="175">
        <f t="shared" si="153"/>
        <v>0</v>
      </c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R515" s="176" t="s">
        <v>281</v>
      </c>
      <c r="AT515" s="176" t="s">
        <v>323</v>
      </c>
      <c r="AU515" s="176" t="s">
        <v>157</v>
      </c>
      <c r="AY515" s="14" t="s">
        <v>149</v>
      </c>
      <c r="BE515" s="177">
        <f t="shared" si="154"/>
        <v>600</v>
      </c>
      <c r="BF515" s="177">
        <f t="shared" si="155"/>
        <v>0</v>
      </c>
      <c r="BG515" s="177">
        <f t="shared" si="156"/>
        <v>0</v>
      </c>
      <c r="BH515" s="177">
        <f t="shared" si="157"/>
        <v>0</v>
      </c>
      <c r="BI515" s="177">
        <f t="shared" si="158"/>
        <v>0</v>
      </c>
      <c r="BJ515" s="14" t="s">
        <v>79</v>
      </c>
      <c r="BK515" s="177">
        <f t="shared" si="159"/>
        <v>600</v>
      </c>
      <c r="BL515" s="14" t="s">
        <v>216</v>
      </c>
      <c r="BM515" s="176" t="s">
        <v>1671</v>
      </c>
    </row>
    <row r="516" spans="1:65" s="1" customFormat="1" ht="14.45" customHeight="1">
      <c r="A516" s="31"/>
      <c r="B516" s="32"/>
      <c r="C516" s="165" t="s">
        <v>1672</v>
      </c>
      <c r="D516" s="165" t="s">
        <v>151</v>
      </c>
      <c r="E516" s="166" t="s">
        <v>1673</v>
      </c>
      <c r="F516" s="167" t="s">
        <v>1674</v>
      </c>
      <c r="G516" s="168" t="s">
        <v>165</v>
      </c>
      <c r="H516" s="169">
        <v>6</v>
      </c>
      <c r="I516" s="170">
        <v>78</v>
      </c>
      <c r="J516" s="171">
        <f t="shared" si="150"/>
        <v>468</v>
      </c>
      <c r="K516" s="167" t="s">
        <v>155</v>
      </c>
      <c r="L516" s="36"/>
      <c r="M516" s="172" t="s">
        <v>19</v>
      </c>
      <c r="N516" s="173" t="s">
        <v>45</v>
      </c>
      <c r="O516" s="61"/>
      <c r="P516" s="174">
        <f t="shared" si="151"/>
        <v>0</v>
      </c>
      <c r="Q516" s="174">
        <v>0</v>
      </c>
      <c r="R516" s="174">
        <f t="shared" si="152"/>
        <v>0</v>
      </c>
      <c r="S516" s="174">
        <v>0</v>
      </c>
      <c r="T516" s="175">
        <f t="shared" si="153"/>
        <v>0</v>
      </c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R516" s="176" t="s">
        <v>216</v>
      </c>
      <c r="AT516" s="176" t="s">
        <v>151</v>
      </c>
      <c r="AU516" s="176" t="s">
        <v>157</v>
      </c>
      <c r="AY516" s="14" t="s">
        <v>149</v>
      </c>
      <c r="BE516" s="177">
        <f t="shared" si="154"/>
        <v>468</v>
      </c>
      <c r="BF516" s="177">
        <f t="shared" si="155"/>
        <v>0</v>
      </c>
      <c r="BG516" s="177">
        <f t="shared" si="156"/>
        <v>0</v>
      </c>
      <c r="BH516" s="177">
        <f t="shared" si="157"/>
        <v>0</v>
      </c>
      <c r="BI516" s="177">
        <f t="shared" si="158"/>
        <v>0</v>
      </c>
      <c r="BJ516" s="14" t="s">
        <v>79</v>
      </c>
      <c r="BK516" s="177">
        <f t="shared" si="159"/>
        <v>468</v>
      </c>
      <c r="BL516" s="14" t="s">
        <v>216</v>
      </c>
      <c r="BM516" s="176" t="s">
        <v>1675</v>
      </c>
    </row>
    <row r="517" spans="1:65" s="1" customFormat="1" ht="14.45" customHeight="1">
      <c r="A517" s="31"/>
      <c r="B517" s="32"/>
      <c r="C517" s="178" t="s">
        <v>1676</v>
      </c>
      <c r="D517" s="178" t="s">
        <v>323</v>
      </c>
      <c r="E517" s="179" t="s">
        <v>1677</v>
      </c>
      <c r="F517" s="180" t="s">
        <v>1678</v>
      </c>
      <c r="G517" s="181" t="s">
        <v>165</v>
      </c>
      <c r="H517" s="182">
        <v>2</v>
      </c>
      <c r="I517" s="183">
        <v>175</v>
      </c>
      <c r="J517" s="184">
        <f t="shared" ref="J517:J548" si="160">ROUND(I517*H517,2)</f>
        <v>350</v>
      </c>
      <c r="K517" s="180" t="s">
        <v>155</v>
      </c>
      <c r="L517" s="185"/>
      <c r="M517" s="186" t="s">
        <v>19</v>
      </c>
      <c r="N517" s="187" t="s">
        <v>45</v>
      </c>
      <c r="O517" s="61"/>
      <c r="P517" s="174">
        <f t="shared" ref="P517:P548" si="161">O517*H517</f>
        <v>0</v>
      </c>
      <c r="Q517" s="174">
        <v>1.41E-3</v>
      </c>
      <c r="R517" s="174">
        <f t="shared" ref="R517:R548" si="162">Q517*H517</f>
        <v>2.82E-3</v>
      </c>
      <c r="S517" s="174">
        <v>0</v>
      </c>
      <c r="T517" s="175">
        <f t="shared" ref="T517:T548" si="163">S517*H517</f>
        <v>0</v>
      </c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R517" s="176" t="s">
        <v>281</v>
      </c>
      <c r="AT517" s="176" t="s">
        <v>323</v>
      </c>
      <c r="AU517" s="176" t="s">
        <v>157</v>
      </c>
      <c r="AY517" s="14" t="s">
        <v>149</v>
      </c>
      <c r="BE517" s="177">
        <f t="shared" ref="BE517:BE548" si="164">IF(N517="základní",J517,0)</f>
        <v>350</v>
      </c>
      <c r="BF517" s="177">
        <f t="shared" ref="BF517:BF548" si="165">IF(N517="snížená",J517,0)</f>
        <v>0</v>
      </c>
      <c r="BG517" s="177">
        <f t="shared" ref="BG517:BG548" si="166">IF(N517="zákl. přenesená",J517,0)</f>
        <v>0</v>
      </c>
      <c r="BH517" s="177">
        <f t="shared" ref="BH517:BH548" si="167">IF(N517="sníž. přenesená",J517,0)</f>
        <v>0</v>
      </c>
      <c r="BI517" s="177">
        <f t="shared" ref="BI517:BI548" si="168">IF(N517="nulová",J517,0)</f>
        <v>0</v>
      </c>
      <c r="BJ517" s="14" t="s">
        <v>79</v>
      </c>
      <c r="BK517" s="177">
        <f t="shared" ref="BK517:BK548" si="169">ROUND(I517*H517,2)</f>
        <v>350</v>
      </c>
      <c r="BL517" s="14" t="s">
        <v>216</v>
      </c>
      <c r="BM517" s="176" t="s">
        <v>1679</v>
      </c>
    </row>
    <row r="518" spans="1:65" s="1" customFormat="1" ht="14.45" customHeight="1">
      <c r="A518" s="31"/>
      <c r="B518" s="32"/>
      <c r="C518" s="178" t="s">
        <v>1680</v>
      </c>
      <c r="D518" s="178" t="s">
        <v>323</v>
      </c>
      <c r="E518" s="179" t="s">
        <v>1681</v>
      </c>
      <c r="F518" s="180" t="s">
        <v>1682</v>
      </c>
      <c r="G518" s="181" t="s">
        <v>165</v>
      </c>
      <c r="H518" s="182">
        <v>4</v>
      </c>
      <c r="I518" s="183">
        <v>243</v>
      </c>
      <c r="J518" s="184">
        <f t="shared" si="160"/>
        <v>972</v>
      </c>
      <c r="K518" s="180" t="s">
        <v>155</v>
      </c>
      <c r="L518" s="185"/>
      <c r="M518" s="186" t="s">
        <v>19</v>
      </c>
      <c r="N518" s="187" t="s">
        <v>45</v>
      </c>
      <c r="O518" s="61"/>
      <c r="P518" s="174">
        <f t="shared" si="161"/>
        <v>0</v>
      </c>
      <c r="Q518" s="174">
        <v>1.47E-3</v>
      </c>
      <c r="R518" s="174">
        <f t="shared" si="162"/>
        <v>5.8799999999999998E-3</v>
      </c>
      <c r="S518" s="174">
        <v>0</v>
      </c>
      <c r="T518" s="175">
        <f t="shared" si="163"/>
        <v>0</v>
      </c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R518" s="176" t="s">
        <v>281</v>
      </c>
      <c r="AT518" s="176" t="s">
        <v>323</v>
      </c>
      <c r="AU518" s="176" t="s">
        <v>157</v>
      </c>
      <c r="AY518" s="14" t="s">
        <v>149</v>
      </c>
      <c r="BE518" s="177">
        <f t="shared" si="164"/>
        <v>972</v>
      </c>
      <c r="BF518" s="177">
        <f t="shared" si="165"/>
        <v>0</v>
      </c>
      <c r="BG518" s="177">
        <f t="shared" si="166"/>
        <v>0</v>
      </c>
      <c r="BH518" s="177">
        <f t="shared" si="167"/>
        <v>0</v>
      </c>
      <c r="BI518" s="177">
        <f t="shared" si="168"/>
        <v>0</v>
      </c>
      <c r="BJ518" s="14" t="s">
        <v>79</v>
      </c>
      <c r="BK518" s="177">
        <f t="shared" si="169"/>
        <v>972</v>
      </c>
      <c r="BL518" s="14" t="s">
        <v>216</v>
      </c>
      <c r="BM518" s="176" t="s">
        <v>1683</v>
      </c>
    </row>
    <row r="519" spans="1:65" s="1" customFormat="1" ht="24.2" customHeight="1">
      <c r="A519" s="31"/>
      <c r="B519" s="32"/>
      <c r="C519" s="165" t="s">
        <v>1684</v>
      </c>
      <c r="D519" s="165" t="s">
        <v>151</v>
      </c>
      <c r="E519" s="166" t="s">
        <v>1685</v>
      </c>
      <c r="F519" s="167" t="s">
        <v>1686</v>
      </c>
      <c r="G519" s="168" t="s">
        <v>165</v>
      </c>
      <c r="H519" s="169">
        <v>15</v>
      </c>
      <c r="I519" s="170">
        <v>31</v>
      </c>
      <c r="J519" s="171">
        <f t="shared" si="160"/>
        <v>465</v>
      </c>
      <c r="K519" s="167" t="s">
        <v>155</v>
      </c>
      <c r="L519" s="36"/>
      <c r="M519" s="172" t="s">
        <v>19</v>
      </c>
      <c r="N519" s="173" t="s">
        <v>45</v>
      </c>
      <c r="O519" s="61"/>
      <c r="P519" s="174">
        <f t="shared" si="161"/>
        <v>0</v>
      </c>
      <c r="Q519" s="174">
        <v>0</v>
      </c>
      <c r="R519" s="174">
        <f t="shared" si="162"/>
        <v>0</v>
      </c>
      <c r="S519" s="174">
        <v>0</v>
      </c>
      <c r="T519" s="175">
        <f t="shared" si="163"/>
        <v>0</v>
      </c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R519" s="176" t="s">
        <v>216</v>
      </c>
      <c r="AT519" s="176" t="s">
        <v>151</v>
      </c>
      <c r="AU519" s="176" t="s">
        <v>157</v>
      </c>
      <c r="AY519" s="14" t="s">
        <v>149</v>
      </c>
      <c r="BE519" s="177">
        <f t="shared" si="164"/>
        <v>465</v>
      </c>
      <c r="BF519" s="177">
        <f t="shared" si="165"/>
        <v>0</v>
      </c>
      <c r="BG519" s="177">
        <f t="shared" si="166"/>
        <v>0</v>
      </c>
      <c r="BH519" s="177">
        <f t="shared" si="167"/>
        <v>0</v>
      </c>
      <c r="BI519" s="177">
        <f t="shared" si="168"/>
        <v>0</v>
      </c>
      <c r="BJ519" s="14" t="s">
        <v>79</v>
      </c>
      <c r="BK519" s="177">
        <f t="shared" si="169"/>
        <v>465</v>
      </c>
      <c r="BL519" s="14" t="s">
        <v>216</v>
      </c>
      <c r="BM519" s="176" t="s">
        <v>1687</v>
      </c>
    </row>
    <row r="520" spans="1:65" s="1" customFormat="1" ht="14.45" customHeight="1">
      <c r="A520" s="31"/>
      <c r="B520" s="32"/>
      <c r="C520" s="178" t="s">
        <v>1688</v>
      </c>
      <c r="D520" s="178" t="s">
        <v>323</v>
      </c>
      <c r="E520" s="179" t="s">
        <v>1689</v>
      </c>
      <c r="F520" s="180" t="s">
        <v>1690</v>
      </c>
      <c r="G520" s="181" t="s">
        <v>165</v>
      </c>
      <c r="H520" s="182">
        <v>15</v>
      </c>
      <c r="I520" s="183">
        <v>43</v>
      </c>
      <c r="J520" s="184">
        <f t="shared" si="160"/>
        <v>645</v>
      </c>
      <c r="K520" s="180" t="s">
        <v>155</v>
      </c>
      <c r="L520" s="185"/>
      <c r="M520" s="186" t="s">
        <v>19</v>
      </c>
      <c r="N520" s="187" t="s">
        <v>45</v>
      </c>
      <c r="O520" s="61"/>
      <c r="P520" s="174">
        <f t="shared" si="161"/>
        <v>0</v>
      </c>
      <c r="Q520" s="174">
        <v>5.0000000000000002E-5</v>
      </c>
      <c r="R520" s="174">
        <f t="shared" si="162"/>
        <v>7.5000000000000002E-4</v>
      </c>
      <c r="S520" s="174">
        <v>0</v>
      </c>
      <c r="T520" s="175">
        <f t="shared" si="163"/>
        <v>0</v>
      </c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R520" s="176" t="s">
        <v>281</v>
      </c>
      <c r="AT520" s="176" t="s">
        <v>323</v>
      </c>
      <c r="AU520" s="176" t="s">
        <v>157</v>
      </c>
      <c r="AY520" s="14" t="s">
        <v>149</v>
      </c>
      <c r="BE520" s="177">
        <f t="shared" si="164"/>
        <v>645</v>
      </c>
      <c r="BF520" s="177">
        <f t="shared" si="165"/>
        <v>0</v>
      </c>
      <c r="BG520" s="177">
        <f t="shared" si="166"/>
        <v>0</v>
      </c>
      <c r="BH520" s="177">
        <f t="shared" si="167"/>
        <v>0</v>
      </c>
      <c r="BI520" s="177">
        <f t="shared" si="168"/>
        <v>0</v>
      </c>
      <c r="BJ520" s="14" t="s">
        <v>79</v>
      </c>
      <c r="BK520" s="177">
        <f t="shared" si="169"/>
        <v>645</v>
      </c>
      <c r="BL520" s="14" t="s">
        <v>216</v>
      </c>
      <c r="BM520" s="176" t="s">
        <v>1691</v>
      </c>
    </row>
    <row r="521" spans="1:65" s="1" customFormat="1" ht="24.2" customHeight="1">
      <c r="A521" s="31"/>
      <c r="B521" s="32"/>
      <c r="C521" s="165" t="s">
        <v>1692</v>
      </c>
      <c r="D521" s="165" t="s">
        <v>151</v>
      </c>
      <c r="E521" s="166" t="s">
        <v>1693</v>
      </c>
      <c r="F521" s="167" t="s">
        <v>1694</v>
      </c>
      <c r="G521" s="168" t="s">
        <v>165</v>
      </c>
      <c r="H521" s="169">
        <v>3</v>
      </c>
      <c r="I521" s="170">
        <v>38</v>
      </c>
      <c r="J521" s="171">
        <f t="shared" si="160"/>
        <v>114</v>
      </c>
      <c r="K521" s="167" t="s">
        <v>1582</v>
      </c>
      <c r="L521" s="36"/>
      <c r="M521" s="172" t="s">
        <v>19</v>
      </c>
      <c r="N521" s="173" t="s">
        <v>45</v>
      </c>
      <c r="O521" s="61"/>
      <c r="P521" s="174">
        <f t="shared" si="161"/>
        <v>0</v>
      </c>
      <c r="Q521" s="174">
        <v>0</v>
      </c>
      <c r="R521" s="174">
        <f t="shared" si="162"/>
        <v>0</v>
      </c>
      <c r="S521" s="174">
        <v>0</v>
      </c>
      <c r="T521" s="175">
        <f t="shared" si="163"/>
        <v>0</v>
      </c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R521" s="176" t="s">
        <v>216</v>
      </c>
      <c r="AT521" s="176" t="s">
        <v>151</v>
      </c>
      <c r="AU521" s="176" t="s">
        <v>157</v>
      </c>
      <c r="AY521" s="14" t="s">
        <v>149</v>
      </c>
      <c r="BE521" s="177">
        <f t="shared" si="164"/>
        <v>114</v>
      </c>
      <c r="BF521" s="177">
        <f t="shared" si="165"/>
        <v>0</v>
      </c>
      <c r="BG521" s="177">
        <f t="shared" si="166"/>
        <v>0</v>
      </c>
      <c r="BH521" s="177">
        <f t="shared" si="167"/>
        <v>0</v>
      </c>
      <c r="BI521" s="177">
        <f t="shared" si="168"/>
        <v>0</v>
      </c>
      <c r="BJ521" s="14" t="s">
        <v>79</v>
      </c>
      <c r="BK521" s="177">
        <f t="shared" si="169"/>
        <v>114</v>
      </c>
      <c r="BL521" s="14" t="s">
        <v>216</v>
      </c>
      <c r="BM521" s="176" t="s">
        <v>1695</v>
      </c>
    </row>
    <row r="522" spans="1:65" s="1" customFormat="1" ht="14.45" customHeight="1">
      <c r="A522" s="31"/>
      <c r="B522" s="32"/>
      <c r="C522" s="178" t="s">
        <v>1696</v>
      </c>
      <c r="D522" s="178" t="s">
        <v>323</v>
      </c>
      <c r="E522" s="179" t="s">
        <v>1697</v>
      </c>
      <c r="F522" s="180" t="s">
        <v>1698</v>
      </c>
      <c r="G522" s="181" t="s">
        <v>165</v>
      </c>
      <c r="H522" s="182">
        <v>30</v>
      </c>
      <c r="I522" s="183">
        <v>49</v>
      </c>
      <c r="J522" s="184">
        <f t="shared" si="160"/>
        <v>1470</v>
      </c>
      <c r="K522" s="180" t="s">
        <v>1582</v>
      </c>
      <c r="L522" s="185"/>
      <c r="M522" s="186" t="s">
        <v>19</v>
      </c>
      <c r="N522" s="187" t="s">
        <v>45</v>
      </c>
      <c r="O522" s="61"/>
      <c r="P522" s="174">
        <f t="shared" si="161"/>
        <v>0</v>
      </c>
      <c r="Q522" s="174">
        <v>5.0000000000000002E-5</v>
      </c>
      <c r="R522" s="174">
        <f t="shared" si="162"/>
        <v>1.5E-3</v>
      </c>
      <c r="S522" s="174">
        <v>0</v>
      </c>
      <c r="T522" s="175">
        <f t="shared" si="163"/>
        <v>0</v>
      </c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R522" s="176" t="s">
        <v>281</v>
      </c>
      <c r="AT522" s="176" t="s">
        <v>323</v>
      </c>
      <c r="AU522" s="176" t="s">
        <v>157</v>
      </c>
      <c r="AY522" s="14" t="s">
        <v>149</v>
      </c>
      <c r="BE522" s="177">
        <f t="shared" si="164"/>
        <v>1470</v>
      </c>
      <c r="BF522" s="177">
        <f t="shared" si="165"/>
        <v>0</v>
      </c>
      <c r="BG522" s="177">
        <f t="shared" si="166"/>
        <v>0</v>
      </c>
      <c r="BH522" s="177">
        <f t="shared" si="167"/>
        <v>0</v>
      </c>
      <c r="BI522" s="177">
        <f t="shared" si="168"/>
        <v>0</v>
      </c>
      <c r="BJ522" s="14" t="s">
        <v>79</v>
      </c>
      <c r="BK522" s="177">
        <f t="shared" si="169"/>
        <v>1470</v>
      </c>
      <c r="BL522" s="14" t="s">
        <v>216</v>
      </c>
      <c r="BM522" s="176" t="s">
        <v>1699</v>
      </c>
    </row>
    <row r="523" spans="1:65" s="1" customFormat="1" ht="24.2" customHeight="1">
      <c r="A523" s="31"/>
      <c r="B523" s="32"/>
      <c r="C523" s="165" t="s">
        <v>1700</v>
      </c>
      <c r="D523" s="165" t="s">
        <v>151</v>
      </c>
      <c r="E523" s="166" t="s">
        <v>1701</v>
      </c>
      <c r="F523" s="167" t="s">
        <v>1702</v>
      </c>
      <c r="G523" s="168" t="s">
        <v>165</v>
      </c>
      <c r="H523" s="169">
        <v>20</v>
      </c>
      <c r="I523" s="170">
        <v>38</v>
      </c>
      <c r="J523" s="171">
        <f t="shared" si="160"/>
        <v>760</v>
      </c>
      <c r="K523" s="167" t="s">
        <v>1582</v>
      </c>
      <c r="L523" s="36"/>
      <c r="M523" s="172" t="s">
        <v>19</v>
      </c>
      <c r="N523" s="173" t="s">
        <v>45</v>
      </c>
      <c r="O523" s="61"/>
      <c r="P523" s="174">
        <f t="shared" si="161"/>
        <v>0</v>
      </c>
      <c r="Q523" s="174">
        <v>0</v>
      </c>
      <c r="R523" s="174">
        <f t="shared" si="162"/>
        <v>0</v>
      </c>
      <c r="S523" s="174">
        <v>0</v>
      </c>
      <c r="T523" s="175">
        <f t="shared" si="163"/>
        <v>0</v>
      </c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R523" s="176" t="s">
        <v>216</v>
      </c>
      <c r="AT523" s="176" t="s">
        <v>151</v>
      </c>
      <c r="AU523" s="176" t="s">
        <v>157</v>
      </c>
      <c r="AY523" s="14" t="s">
        <v>149</v>
      </c>
      <c r="BE523" s="177">
        <f t="shared" si="164"/>
        <v>760</v>
      </c>
      <c r="BF523" s="177">
        <f t="shared" si="165"/>
        <v>0</v>
      </c>
      <c r="BG523" s="177">
        <f t="shared" si="166"/>
        <v>0</v>
      </c>
      <c r="BH523" s="177">
        <f t="shared" si="167"/>
        <v>0</v>
      </c>
      <c r="BI523" s="177">
        <f t="shared" si="168"/>
        <v>0</v>
      </c>
      <c r="BJ523" s="14" t="s">
        <v>79</v>
      </c>
      <c r="BK523" s="177">
        <f t="shared" si="169"/>
        <v>760</v>
      </c>
      <c r="BL523" s="14" t="s">
        <v>216</v>
      </c>
      <c r="BM523" s="176" t="s">
        <v>1703</v>
      </c>
    </row>
    <row r="524" spans="1:65" s="1" customFormat="1" ht="14.45" customHeight="1">
      <c r="A524" s="31"/>
      <c r="B524" s="32"/>
      <c r="C524" s="178" t="s">
        <v>1704</v>
      </c>
      <c r="D524" s="178" t="s">
        <v>323</v>
      </c>
      <c r="E524" s="179" t="s">
        <v>1705</v>
      </c>
      <c r="F524" s="180" t="s">
        <v>1706</v>
      </c>
      <c r="G524" s="181" t="s">
        <v>165</v>
      </c>
      <c r="H524" s="182">
        <v>20</v>
      </c>
      <c r="I524" s="183">
        <v>44.6</v>
      </c>
      <c r="J524" s="184">
        <f t="shared" si="160"/>
        <v>892</v>
      </c>
      <c r="K524" s="180" t="s">
        <v>1582</v>
      </c>
      <c r="L524" s="185"/>
      <c r="M524" s="186" t="s">
        <v>19</v>
      </c>
      <c r="N524" s="187" t="s">
        <v>45</v>
      </c>
      <c r="O524" s="61"/>
      <c r="P524" s="174">
        <f t="shared" si="161"/>
        <v>0</v>
      </c>
      <c r="Q524" s="174">
        <v>5.0000000000000002E-5</v>
      </c>
      <c r="R524" s="174">
        <f t="shared" si="162"/>
        <v>1E-3</v>
      </c>
      <c r="S524" s="174">
        <v>0</v>
      </c>
      <c r="T524" s="175">
        <f t="shared" si="163"/>
        <v>0</v>
      </c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R524" s="176" t="s">
        <v>281</v>
      </c>
      <c r="AT524" s="176" t="s">
        <v>323</v>
      </c>
      <c r="AU524" s="176" t="s">
        <v>157</v>
      </c>
      <c r="AY524" s="14" t="s">
        <v>149</v>
      </c>
      <c r="BE524" s="177">
        <f t="shared" si="164"/>
        <v>892</v>
      </c>
      <c r="BF524" s="177">
        <f t="shared" si="165"/>
        <v>0</v>
      </c>
      <c r="BG524" s="177">
        <f t="shared" si="166"/>
        <v>0</v>
      </c>
      <c r="BH524" s="177">
        <f t="shared" si="167"/>
        <v>0</v>
      </c>
      <c r="BI524" s="177">
        <f t="shared" si="168"/>
        <v>0</v>
      </c>
      <c r="BJ524" s="14" t="s">
        <v>79</v>
      </c>
      <c r="BK524" s="177">
        <f t="shared" si="169"/>
        <v>892</v>
      </c>
      <c r="BL524" s="14" t="s">
        <v>216</v>
      </c>
      <c r="BM524" s="176" t="s">
        <v>1707</v>
      </c>
    </row>
    <row r="525" spans="1:65" s="1" customFormat="1" ht="14.45" customHeight="1">
      <c r="A525" s="31"/>
      <c r="B525" s="32"/>
      <c r="C525" s="165" t="s">
        <v>1708</v>
      </c>
      <c r="D525" s="165" t="s">
        <v>151</v>
      </c>
      <c r="E525" s="166" t="s">
        <v>1709</v>
      </c>
      <c r="F525" s="167" t="s">
        <v>1710</v>
      </c>
      <c r="G525" s="168" t="s">
        <v>165</v>
      </c>
      <c r="H525" s="169">
        <v>10</v>
      </c>
      <c r="I525" s="170">
        <v>66</v>
      </c>
      <c r="J525" s="171">
        <f t="shared" si="160"/>
        <v>660</v>
      </c>
      <c r="K525" s="167" t="s">
        <v>1582</v>
      </c>
      <c r="L525" s="36"/>
      <c r="M525" s="172" t="s">
        <v>19</v>
      </c>
      <c r="N525" s="173" t="s">
        <v>45</v>
      </c>
      <c r="O525" s="61"/>
      <c r="P525" s="174">
        <f t="shared" si="161"/>
        <v>0</v>
      </c>
      <c r="Q525" s="174">
        <v>0</v>
      </c>
      <c r="R525" s="174">
        <f t="shared" si="162"/>
        <v>0</v>
      </c>
      <c r="S525" s="174">
        <v>0</v>
      </c>
      <c r="T525" s="175">
        <f t="shared" si="163"/>
        <v>0</v>
      </c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R525" s="176" t="s">
        <v>216</v>
      </c>
      <c r="AT525" s="176" t="s">
        <v>151</v>
      </c>
      <c r="AU525" s="176" t="s">
        <v>157</v>
      </c>
      <c r="AY525" s="14" t="s">
        <v>149</v>
      </c>
      <c r="BE525" s="177">
        <f t="shared" si="164"/>
        <v>660</v>
      </c>
      <c r="BF525" s="177">
        <f t="shared" si="165"/>
        <v>0</v>
      </c>
      <c r="BG525" s="177">
        <f t="shared" si="166"/>
        <v>0</v>
      </c>
      <c r="BH525" s="177">
        <f t="shared" si="167"/>
        <v>0</v>
      </c>
      <c r="BI525" s="177">
        <f t="shared" si="168"/>
        <v>0</v>
      </c>
      <c r="BJ525" s="14" t="s">
        <v>79</v>
      </c>
      <c r="BK525" s="177">
        <f t="shared" si="169"/>
        <v>660</v>
      </c>
      <c r="BL525" s="14" t="s">
        <v>216</v>
      </c>
      <c r="BM525" s="176" t="s">
        <v>1711</v>
      </c>
    </row>
    <row r="526" spans="1:65" s="1" customFormat="1" ht="14.45" customHeight="1">
      <c r="A526" s="31"/>
      <c r="B526" s="32"/>
      <c r="C526" s="178" t="s">
        <v>1712</v>
      </c>
      <c r="D526" s="178" t="s">
        <v>323</v>
      </c>
      <c r="E526" s="179" t="s">
        <v>1713</v>
      </c>
      <c r="F526" s="180" t="s">
        <v>1714</v>
      </c>
      <c r="G526" s="181" t="s">
        <v>165</v>
      </c>
      <c r="H526" s="182">
        <v>10</v>
      </c>
      <c r="I526" s="183">
        <v>61</v>
      </c>
      <c r="J526" s="184">
        <f t="shared" si="160"/>
        <v>610</v>
      </c>
      <c r="K526" s="180" t="s">
        <v>1582</v>
      </c>
      <c r="L526" s="185"/>
      <c r="M526" s="186" t="s">
        <v>19</v>
      </c>
      <c r="N526" s="187" t="s">
        <v>45</v>
      </c>
      <c r="O526" s="61"/>
      <c r="P526" s="174">
        <f t="shared" si="161"/>
        <v>0</v>
      </c>
      <c r="Q526" s="174">
        <v>3.2000000000000003E-4</v>
      </c>
      <c r="R526" s="174">
        <f t="shared" si="162"/>
        <v>3.2000000000000002E-3</v>
      </c>
      <c r="S526" s="174">
        <v>0</v>
      </c>
      <c r="T526" s="175">
        <f t="shared" si="163"/>
        <v>0</v>
      </c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R526" s="176" t="s">
        <v>281</v>
      </c>
      <c r="AT526" s="176" t="s">
        <v>323</v>
      </c>
      <c r="AU526" s="176" t="s">
        <v>157</v>
      </c>
      <c r="AY526" s="14" t="s">
        <v>149</v>
      </c>
      <c r="BE526" s="177">
        <f t="shared" si="164"/>
        <v>610</v>
      </c>
      <c r="BF526" s="177">
        <f t="shared" si="165"/>
        <v>0</v>
      </c>
      <c r="BG526" s="177">
        <f t="shared" si="166"/>
        <v>0</v>
      </c>
      <c r="BH526" s="177">
        <f t="shared" si="167"/>
        <v>0</v>
      </c>
      <c r="BI526" s="177">
        <f t="shared" si="168"/>
        <v>0</v>
      </c>
      <c r="BJ526" s="14" t="s">
        <v>79</v>
      </c>
      <c r="BK526" s="177">
        <f t="shared" si="169"/>
        <v>610</v>
      </c>
      <c r="BL526" s="14" t="s">
        <v>216</v>
      </c>
      <c r="BM526" s="176" t="s">
        <v>1715</v>
      </c>
    </row>
    <row r="527" spans="1:65" s="1" customFormat="1" ht="14.45" customHeight="1">
      <c r="A527" s="31"/>
      <c r="B527" s="32"/>
      <c r="C527" s="165" t="s">
        <v>1716</v>
      </c>
      <c r="D527" s="165" t="s">
        <v>151</v>
      </c>
      <c r="E527" s="166" t="s">
        <v>1717</v>
      </c>
      <c r="F527" s="167" t="s">
        <v>1718</v>
      </c>
      <c r="G527" s="168" t="s">
        <v>165</v>
      </c>
      <c r="H527" s="169">
        <v>10</v>
      </c>
      <c r="I527" s="170">
        <v>71</v>
      </c>
      <c r="J527" s="171">
        <f t="shared" si="160"/>
        <v>710</v>
      </c>
      <c r="K527" s="167" t="s">
        <v>1582</v>
      </c>
      <c r="L527" s="36"/>
      <c r="M527" s="172" t="s">
        <v>19</v>
      </c>
      <c r="N527" s="173" t="s">
        <v>45</v>
      </c>
      <c r="O527" s="61"/>
      <c r="P527" s="174">
        <f t="shared" si="161"/>
        <v>0</v>
      </c>
      <c r="Q527" s="174">
        <v>0</v>
      </c>
      <c r="R527" s="174">
        <f t="shared" si="162"/>
        <v>0</v>
      </c>
      <c r="S527" s="174">
        <v>0</v>
      </c>
      <c r="T527" s="175">
        <f t="shared" si="163"/>
        <v>0</v>
      </c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R527" s="176" t="s">
        <v>216</v>
      </c>
      <c r="AT527" s="176" t="s">
        <v>151</v>
      </c>
      <c r="AU527" s="176" t="s">
        <v>157</v>
      </c>
      <c r="AY527" s="14" t="s">
        <v>149</v>
      </c>
      <c r="BE527" s="177">
        <f t="shared" si="164"/>
        <v>710</v>
      </c>
      <c r="BF527" s="177">
        <f t="shared" si="165"/>
        <v>0</v>
      </c>
      <c r="BG527" s="177">
        <f t="shared" si="166"/>
        <v>0</v>
      </c>
      <c r="BH527" s="177">
        <f t="shared" si="167"/>
        <v>0</v>
      </c>
      <c r="BI527" s="177">
        <f t="shared" si="168"/>
        <v>0</v>
      </c>
      <c r="BJ527" s="14" t="s">
        <v>79</v>
      </c>
      <c r="BK527" s="177">
        <f t="shared" si="169"/>
        <v>710</v>
      </c>
      <c r="BL527" s="14" t="s">
        <v>216</v>
      </c>
      <c r="BM527" s="176" t="s">
        <v>1719</v>
      </c>
    </row>
    <row r="528" spans="1:65" s="1" customFormat="1" ht="14.45" customHeight="1">
      <c r="A528" s="31"/>
      <c r="B528" s="32"/>
      <c r="C528" s="178" t="s">
        <v>1720</v>
      </c>
      <c r="D528" s="178" t="s">
        <v>323</v>
      </c>
      <c r="E528" s="179" t="s">
        <v>1721</v>
      </c>
      <c r="F528" s="180" t="s">
        <v>1722</v>
      </c>
      <c r="G528" s="181" t="s">
        <v>165</v>
      </c>
      <c r="H528" s="182">
        <v>10</v>
      </c>
      <c r="I528" s="183">
        <v>88</v>
      </c>
      <c r="J528" s="184">
        <f t="shared" si="160"/>
        <v>880</v>
      </c>
      <c r="K528" s="180" t="s">
        <v>1582</v>
      </c>
      <c r="L528" s="185"/>
      <c r="M528" s="186" t="s">
        <v>19</v>
      </c>
      <c r="N528" s="187" t="s">
        <v>45</v>
      </c>
      <c r="O528" s="61"/>
      <c r="P528" s="174">
        <f t="shared" si="161"/>
        <v>0</v>
      </c>
      <c r="Q528" s="174">
        <v>2.5999999999999998E-4</v>
      </c>
      <c r="R528" s="174">
        <f t="shared" si="162"/>
        <v>2.5999999999999999E-3</v>
      </c>
      <c r="S528" s="174">
        <v>0</v>
      </c>
      <c r="T528" s="175">
        <f t="shared" si="163"/>
        <v>0</v>
      </c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R528" s="176" t="s">
        <v>281</v>
      </c>
      <c r="AT528" s="176" t="s">
        <v>323</v>
      </c>
      <c r="AU528" s="176" t="s">
        <v>157</v>
      </c>
      <c r="AY528" s="14" t="s">
        <v>149</v>
      </c>
      <c r="BE528" s="177">
        <f t="shared" si="164"/>
        <v>880</v>
      </c>
      <c r="BF528" s="177">
        <f t="shared" si="165"/>
        <v>0</v>
      </c>
      <c r="BG528" s="177">
        <f t="shared" si="166"/>
        <v>0</v>
      </c>
      <c r="BH528" s="177">
        <f t="shared" si="167"/>
        <v>0</v>
      </c>
      <c r="BI528" s="177">
        <f t="shared" si="168"/>
        <v>0</v>
      </c>
      <c r="BJ528" s="14" t="s">
        <v>79</v>
      </c>
      <c r="BK528" s="177">
        <f t="shared" si="169"/>
        <v>880</v>
      </c>
      <c r="BL528" s="14" t="s">
        <v>216</v>
      </c>
      <c r="BM528" s="176" t="s">
        <v>1723</v>
      </c>
    </row>
    <row r="529" spans="1:65" s="1" customFormat="1" ht="24.2" customHeight="1">
      <c r="A529" s="31"/>
      <c r="B529" s="32"/>
      <c r="C529" s="165" t="s">
        <v>1724</v>
      </c>
      <c r="D529" s="165" t="s">
        <v>151</v>
      </c>
      <c r="E529" s="166" t="s">
        <v>1725</v>
      </c>
      <c r="F529" s="167" t="s">
        <v>1726</v>
      </c>
      <c r="G529" s="168" t="s">
        <v>165</v>
      </c>
      <c r="H529" s="169">
        <v>210</v>
      </c>
      <c r="I529" s="170">
        <v>19.899999999999999</v>
      </c>
      <c r="J529" s="171">
        <f t="shared" si="160"/>
        <v>4179</v>
      </c>
      <c r="K529" s="167" t="s">
        <v>1582</v>
      </c>
      <c r="L529" s="36"/>
      <c r="M529" s="172" t="s">
        <v>19</v>
      </c>
      <c r="N529" s="173" t="s">
        <v>45</v>
      </c>
      <c r="O529" s="61"/>
      <c r="P529" s="174">
        <f t="shared" si="161"/>
        <v>0</v>
      </c>
      <c r="Q529" s="174">
        <v>0</v>
      </c>
      <c r="R529" s="174">
        <f t="shared" si="162"/>
        <v>0</v>
      </c>
      <c r="S529" s="174">
        <v>0</v>
      </c>
      <c r="T529" s="175">
        <f t="shared" si="163"/>
        <v>0</v>
      </c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R529" s="176" t="s">
        <v>216</v>
      </c>
      <c r="AT529" s="176" t="s">
        <v>151</v>
      </c>
      <c r="AU529" s="176" t="s">
        <v>157</v>
      </c>
      <c r="AY529" s="14" t="s">
        <v>149</v>
      </c>
      <c r="BE529" s="177">
        <f t="shared" si="164"/>
        <v>4179</v>
      </c>
      <c r="BF529" s="177">
        <f t="shared" si="165"/>
        <v>0</v>
      </c>
      <c r="BG529" s="177">
        <f t="shared" si="166"/>
        <v>0</v>
      </c>
      <c r="BH529" s="177">
        <f t="shared" si="167"/>
        <v>0</v>
      </c>
      <c r="BI529" s="177">
        <f t="shared" si="168"/>
        <v>0</v>
      </c>
      <c r="BJ529" s="14" t="s">
        <v>79</v>
      </c>
      <c r="BK529" s="177">
        <f t="shared" si="169"/>
        <v>4179</v>
      </c>
      <c r="BL529" s="14" t="s">
        <v>216</v>
      </c>
      <c r="BM529" s="176" t="s">
        <v>1727</v>
      </c>
    </row>
    <row r="530" spans="1:65" s="1" customFormat="1" ht="14.45" customHeight="1">
      <c r="A530" s="31"/>
      <c r="B530" s="32"/>
      <c r="C530" s="178" t="s">
        <v>1728</v>
      </c>
      <c r="D530" s="178" t="s">
        <v>323</v>
      </c>
      <c r="E530" s="179" t="s">
        <v>1729</v>
      </c>
      <c r="F530" s="180" t="s">
        <v>1730</v>
      </c>
      <c r="G530" s="181" t="s">
        <v>165</v>
      </c>
      <c r="H530" s="182">
        <v>200</v>
      </c>
      <c r="I530" s="183">
        <v>33</v>
      </c>
      <c r="J530" s="184">
        <f t="shared" si="160"/>
        <v>6600</v>
      </c>
      <c r="K530" s="180" t="s">
        <v>1582</v>
      </c>
      <c r="L530" s="185"/>
      <c r="M530" s="186" t="s">
        <v>19</v>
      </c>
      <c r="N530" s="187" t="s">
        <v>45</v>
      </c>
      <c r="O530" s="61"/>
      <c r="P530" s="174">
        <f t="shared" si="161"/>
        <v>0</v>
      </c>
      <c r="Q530" s="174">
        <v>6.0000000000000002E-5</v>
      </c>
      <c r="R530" s="174">
        <f t="shared" si="162"/>
        <v>1.2E-2</v>
      </c>
      <c r="S530" s="174">
        <v>0</v>
      </c>
      <c r="T530" s="175">
        <f t="shared" si="163"/>
        <v>0</v>
      </c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R530" s="176" t="s">
        <v>281</v>
      </c>
      <c r="AT530" s="176" t="s">
        <v>323</v>
      </c>
      <c r="AU530" s="176" t="s">
        <v>157</v>
      </c>
      <c r="AY530" s="14" t="s">
        <v>149</v>
      </c>
      <c r="BE530" s="177">
        <f t="shared" si="164"/>
        <v>6600</v>
      </c>
      <c r="BF530" s="177">
        <f t="shared" si="165"/>
        <v>0</v>
      </c>
      <c r="BG530" s="177">
        <f t="shared" si="166"/>
        <v>0</v>
      </c>
      <c r="BH530" s="177">
        <f t="shared" si="167"/>
        <v>0</v>
      </c>
      <c r="BI530" s="177">
        <f t="shared" si="168"/>
        <v>0</v>
      </c>
      <c r="BJ530" s="14" t="s">
        <v>79</v>
      </c>
      <c r="BK530" s="177">
        <f t="shared" si="169"/>
        <v>6600</v>
      </c>
      <c r="BL530" s="14" t="s">
        <v>216</v>
      </c>
      <c r="BM530" s="176" t="s">
        <v>1731</v>
      </c>
    </row>
    <row r="531" spans="1:65" s="1" customFormat="1" ht="14.45" customHeight="1">
      <c r="A531" s="31"/>
      <c r="B531" s="32"/>
      <c r="C531" s="178" t="s">
        <v>1732</v>
      </c>
      <c r="D531" s="178" t="s">
        <v>323</v>
      </c>
      <c r="E531" s="179" t="s">
        <v>1733</v>
      </c>
      <c r="F531" s="180" t="s">
        <v>1734</v>
      </c>
      <c r="G531" s="181" t="s">
        <v>165</v>
      </c>
      <c r="H531" s="182">
        <v>10</v>
      </c>
      <c r="I531" s="183">
        <v>71</v>
      </c>
      <c r="J531" s="184">
        <f t="shared" si="160"/>
        <v>710</v>
      </c>
      <c r="K531" s="180" t="s">
        <v>1582</v>
      </c>
      <c r="L531" s="185"/>
      <c r="M531" s="186" t="s">
        <v>19</v>
      </c>
      <c r="N531" s="187" t="s">
        <v>45</v>
      </c>
      <c r="O531" s="61"/>
      <c r="P531" s="174">
        <f t="shared" si="161"/>
        <v>0</v>
      </c>
      <c r="Q531" s="174">
        <v>6.0000000000000002E-5</v>
      </c>
      <c r="R531" s="174">
        <f t="shared" si="162"/>
        <v>6.0000000000000006E-4</v>
      </c>
      <c r="S531" s="174">
        <v>0</v>
      </c>
      <c r="T531" s="175">
        <f t="shared" si="163"/>
        <v>0</v>
      </c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R531" s="176" t="s">
        <v>281</v>
      </c>
      <c r="AT531" s="176" t="s">
        <v>323</v>
      </c>
      <c r="AU531" s="176" t="s">
        <v>157</v>
      </c>
      <c r="AY531" s="14" t="s">
        <v>149</v>
      </c>
      <c r="BE531" s="177">
        <f t="shared" si="164"/>
        <v>710</v>
      </c>
      <c r="BF531" s="177">
        <f t="shared" si="165"/>
        <v>0</v>
      </c>
      <c r="BG531" s="177">
        <f t="shared" si="166"/>
        <v>0</v>
      </c>
      <c r="BH531" s="177">
        <f t="shared" si="167"/>
        <v>0</v>
      </c>
      <c r="BI531" s="177">
        <f t="shared" si="168"/>
        <v>0</v>
      </c>
      <c r="BJ531" s="14" t="s">
        <v>79</v>
      </c>
      <c r="BK531" s="177">
        <f t="shared" si="169"/>
        <v>710</v>
      </c>
      <c r="BL531" s="14" t="s">
        <v>216</v>
      </c>
      <c r="BM531" s="176" t="s">
        <v>1735</v>
      </c>
    </row>
    <row r="532" spans="1:65" s="1" customFormat="1" ht="24.2" customHeight="1">
      <c r="A532" s="31"/>
      <c r="B532" s="32"/>
      <c r="C532" s="165" t="s">
        <v>1736</v>
      </c>
      <c r="D532" s="165" t="s">
        <v>151</v>
      </c>
      <c r="E532" s="166" t="s">
        <v>1737</v>
      </c>
      <c r="F532" s="167" t="s">
        <v>1738</v>
      </c>
      <c r="G532" s="168" t="s">
        <v>165</v>
      </c>
      <c r="H532" s="169">
        <v>22</v>
      </c>
      <c r="I532" s="170">
        <v>23.9</v>
      </c>
      <c r="J532" s="171">
        <f t="shared" si="160"/>
        <v>525.79999999999995</v>
      </c>
      <c r="K532" s="167" t="s">
        <v>155</v>
      </c>
      <c r="L532" s="36"/>
      <c r="M532" s="172" t="s">
        <v>19</v>
      </c>
      <c r="N532" s="173" t="s">
        <v>45</v>
      </c>
      <c r="O532" s="61"/>
      <c r="P532" s="174">
        <f t="shared" si="161"/>
        <v>0</v>
      </c>
      <c r="Q532" s="174">
        <v>0</v>
      </c>
      <c r="R532" s="174">
        <f t="shared" si="162"/>
        <v>0</v>
      </c>
      <c r="S532" s="174">
        <v>0</v>
      </c>
      <c r="T532" s="175">
        <f t="shared" si="163"/>
        <v>0</v>
      </c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R532" s="176" t="s">
        <v>216</v>
      </c>
      <c r="AT532" s="176" t="s">
        <v>151</v>
      </c>
      <c r="AU532" s="176" t="s">
        <v>157</v>
      </c>
      <c r="AY532" s="14" t="s">
        <v>149</v>
      </c>
      <c r="BE532" s="177">
        <f t="shared" si="164"/>
        <v>525.79999999999995</v>
      </c>
      <c r="BF532" s="177">
        <f t="shared" si="165"/>
        <v>0</v>
      </c>
      <c r="BG532" s="177">
        <f t="shared" si="166"/>
        <v>0</v>
      </c>
      <c r="BH532" s="177">
        <f t="shared" si="167"/>
        <v>0</v>
      </c>
      <c r="BI532" s="177">
        <f t="shared" si="168"/>
        <v>0</v>
      </c>
      <c r="BJ532" s="14" t="s">
        <v>79</v>
      </c>
      <c r="BK532" s="177">
        <f t="shared" si="169"/>
        <v>525.79999999999995</v>
      </c>
      <c r="BL532" s="14" t="s">
        <v>216</v>
      </c>
      <c r="BM532" s="176" t="s">
        <v>1739</v>
      </c>
    </row>
    <row r="533" spans="1:65" s="1" customFormat="1" ht="14.45" customHeight="1">
      <c r="A533" s="31"/>
      <c r="B533" s="32"/>
      <c r="C533" s="178" t="s">
        <v>1740</v>
      </c>
      <c r="D533" s="178" t="s">
        <v>323</v>
      </c>
      <c r="E533" s="179" t="s">
        <v>1741</v>
      </c>
      <c r="F533" s="180" t="s">
        <v>1742</v>
      </c>
      <c r="G533" s="181" t="s">
        <v>165</v>
      </c>
      <c r="H533" s="182">
        <v>22</v>
      </c>
      <c r="I533" s="183">
        <v>73</v>
      </c>
      <c r="J533" s="184">
        <f t="shared" si="160"/>
        <v>1606</v>
      </c>
      <c r="K533" s="180" t="s">
        <v>155</v>
      </c>
      <c r="L533" s="185"/>
      <c r="M533" s="186" t="s">
        <v>19</v>
      </c>
      <c r="N533" s="187" t="s">
        <v>45</v>
      </c>
      <c r="O533" s="61"/>
      <c r="P533" s="174">
        <f t="shared" si="161"/>
        <v>0</v>
      </c>
      <c r="Q533" s="174">
        <v>2.7E-4</v>
      </c>
      <c r="R533" s="174">
        <f t="shared" si="162"/>
        <v>5.94E-3</v>
      </c>
      <c r="S533" s="174">
        <v>0</v>
      </c>
      <c r="T533" s="175">
        <f t="shared" si="163"/>
        <v>0</v>
      </c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R533" s="176" t="s">
        <v>281</v>
      </c>
      <c r="AT533" s="176" t="s">
        <v>323</v>
      </c>
      <c r="AU533" s="176" t="s">
        <v>157</v>
      </c>
      <c r="AY533" s="14" t="s">
        <v>149</v>
      </c>
      <c r="BE533" s="177">
        <f t="shared" si="164"/>
        <v>1606</v>
      </c>
      <c r="BF533" s="177">
        <f t="shared" si="165"/>
        <v>0</v>
      </c>
      <c r="BG533" s="177">
        <f t="shared" si="166"/>
        <v>0</v>
      </c>
      <c r="BH533" s="177">
        <f t="shared" si="167"/>
        <v>0</v>
      </c>
      <c r="BI533" s="177">
        <f t="shared" si="168"/>
        <v>0</v>
      </c>
      <c r="BJ533" s="14" t="s">
        <v>79</v>
      </c>
      <c r="BK533" s="177">
        <f t="shared" si="169"/>
        <v>1606</v>
      </c>
      <c r="BL533" s="14" t="s">
        <v>216</v>
      </c>
      <c r="BM533" s="176" t="s">
        <v>1743</v>
      </c>
    </row>
    <row r="534" spans="1:65" s="1" customFormat="1" ht="14.45" customHeight="1">
      <c r="A534" s="31"/>
      <c r="B534" s="32"/>
      <c r="C534" s="165" t="s">
        <v>1744</v>
      </c>
      <c r="D534" s="165" t="s">
        <v>151</v>
      </c>
      <c r="E534" s="166" t="s">
        <v>1745</v>
      </c>
      <c r="F534" s="167" t="s">
        <v>1746</v>
      </c>
      <c r="G534" s="168" t="s">
        <v>165</v>
      </c>
      <c r="H534" s="169">
        <v>14</v>
      </c>
      <c r="I534" s="170">
        <v>139</v>
      </c>
      <c r="J534" s="171">
        <f t="shared" si="160"/>
        <v>1946</v>
      </c>
      <c r="K534" s="167" t="s">
        <v>155</v>
      </c>
      <c r="L534" s="36"/>
      <c r="M534" s="172" t="s">
        <v>19</v>
      </c>
      <c r="N534" s="173" t="s">
        <v>45</v>
      </c>
      <c r="O534" s="61"/>
      <c r="P534" s="174">
        <f t="shared" si="161"/>
        <v>0</v>
      </c>
      <c r="Q534" s="174">
        <v>0</v>
      </c>
      <c r="R534" s="174">
        <f t="shared" si="162"/>
        <v>0</v>
      </c>
      <c r="S534" s="174">
        <v>0</v>
      </c>
      <c r="T534" s="175">
        <f t="shared" si="163"/>
        <v>0</v>
      </c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R534" s="176" t="s">
        <v>216</v>
      </c>
      <c r="AT534" s="176" t="s">
        <v>151</v>
      </c>
      <c r="AU534" s="176" t="s">
        <v>157</v>
      </c>
      <c r="AY534" s="14" t="s">
        <v>149</v>
      </c>
      <c r="BE534" s="177">
        <f t="shared" si="164"/>
        <v>1946</v>
      </c>
      <c r="BF534" s="177">
        <f t="shared" si="165"/>
        <v>0</v>
      </c>
      <c r="BG534" s="177">
        <f t="shared" si="166"/>
        <v>0</v>
      </c>
      <c r="BH534" s="177">
        <f t="shared" si="167"/>
        <v>0</v>
      </c>
      <c r="BI534" s="177">
        <f t="shared" si="168"/>
        <v>0</v>
      </c>
      <c r="BJ534" s="14" t="s">
        <v>79</v>
      </c>
      <c r="BK534" s="177">
        <f t="shared" si="169"/>
        <v>1946</v>
      </c>
      <c r="BL534" s="14" t="s">
        <v>216</v>
      </c>
      <c r="BM534" s="176" t="s">
        <v>1747</v>
      </c>
    </row>
    <row r="535" spans="1:65" s="1" customFormat="1" ht="14.45" customHeight="1">
      <c r="A535" s="31"/>
      <c r="B535" s="32"/>
      <c r="C535" s="178" t="s">
        <v>1748</v>
      </c>
      <c r="D535" s="178" t="s">
        <v>323</v>
      </c>
      <c r="E535" s="179" t="s">
        <v>1749</v>
      </c>
      <c r="F535" s="180" t="s">
        <v>1750</v>
      </c>
      <c r="G535" s="181" t="s">
        <v>165</v>
      </c>
      <c r="H535" s="182">
        <v>12</v>
      </c>
      <c r="I535" s="183">
        <v>114</v>
      </c>
      <c r="J535" s="184">
        <f t="shared" si="160"/>
        <v>1368</v>
      </c>
      <c r="K535" s="180" t="s">
        <v>155</v>
      </c>
      <c r="L535" s="185"/>
      <c r="M535" s="186" t="s">
        <v>19</v>
      </c>
      <c r="N535" s="187" t="s">
        <v>45</v>
      </c>
      <c r="O535" s="61"/>
      <c r="P535" s="174">
        <f t="shared" si="161"/>
        <v>0</v>
      </c>
      <c r="Q535" s="174">
        <v>4.0000000000000002E-4</v>
      </c>
      <c r="R535" s="174">
        <f t="shared" si="162"/>
        <v>4.8000000000000004E-3</v>
      </c>
      <c r="S535" s="174">
        <v>0</v>
      </c>
      <c r="T535" s="175">
        <f t="shared" si="163"/>
        <v>0</v>
      </c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R535" s="176" t="s">
        <v>281</v>
      </c>
      <c r="AT535" s="176" t="s">
        <v>323</v>
      </c>
      <c r="AU535" s="176" t="s">
        <v>157</v>
      </c>
      <c r="AY535" s="14" t="s">
        <v>149</v>
      </c>
      <c r="BE535" s="177">
        <f t="shared" si="164"/>
        <v>1368</v>
      </c>
      <c r="BF535" s="177">
        <f t="shared" si="165"/>
        <v>0</v>
      </c>
      <c r="BG535" s="177">
        <f t="shared" si="166"/>
        <v>0</v>
      </c>
      <c r="BH535" s="177">
        <f t="shared" si="167"/>
        <v>0</v>
      </c>
      <c r="BI535" s="177">
        <f t="shared" si="168"/>
        <v>0</v>
      </c>
      <c r="BJ535" s="14" t="s">
        <v>79</v>
      </c>
      <c r="BK535" s="177">
        <f t="shared" si="169"/>
        <v>1368</v>
      </c>
      <c r="BL535" s="14" t="s">
        <v>216</v>
      </c>
      <c r="BM535" s="176" t="s">
        <v>1751</v>
      </c>
    </row>
    <row r="536" spans="1:65" s="1" customFormat="1" ht="14.45" customHeight="1">
      <c r="A536" s="31"/>
      <c r="B536" s="32"/>
      <c r="C536" s="178" t="s">
        <v>1752</v>
      </c>
      <c r="D536" s="178" t="s">
        <v>323</v>
      </c>
      <c r="E536" s="179" t="s">
        <v>1753</v>
      </c>
      <c r="F536" s="180" t="s">
        <v>1754</v>
      </c>
      <c r="G536" s="181" t="s">
        <v>165</v>
      </c>
      <c r="H536" s="182">
        <v>2</v>
      </c>
      <c r="I536" s="183">
        <v>114</v>
      </c>
      <c r="J536" s="184">
        <f t="shared" si="160"/>
        <v>228</v>
      </c>
      <c r="K536" s="180" t="s">
        <v>155</v>
      </c>
      <c r="L536" s="185"/>
      <c r="M536" s="186" t="s">
        <v>19</v>
      </c>
      <c r="N536" s="187" t="s">
        <v>45</v>
      </c>
      <c r="O536" s="61"/>
      <c r="P536" s="174">
        <f t="shared" si="161"/>
        <v>0</v>
      </c>
      <c r="Q536" s="174">
        <v>4.0000000000000002E-4</v>
      </c>
      <c r="R536" s="174">
        <f t="shared" si="162"/>
        <v>8.0000000000000004E-4</v>
      </c>
      <c r="S536" s="174">
        <v>0</v>
      </c>
      <c r="T536" s="175">
        <f t="shared" si="163"/>
        <v>0</v>
      </c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R536" s="176" t="s">
        <v>281</v>
      </c>
      <c r="AT536" s="176" t="s">
        <v>323</v>
      </c>
      <c r="AU536" s="176" t="s">
        <v>157</v>
      </c>
      <c r="AY536" s="14" t="s">
        <v>149</v>
      </c>
      <c r="BE536" s="177">
        <f t="shared" si="164"/>
        <v>228</v>
      </c>
      <c r="BF536" s="177">
        <f t="shared" si="165"/>
        <v>0</v>
      </c>
      <c r="BG536" s="177">
        <f t="shared" si="166"/>
        <v>0</v>
      </c>
      <c r="BH536" s="177">
        <f t="shared" si="167"/>
        <v>0</v>
      </c>
      <c r="BI536" s="177">
        <f t="shared" si="168"/>
        <v>0</v>
      </c>
      <c r="BJ536" s="14" t="s">
        <v>79</v>
      </c>
      <c r="BK536" s="177">
        <f t="shared" si="169"/>
        <v>228</v>
      </c>
      <c r="BL536" s="14" t="s">
        <v>216</v>
      </c>
      <c r="BM536" s="176" t="s">
        <v>1755</v>
      </c>
    </row>
    <row r="537" spans="1:65" s="1" customFormat="1" ht="14.45" customHeight="1">
      <c r="A537" s="31"/>
      <c r="B537" s="32"/>
      <c r="C537" s="165" t="s">
        <v>1756</v>
      </c>
      <c r="D537" s="165" t="s">
        <v>151</v>
      </c>
      <c r="E537" s="166" t="s">
        <v>1757</v>
      </c>
      <c r="F537" s="167" t="s">
        <v>1758</v>
      </c>
      <c r="G537" s="168" t="s">
        <v>165</v>
      </c>
      <c r="H537" s="169">
        <v>10</v>
      </c>
      <c r="I537" s="170">
        <v>159</v>
      </c>
      <c r="J537" s="171">
        <f t="shared" si="160"/>
        <v>1590</v>
      </c>
      <c r="K537" s="167" t="s">
        <v>155</v>
      </c>
      <c r="L537" s="36"/>
      <c r="M537" s="172" t="s">
        <v>19</v>
      </c>
      <c r="N537" s="173" t="s">
        <v>45</v>
      </c>
      <c r="O537" s="61"/>
      <c r="P537" s="174">
        <f t="shared" si="161"/>
        <v>0</v>
      </c>
      <c r="Q537" s="174">
        <v>0</v>
      </c>
      <c r="R537" s="174">
        <f t="shared" si="162"/>
        <v>0</v>
      </c>
      <c r="S537" s="174">
        <v>0</v>
      </c>
      <c r="T537" s="175">
        <f t="shared" si="163"/>
        <v>0</v>
      </c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R537" s="176" t="s">
        <v>216</v>
      </c>
      <c r="AT537" s="176" t="s">
        <v>151</v>
      </c>
      <c r="AU537" s="176" t="s">
        <v>157</v>
      </c>
      <c r="AY537" s="14" t="s">
        <v>149</v>
      </c>
      <c r="BE537" s="177">
        <f t="shared" si="164"/>
        <v>1590</v>
      </c>
      <c r="BF537" s="177">
        <f t="shared" si="165"/>
        <v>0</v>
      </c>
      <c r="BG537" s="177">
        <f t="shared" si="166"/>
        <v>0</v>
      </c>
      <c r="BH537" s="177">
        <f t="shared" si="167"/>
        <v>0</v>
      </c>
      <c r="BI537" s="177">
        <f t="shared" si="168"/>
        <v>0</v>
      </c>
      <c r="BJ537" s="14" t="s">
        <v>79</v>
      </c>
      <c r="BK537" s="177">
        <f t="shared" si="169"/>
        <v>1590</v>
      </c>
      <c r="BL537" s="14" t="s">
        <v>216</v>
      </c>
      <c r="BM537" s="176" t="s">
        <v>1759</v>
      </c>
    </row>
    <row r="538" spans="1:65" s="1" customFormat="1" ht="14.45" customHeight="1">
      <c r="A538" s="31"/>
      <c r="B538" s="32"/>
      <c r="C538" s="178" t="s">
        <v>1760</v>
      </c>
      <c r="D538" s="178" t="s">
        <v>323</v>
      </c>
      <c r="E538" s="179" t="s">
        <v>1761</v>
      </c>
      <c r="F538" s="180" t="s">
        <v>1762</v>
      </c>
      <c r="G538" s="181" t="s">
        <v>165</v>
      </c>
      <c r="H538" s="182">
        <v>5</v>
      </c>
      <c r="I538" s="183">
        <v>247</v>
      </c>
      <c r="J538" s="184">
        <f t="shared" si="160"/>
        <v>1235</v>
      </c>
      <c r="K538" s="180" t="s">
        <v>155</v>
      </c>
      <c r="L538" s="185"/>
      <c r="M538" s="186" t="s">
        <v>19</v>
      </c>
      <c r="N538" s="187" t="s">
        <v>45</v>
      </c>
      <c r="O538" s="61"/>
      <c r="P538" s="174">
        <f t="shared" si="161"/>
        <v>0</v>
      </c>
      <c r="Q538" s="174">
        <v>4.0000000000000002E-4</v>
      </c>
      <c r="R538" s="174">
        <f t="shared" si="162"/>
        <v>2E-3</v>
      </c>
      <c r="S538" s="174">
        <v>0</v>
      </c>
      <c r="T538" s="175">
        <f t="shared" si="163"/>
        <v>0</v>
      </c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R538" s="176" t="s">
        <v>281</v>
      </c>
      <c r="AT538" s="176" t="s">
        <v>323</v>
      </c>
      <c r="AU538" s="176" t="s">
        <v>157</v>
      </c>
      <c r="AY538" s="14" t="s">
        <v>149</v>
      </c>
      <c r="BE538" s="177">
        <f t="shared" si="164"/>
        <v>1235</v>
      </c>
      <c r="BF538" s="177">
        <f t="shared" si="165"/>
        <v>0</v>
      </c>
      <c r="BG538" s="177">
        <f t="shared" si="166"/>
        <v>0</v>
      </c>
      <c r="BH538" s="177">
        <f t="shared" si="167"/>
        <v>0</v>
      </c>
      <c r="BI538" s="177">
        <f t="shared" si="168"/>
        <v>0</v>
      </c>
      <c r="BJ538" s="14" t="s">
        <v>79</v>
      </c>
      <c r="BK538" s="177">
        <f t="shared" si="169"/>
        <v>1235</v>
      </c>
      <c r="BL538" s="14" t="s">
        <v>216</v>
      </c>
      <c r="BM538" s="176" t="s">
        <v>1763</v>
      </c>
    </row>
    <row r="539" spans="1:65" s="1" customFormat="1" ht="14.45" customHeight="1">
      <c r="A539" s="31"/>
      <c r="B539" s="32"/>
      <c r="C539" s="178" t="s">
        <v>1764</v>
      </c>
      <c r="D539" s="178" t="s">
        <v>323</v>
      </c>
      <c r="E539" s="179" t="s">
        <v>1765</v>
      </c>
      <c r="F539" s="180" t="s">
        <v>1766</v>
      </c>
      <c r="G539" s="181" t="s">
        <v>165</v>
      </c>
      <c r="H539" s="182">
        <v>5</v>
      </c>
      <c r="I539" s="183">
        <v>260</v>
      </c>
      <c r="J539" s="184">
        <f t="shared" si="160"/>
        <v>1300</v>
      </c>
      <c r="K539" s="180" t="s">
        <v>155</v>
      </c>
      <c r="L539" s="185"/>
      <c r="M539" s="186" t="s">
        <v>19</v>
      </c>
      <c r="N539" s="187" t="s">
        <v>45</v>
      </c>
      <c r="O539" s="61"/>
      <c r="P539" s="174">
        <f t="shared" si="161"/>
        <v>0</v>
      </c>
      <c r="Q539" s="174">
        <v>4.0000000000000002E-4</v>
      </c>
      <c r="R539" s="174">
        <f t="shared" si="162"/>
        <v>2E-3</v>
      </c>
      <c r="S539" s="174">
        <v>0</v>
      </c>
      <c r="T539" s="175">
        <f t="shared" si="163"/>
        <v>0</v>
      </c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R539" s="176" t="s">
        <v>281</v>
      </c>
      <c r="AT539" s="176" t="s">
        <v>323</v>
      </c>
      <c r="AU539" s="176" t="s">
        <v>157</v>
      </c>
      <c r="AY539" s="14" t="s">
        <v>149</v>
      </c>
      <c r="BE539" s="177">
        <f t="shared" si="164"/>
        <v>1300</v>
      </c>
      <c r="BF539" s="177">
        <f t="shared" si="165"/>
        <v>0</v>
      </c>
      <c r="BG539" s="177">
        <f t="shared" si="166"/>
        <v>0</v>
      </c>
      <c r="BH539" s="177">
        <f t="shared" si="167"/>
        <v>0</v>
      </c>
      <c r="BI539" s="177">
        <f t="shared" si="168"/>
        <v>0</v>
      </c>
      <c r="BJ539" s="14" t="s">
        <v>79</v>
      </c>
      <c r="BK539" s="177">
        <f t="shared" si="169"/>
        <v>1300</v>
      </c>
      <c r="BL539" s="14" t="s">
        <v>216</v>
      </c>
      <c r="BM539" s="176" t="s">
        <v>1767</v>
      </c>
    </row>
    <row r="540" spans="1:65" s="1" customFormat="1" ht="14.45" customHeight="1">
      <c r="A540" s="31"/>
      <c r="B540" s="32"/>
      <c r="C540" s="165" t="s">
        <v>1768</v>
      </c>
      <c r="D540" s="165" t="s">
        <v>151</v>
      </c>
      <c r="E540" s="166" t="s">
        <v>1769</v>
      </c>
      <c r="F540" s="167" t="s">
        <v>1770</v>
      </c>
      <c r="G540" s="168" t="s">
        <v>165</v>
      </c>
      <c r="H540" s="169">
        <v>10</v>
      </c>
      <c r="I540" s="170">
        <v>175</v>
      </c>
      <c r="J540" s="171">
        <f t="shared" si="160"/>
        <v>1750</v>
      </c>
      <c r="K540" s="167" t="s">
        <v>1582</v>
      </c>
      <c r="L540" s="36"/>
      <c r="M540" s="172" t="s">
        <v>19</v>
      </c>
      <c r="N540" s="173" t="s">
        <v>45</v>
      </c>
      <c r="O540" s="61"/>
      <c r="P540" s="174">
        <f t="shared" si="161"/>
        <v>0</v>
      </c>
      <c r="Q540" s="174">
        <v>0</v>
      </c>
      <c r="R540" s="174">
        <f t="shared" si="162"/>
        <v>0</v>
      </c>
      <c r="S540" s="174">
        <v>0</v>
      </c>
      <c r="T540" s="175">
        <f t="shared" si="163"/>
        <v>0</v>
      </c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R540" s="176" t="s">
        <v>216</v>
      </c>
      <c r="AT540" s="176" t="s">
        <v>151</v>
      </c>
      <c r="AU540" s="176" t="s">
        <v>157</v>
      </c>
      <c r="AY540" s="14" t="s">
        <v>149</v>
      </c>
      <c r="BE540" s="177">
        <f t="shared" si="164"/>
        <v>1750</v>
      </c>
      <c r="BF540" s="177">
        <f t="shared" si="165"/>
        <v>0</v>
      </c>
      <c r="BG540" s="177">
        <f t="shared" si="166"/>
        <v>0</v>
      </c>
      <c r="BH540" s="177">
        <f t="shared" si="167"/>
        <v>0</v>
      </c>
      <c r="BI540" s="177">
        <f t="shared" si="168"/>
        <v>0</v>
      </c>
      <c r="BJ540" s="14" t="s">
        <v>79</v>
      </c>
      <c r="BK540" s="177">
        <f t="shared" si="169"/>
        <v>1750</v>
      </c>
      <c r="BL540" s="14" t="s">
        <v>216</v>
      </c>
      <c r="BM540" s="176" t="s">
        <v>1771</v>
      </c>
    </row>
    <row r="541" spans="1:65" s="1" customFormat="1" ht="14.45" customHeight="1">
      <c r="A541" s="31"/>
      <c r="B541" s="32"/>
      <c r="C541" s="178" t="s">
        <v>1772</v>
      </c>
      <c r="D541" s="178" t="s">
        <v>323</v>
      </c>
      <c r="E541" s="179" t="s">
        <v>1773</v>
      </c>
      <c r="F541" s="180" t="s">
        <v>1774</v>
      </c>
      <c r="G541" s="181" t="s">
        <v>165</v>
      </c>
      <c r="H541" s="182">
        <v>10</v>
      </c>
      <c r="I541" s="183">
        <v>330</v>
      </c>
      <c r="J541" s="184">
        <f t="shared" si="160"/>
        <v>3300</v>
      </c>
      <c r="K541" s="180" t="s">
        <v>19</v>
      </c>
      <c r="L541" s="185"/>
      <c r="M541" s="186" t="s">
        <v>19</v>
      </c>
      <c r="N541" s="187" t="s">
        <v>45</v>
      </c>
      <c r="O541" s="61"/>
      <c r="P541" s="174">
        <f t="shared" si="161"/>
        <v>0</v>
      </c>
      <c r="Q541" s="174">
        <v>0</v>
      </c>
      <c r="R541" s="174">
        <f t="shared" si="162"/>
        <v>0</v>
      </c>
      <c r="S541" s="174">
        <v>0</v>
      </c>
      <c r="T541" s="175">
        <f t="shared" si="163"/>
        <v>0</v>
      </c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R541" s="176" t="s">
        <v>281</v>
      </c>
      <c r="AT541" s="176" t="s">
        <v>323</v>
      </c>
      <c r="AU541" s="176" t="s">
        <v>157</v>
      </c>
      <c r="AY541" s="14" t="s">
        <v>149</v>
      </c>
      <c r="BE541" s="177">
        <f t="shared" si="164"/>
        <v>3300</v>
      </c>
      <c r="BF541" s="177">
        <f t="shared" si="165"/>
        <v>0</v>
      </c>
      <c r="BG541" s="177">
        <f t="shared" si="166"/>
        <v>0</v>
      </c>
      <c r="BH541" s="177">
        <f t="shared" si="167"/>
        <v>0</v>
      </c>
      <c r="BI541" s="177">
        <f t="shared" si="168"/>
        <v>0</v>
      </c>
      <c r="BJ541" s="14" t="s">
        <v>79</v>
      </c>
      <c r="BK541" s="177">
        <f t="shared" si="169"/>
        <v>3300</v>
      </c>
      <c r="BL541" s="14" t="s">
        <v>216</v>
      </c>
      <c r="BM541" s="176" t="s">
        <v>1775</v>
      </c>
    </row>
    <row r="542" spans="1:65" s="1" customFormat="1" ht="14.45" customHeight="1">
      <c r="A542" s="31"/>
      <c r="B542" s="32"/>
      <c r="C542" s="165" t="s">
        <v>1776</v>
      </c>
      <c r="D542" s="165" t="s">
        <v>151</v>
      </c>
      <c r="E542" s="166" t="s">
        <v>1777</v>
      </c>
      <c r="F542" s="167" t="s">
        <v>1778</v>
      </c>
      <c r="G542" s="168" t="s">
        <v>165</v>
      </c>
      <c r="H542" s="169">
        <v>10</v>
      </c>
      <c r="I542" s="170">
        <v>239</v>
      </c>
      <c r="J542" s="171">
        <f t="shared" si="160"/>
        <v>2390</v>
      </c>
      <c r="K542" s="167" t="s">
        <v>1582</v>
      </c>
      <c r="L542" s="36"/>
      <c r="M542" s="172" t="s">
        <v>19</v>
      </c>
      <c r="N542" s="173" t="s">
        <v>45</v>
      </c>
      <c r="O542" s="61"/>
      <c r="P542" s="174">
        <f t="shared" si="161"/>
        <v>0</v>
      </c>
      <c r="Q542" s="174">
        <v>0</v>
      </c>
      <c r="R542" s="174">
        <f t="shared" si="162"/>
        <v>0</v>
      </c>
      <c r="S542" s="174">
        <v>0</v>
      </c>
      <c r="T542" s="175">
        <f t="shared" si="163"/>
        <v>0</v>
      </c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R542" s="176" t="s">
        <v>216</v>
      </c>
      <c r="AT542" s="176" t="s">
        <v>151</v>
      </c>
      <c r="AU542" s="176" t="s">
        <v>157</v>
      </c>
      <c r="AY542" s="14" t="s">
        <v>149</v>
      </c>
      <c r="BE542" s="177">
        <f t="shared" si="164"/>
        <v>2390</v>
      </c>
      <c r="BF542" s="177">
        <f t="shared" si="165"/>
        <v>0</v>
      </c>
      <c r="BG542" s="177">
        <f t="shared" si="166"/>
        <v>0</v>
      </c>
      <c r="BH542" s="177">
        <f t="shared" si="167"/>
        <v>0</v>
      </c>
      <c r="BI542" s="177">
        <f t="shared" si="168"/>
        <v>0</v>
      </c>
      <c r="BJ542" s="14" t="s">
        <v>79</v>
      </c>
      <c r="BK542" s="177">
        <f t="shared" si="169"/>
        <v>2390</v>
      </c>
      <c r="BL542" s="14" t="s">
        <v>216</v>
      </c>
      <c r="BM542" s="176" t="s">
        <v>1779</v>
      </c>
    </row>
    <row r="543" spans="1:65" s="1" customFormat="1" ht="14.45" customHeight="1">
      <c r="A543" s="31"/>
      <c r="B543" s="32"/>
      <c r="C543" s="178" t="s">
        <v>1780</v>
      </c>
      <c r="D543" s="178" t="s">
        <v>323</v>
      </c>
      <c r="E543" s="179" t="s">
        <v>1781</v>
      </c>
      <c r="F543" s="180" t="s">
        <v>1782</v>
      </c>
      <c r="G543" s="181" t="s">
        <v>165</v>
      </c>
      <c r="H543" s="182">
        <v>10</v>
      </c>
      <c r="I543" s="183">
        <v>356</v>
      </c>
      <c r="J543" s="184">
        <f t="shared" si="160"/>
        <v>3560</v>
      </c>
      <c r="K543" s="180" t="s">
        <v>19</v>
      </c>
      <c r="L543" s="185"/>
      <c r="M543" s="186" t="s">
        <v>19</v>
      </c>
      <c r="N543" s="187" t="s">
        <v>45</v>
      </c>
      <c r="O543" s="61"/>
      <c r="P543" s="174">
        <f t="shared" si="161"/>
        <v>0</v>
      </c>
      <c r="Q543" s="174">
        <v>0</v>
      </c>
      <c r="R543" s="174">
        <f t="shared" si="162"/>
        <v>0</v>
      </c>
      <c r="S543" s="174">
        <v>0</v>
      </c>
      <c r="T543" s="175">
        <f t="shared" si="163"/>
        <v>0</v>
      </c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R543" s="176" t="s">
        <v>281</v>
      </c>
      <c r="AT543" s="176" t="s">
        <v>323</v>
      </c>
      <c r="AU543" s="176" t="s">
        <v>157</v>
      </c>
      <c r="AY543" s="14" t="s">
        <v>149</v>
      </c>
      <c r="BE543" s="177">
        <f t="shared" si="164"/>
        <v>3560</v>
      </c>
      <c r="BF543" s="177">
        <f t="shared" si="165"/>
        <v>0</v>
      </c>
      <c r="BG543" s="177">
        <f t="shared" si="166"/>
        <v>0</v>
      </c>
      <c r="BH543" s="177">
        <f t="shared" si="167"/>
        <v>0</v>
      </c>
      <c r="BI543" s="177">
        <f t="shared" si="168"/>
        <v>0</v>
      </c>
      <c r="BJ543" s="14" t="s">
        <v>79</v>
      </c>
      <c r="BK543" s="177">
        <f t="shared" si="169"/>
        <v>3560</v>
      </c>
      <c r="BL543" s="14" t="s">
        <v>216</v>
      </c>
      <c r="BM543" s="176" t="s">
        <v>1783</v>
      </c>
    </row>
    <row r="544" spans="1:65" s="1" customFormat="1" ht="14.45" customHeight="1">
      <c r="A544" s="31"/>
      <c r="B544" s="32"/>
      <c r="C544" s="165" t="s">
        <v>1784</v>
      </c>
      <c r="D544" s="165" t="s">
        <v>151</v>
      </c>
      <c r="E544" s="166" t="s">
        <v>1785</v>
      </c>
      <c r="F544" s="167" t="s">
        <v>1786</v>
      </c>
      <c r="G544" s="168" t="s">
        <v>165</v>
      </c>
      <c r="H544" s="169">
        <v>10</v>
      </c>
      <c r="I544" s="170">
        <v>255</v>
      </c>
      <c r="J544" s="171">
        <f t="shared" si="160"/>
        <v>2550</v>
      </c>
      <c r="K544" s="167" t="s">
        <v>1582</v>
      </c>
      <c r="L544" s="36"/>
      <c r="M544" s="172" t="s">
        <v>19</v>
      </c>
      <c r="N544" s="173" t="s">
        <v>45</v>
      </c>
      <c r="O544" s="61"/>
      <c r="P544" s="174">
        <f t="shared" si="161"/>
        <v>0</v>
      </c>
      <c r="Q544" s="174">
        <v>0</v>
      </c>
      <c r="R544" s="174">
        <f t="shared" si="162"/>
        <v>0</v>
      </c>
      <c r="S544" s="174">
        <v>0</v>
      </c>
      <c r="T544" s="175">
        <f t="shared" si="163"/>
        <v>0</v>
      </c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R544" s="176" t="s">
        <v>216</v>
      </c>
      <c r="AT544" s="176" t="s">
        <v>151</v>
      </c>
      <c r="AU544" s="176" t="s">
        <v>157</v>
      </c>
      <c r="AY544" s="14" t="s">
        <v>149</v>
      </c>
      <c r="BE544" s="177">
        <f t="shared" si="164"/>
        <v>2550</v>
      </c>
      <c r="BF544" s="177">
        <f t="shared" si="165"/>
        <v>0</v>
      </c>
      <c r="BG544" s="177">
        <f t="shared" si="166"/>
        <v>0</v>
      </c>
      <c r="BH544" s="177">
        <f t="shared" si="167"/>
        <v>0</v>
      </c>
      <c r="BI544" s="177">
        <f t="shared" si="168"/>
        <v>0</v>
      </c>
      <c r="BJ544" s="14" t="s">
        <v>79</v>
      </c>
      <c r="BK544" s="177">
        <f t="shared" si="169"/>
        <v>2550</v>
      </c>
      <c r="BL544" s="14" t="s">
        <v>216</v>
      </c>
      <c r="BM544" s="176" t="s">
        <v>1787</v>
      </c>
    </row>
    <row r="545" spans="1:65" s="1" customFormat="1" ht="14.45" customHeight="1">
      <c r="A545" s="31"/>
      <c r="B545" s="32"/>
      <c r="C545" s="178" t="s">
        <v>1788</v>
      </c>
      <c r="D545" s="178" t="s">
        <v>323</v>
      </c>
      <c r="E545" s="179" t="s">
        <v>1789</v>
      </c>
      <c r="F545" s="180" t="s">
        <v>1790</v>
      </c>
      <c r="G545" s="181" t="s">
        <v>165</v>
      </c>
      <c r="H545" s="182">
        <v>10</v>
      </c>
      <c r="I545" s="183">
        <v>319</v>
      </c>
      <c r="J545" s="184">
        <f t="shared" si="160"/>
        <v>3190</v>
      </c>
      <c r="K545" s="180" t="s">
        <v>19</v>
      </c>
      <c r="L545" s="185"/>
      <c r="M545" s="186" t="s">
        <v>19</v>
      </c>
      <c r="N545" s="187" t="s">
        <v>45</v>
      </c>
      <c r="O545" s="61"/>
      <c r="P545" s="174">
        <f t="shared" si="161"/>
        <v>0</v>
      </c>
      <c r="Q545" s="174">
        <v>0</v>
      </c>
      <c r="R545" s="174">
        <f t="shared" si="162"/>
        <v>0</v>
      </c>
      <c r="S545" s="174">
        <v>0</v>
      </c>
      <c r="T545" s="175">
        <f t="shared" si="163"/>
        <v>0</v>
      </c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R545" s="176" t="s">
        <v>281</v>
      </c>
      <c r="AT545" s="176" t="s">
        <v>323</v>
      </c>
      <c r="AU545" s="176" t="s">
        <v>157</v>
      </c>
      <c r="AY545" s="14" t="s">
        <v>149</v>
      </c>
      <c r="BE545" s="177">
        <f t="shared" si="164"/>
        <v>3190</v>
      </c>
      <c r="BF545" s="177">
        <f t="shared" si="165"/>
        <v>0</v>
      </c>
      <c r="BG545" s="177">
        <f t="shared" si="166"/>
        <v>0</v>
      </c>
      <c r="BH545" s="177">
        <f t="shared" si="167"/>
        <v>0</v>
      </c>
      <c r="BI545" s="177">
        <f t="shared" si="168"/>
        <v>0</v>
      </c>
      <c r="BJ545" s="14" t="s">
        <v>79</v>
      </c>
      <c r="BK545" s="177">
        <f t="shared" si="169"/>
        <v>3190</v>
      </c>
      <c r="BL545" s="14" t="s">
        <v>216</v>
      </c>
      <c r="BM545" s="176" t="s">
        <v>1791</v>
      </c>
    </row>
    <row r="546" spans="1:65" s="1" customFormat="1" ht="24.2" customHeight="1">
      <c r="A546" s="31"/>
      <c r="B546" s="32"/>
      <c r="C546" s="165" t="s">
        <v>1792</v>
      </c>
      <c r="D546" s="165" t="s">
        <v>151</v>
      </c>
      <c r="E546" s="166" t="s">
        <v>1793</v>
      </c>
      <c r="F546" s="167" t="s">
        <v>1794</v>
      </c>
      <c r="G546" s="168" t="s">
        <v>165</v>
      </c>
      <c r="H546" s="169">
        <v>11</v>
      </c>
      <c r="I546" s="170">
        <v>196</v>
      </c>
      <c r="J546" s="171">
        <f t="shared" si="160"/>
        <v>2156</v>
      </c>
      <c r="K546" s="167" t="s">
        <v>155</v>
      </c>
      <c r="L546" s="36"/>
      <c r="M546" s="172" t="s">
        <v>19</v>
      </c>
      <c r="N546" s="173" t="s">
        <v>45</v>
      </c>
      <c r="O546" s="61"/>
      <c r="P546" s="174">
        <f t="shared" si="161"/>
        <v>0</v>
      </c>
      <c r="Q546" s="174">
        <v>0</v>
      </c>
      <c r="R546" s="174">
        <f t="shared" si="162"/>
        <v>0</v>
      </c>
      <c r="S546" s="174">
        <v>0</v>
      </c>
      <c r="T546" s="175">
        <f t="shared" si="163"/>
        <v>0</v>
      </c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R546" s="176" t="s">
        <v>216</v>
      </c>
      <c r="AT546" s="176" t="s">
        <v>151</v>
      </c>
      <c r="AU546" s="176" t="s">
        <v>157</v>
      </c>
      <c r="AY546" s="14" t="s">
        <v>149</v>
      </c>
      <c r="BE546" s="177">
        <f t="shared" si="164"/>
        <v>2156</v>
      </c>
      <c r="BF546" s="177">
        <f t="shared" si="165"/>
        <v>0</v>
      </c>
      <c r="BG546" s="177">
        <f t="shared" si="166"/>
        <v>0</v>
      </c>
      <c r="BH546" s="177">
        <f t="shared" si="167"/>
        <v>0</v>
      </c>
      <c r="BI546" s="177">
        <f t="shared" si="168"/>
        <v>0</v>
      </c>
      <c r="BJ546" s="14" t="s">
        <v>79</v>
      </c>
      <c r="BK546" s="177">
        <f t="shared" si="169"/>
        <v>2156</v>
      </c>
      <c r="BL546" s="14" t="s">
        <v>216</v>
      </c>
      <c r="BM546" s="176" t="s">
        <v>1795</v>
      </c>
    </row>
    <row r="547" spans="1:65" s="1" customFormat="1" ht="24.2" customHeight="1">
      <c r="A547" s="31"/>
      <c r="B547" s="32"/>
      <c r="C547" s="165" t="s">
        <v>1796</v>
      </c>
      <c r="D547" s="165" t="s">
        <v>151</v>
      </c>
      <c r="E547" s="166" t="s">
        <v>1797</v>
      </c>
      <c r="F547" s="167" t="s">
        <v>1798</v>
      </c>
      <c r="G547" s="168" t="s">
        <v>165</v>
      </c>
      <c r="H547" s="169">
        <v>2</v>
      </c>
      <c r="I547" s="170">
        <v>269</v>
      </c>
      <c r="J547" s="171">
        <f t="shared" si="160"/>
        <v>538</v>
      </c>
      <c r="K547" s="167" t="s">
        <v>155</v>
      </c>
      <c r="L547" s="36"/>
      <c r="M547" s="172" t="s">
        <v>19</v>
      </c>
      <c r="N547" s="173" t="s">
        <v>45</v>
      </c>
      <c r="O547" s="61"/>
      <c r="P547" s="174">
        <f t="shared" si="161"/>
        <v>0</v>
      </c>
      <c r="Q547" s="174">
        <v>0</v>
      </c>
      <c r="R547" s="174">
        <f t="shared" si="162"/>
        <v>0</v>
      </c>
      <c r="S547" s="174">
        <v>0</v>
      </c>
      <c r="T547" s="175">
        <f t="shared" si="163"/>
        <v>0</v>
      </c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R547" s="176" t="s">
        <v>216</v>
      </c>
      <c r="AT547" s="176" t="s">
        <v>151</v>
      </c>
      <c r="AU547" s="176" t="s">
        <v>157</v>
      </c>
      <c r="AY547" s="14" t="s">
        <v>149</v>
      </c>
      <c r="BE547" s="177">
        <f t="shared" si="164"/>
        <v>538</v>
      </c>
      <c r="BF547" s="177">
        <f t="shared" si="165"/>
        <v>0</v>
      </c>
      <c r="BG547" s="177">
        <f t="shared" si="166"/>
        <v>0</v>
      </c>
      <c r="BH547" s="177">
        <f t="shared" si="167"/>
        <v>0</v>
      </c>
      <c r="BI547" s="177">
        <f t="shared" si="168"/>
        <v>0</v>
      </c>
      <c r="BJ547" s="14" t="s">
        <v>79</v>
      </c>
      <c r="BK547" s="177">
        <f t="shared" si="169"/>
        <v>538</v>
      </c>
      <c r="BL547" s="14" t="s">
        <v>216</v>
      </c>
      <c r="BM547" s="176" t="s">
        <v>1799</v>
      </c>
    </row>
    <row r="548" spans="1:65" s="1" customFormat="1" ht="14.45" customHeight="1">
      <c r="A548" s="31"/>
      <c r="B548" s="32"/>
      <c r="C548" s="178" t="s">
        <v>1800</v>
      </c>
      <c r="D548" s="178" t="s">
        <v>323</v>
      </c>
      <c r="E548" s="179" t="s">
        <v>1801</v>
      </c>
      <c r="F548" s="180" t="s">
        <v>1802</v>
      </c>
      <c r="G548" s="181" t="s">
        <v>165</v>
      </c>
      <c r="H548" s="182">
        <v>13</v>
      </c>
      <c r="I548" s="183">
        <v>299</v>
      </c>
      <c r="J548" s="184">
        <f t="shared" si="160"/>
        <v>3887</v>
      </c>
      <c r="K548" s="180" t="s">
        <v>19</v>
      </c>
      <c r="L548" s="185"/>
      <c r="M548" s="186" t="s">
        <v>19</v>
      </c>
      <c r="N548" s="187" t="s">
        <v>45</v>
      </c>
      <c r="O548" s="61"/>
      <c r="P548" s="174">
        <f t="shared" si="161"/>
        <v>0</v>
      </c>
      <c r="Q548" s="174">
        <v>1.0000000000000001E-5</v>
      </c>
      <c r="R548" s="174">
        <f t="shared" si="162"/>
        <v>1.3000000000000002E-4</v>
      </c>
      <c r="S548" s="174">
        <v>0</v>
      </c>
      <c r="T548" s="175">
        <f t="shared" si="163"/>
        <v>0</v>
      </c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R548" s="176" t="s">
        <v>281</v>
      </c>
      <c r="AT548" s="176" t="s">
        <v>323</v>
      </c>
      <c r="AU548" s="176" t="s">
        <v>157</v>
      </c>
      <c r="AY548" s="14" t="s">
        <v>149</v>
      </c>
      <c r="BE548" s="177">
        <f t="shared" si="164"/>
        <v>3887</v>
      </c>
      <c r="BF548" s="177">
        <f t="shared" si="165"/>
        <v>0</v>
      </c>
      <c r="BG548" s="177">
        <f t="shared" si="166"/>
        <v>0</v>
      </c>
      <c r="BH548" s="177">
        <f t="shared" si="167"/>
        <v>0</v>
      </c>
      <c r="BI548" s="177">
        <f t="shared" si="168"/>
        <v>0</v>
      </c>
      <c r="BJ548" s="14" t="s">
        <v>79</v>
      </c>
      <c r="BK548" s="177">
        <f t="shared" si="169"/>
        <v>3887</v>
      </c>
      <c r="BL548" s="14" t="s">
        <v>216</v>
      </c>
      <c r="BM548" s="176" t="s">
        <v>1803</v>
      </c>
    </row>
    <row r="549" spans="1:65" s="1" customFormat="1" ht="24.2" customHeight="1">
      <c r="A549" s="31"/>
      <c r="B549" s="32"/>
      <c r="C549" s="165" t="s">
        <v>1804</v>
      </c>
      <c r="D549" s="165" t="s">
        <v>151</v>
      </c>
      <c r="E549" s="166" t="s">
        <v>1805</v>
      </c>
      <c r="F549" s="167" t="s">
        <v>1806</v>
      </c>
      <c r="G549" s="168" t="s">
        <v>165</v>
      </c>
      <c r="H549" s="169">
        <v>40</v>
      </c>
      <c r="I549" s="170">
        <v>126</v>
      </c>
      <c r="J549" s="171">
        <f t="shared" ref="J549:J560" si="170">ROUND(I549*H549,2)</f>
        <v>5040</v>
      </c>
      <c r="K549" s="167" t="s">
        <v>1582</v>
      </c>
      <c r="L549" s="36"/>
      <c r="M549" s="172" t="s">
        <v>19</v>
      </c>
      <c r="N549" s="173" t="s">
        <v>45</v>
      </c>
      <c r="O549" s="61"/>
      <c r="P549" s="174">
        <f t="shared" ref="P549:P560" si="171">O549*H549</f>
        <v>0</v>
      </c>
      <c r="Q549" s="174">
        <v>0</v>
      </c>
      <c r="R549" s="174">
        <f t="shared" ref="R549:R560" si="172">Q549*H549</f>
        <v>0</v>
      </c>
      <c r="S549" s="174">
        <v>0</v>
      </c>
      <c r="T549" s="175">
        <f t="shared" ref="T549:T560" si="173">S549*H549</f>
        <v>0</v>
      </c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R549" s="176" t="s">
        <v>216</v>
      </c>
      <c r="AT549" s="176" t="s">
        <v>151</v>
      </c>
      <c r="AU549" s="176" t="s">
        <v>157</v>
      </c>
      <c r="AY549" s="14" t="s">
        <v>149</v>
      </c>
      <c r="BE549" s="177">
        <f t="shared" ref="BE549:BE560" si="174">IF(N549="základní",J549,0)</f>
        <v>5040</v>
      </c>
      <c r="BF549" s="177">
        <f t="shared" ref="BF549:BF560" si="175">IF(N549="snížená",J549,0)</f>
        <v>0</v>
      </c>
      <c r="BG549" s="177">
        <f t="shared" ref="BG549:BG560" si="176">IF(N549="zákl. přenesená",J549,0)</f>
        <v>0</v>
      </c>
      <c r="BH549" s="177">
        <f t="shared" ref="BH549:BH560" si="177">IF(N549="sníž. přenesená",J549,0)</f>
        <v>0</v>
      </c>
      <c r="BI549" s="177">
        <f t="shared" ref="BI549:BI560" si="178">IF(N549="nulová",J549,0)</f>
        <v>0</v>
      </c>
      <c r="BJ549" s="14" t="s">
        <v>79</v>
      </c>
      <c r="BK549" s="177">
        <f t="shared" ref="BK549:BK560" si="179">ROUND(I549*H549,2)</f>
        <v>5040</v>
      </c>
      <c r="BL549" s="14" t="s">
        <v>216</v>
      </c>
      <c r="BM549" s="176" t="s">
        <v>1807</v>
      </c>
    </row>
    <row r="550" spans="1:65" s="1" customFormat="1" ht="14.45" customHeight="1">
      <c r="A550" s="31"/>
      <c r="B550" s="32"/>
      <c r="C550" s="178" t="s">
        <v>1808</v>
      </c>
      <c r="D550" s="178" t="s">
        <v>323</v>
      </c>
      <c r="E550" s="179" t="s">
        <v>1809</v>
      </c>
      <c r="F550" s="180" t="s">
        <v>1810</v>
      </c>
      <c r="G550" s="181" t="s">
        <v>165</v>
      </c>
      <c r="H550" s="182">
        <v>40</v>
      </c>
      <c r="I550" s="183">
        <v>150</v>
      </c>
      <c r="J550" s="184">
        <f t="shared" si="170"/>
        <v>6000</v>
      </c>
      <c r="K550" s="180" t="s">
        <v>19</v>
      </c>
      <c r="L550" s="185"/>
      <c r="M550" s="186" t="s">
        <v>19</v>
      </c>
      <c r="N550" s="187" t="s">
        <v>45</v>
      </c>
      <c r="O550" s="61"/>
      <c r="P550" s="174">
        <f t="shared" si="171"/>
        <v>0</v>
      </c>
      <c r="Q550" s="174">
        <v>0</v>
      </c>
      <c r="R550" s="174">
        <f t="shared" si="172"/>
        <v>0</v>
      </c>
      <c r="S550" s="174">
        <v>0</v>
      </c>
      <c r="T550" s="175">
        <f t="shared" si="173"/>
        <v>0</v>
      </c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R550" s="176" t="s">
        <v>281</v>
      </c>
      <c r="AT550" s="176" t="s">
        <v>323</v>
      </c>
      <c r="AU550" s="176" t="s">
        <v>157</v>
      </c>
      <c r="AY550" s="14" t="s">
        <v>149</v>
      </c>
      <c r="BE550" s="177">
        <f t="shared" si="174"/>
        <v>6000</v>
      </c>
      <c r="BF550" s="177">
        <f t="shared" si="175"/>
        <v>0</v>
      </c>
      <c r="BG550" s="177">
        <f t="shared" si="176"/>
        <v>0</v>
      </c>
      <c r="BH550" s="177">
        <f t="shared" si="177"/>
        <v>0</v>
      </c>
      <c r="BI550" s="177">
        <f t="shared" si="178"/>
        <v>0</v>
      </c>
      <c r="BJ550" s="14" t="s">
        <v>79</v>
      </c>
      <c r="BK550" s="177">
        <f t="shared" si="179"/>
        <v>6000</v>
      </c>
      <c r="BL550" s="14" t="s">
        <v>216</v>
      </c>
      <c r="BM550" s="176" t="s">
        <v>1811</v>
      </c>
    </row>
    <row r="551" spans="1:65" s="1" customFormat="1" ht="24.2" customHeight="1">
      <c r="A551" s="31"/>
      <c r="B551" s="32"/>
      <c r="C551" s="165" t="s">
        <v>1812</v>
      </c>
      <c r="D551" s="165" t="s">
        <v>151</v>
      </c>
      <c r="E551" s="166" t="s">
        <v>1813</v>
      </c>
      <c r="F551" s="167" t="s">
        <v>1814</v>
      </c>
      <c r="G551" s="168" t="s">
        <v>169</v>
      </c>
      <c r="H551" s="169">
        <v>230</v>
      </c>
      <c r="I551" s="170">
        <v>14.6</v>
      </c>
      <c r="J551" s="171">
        <f t="shared" si="170"/>
        <v>3358</v>
      </c>
      <c r="K551" s="167" t="s">
        <v>155</v>
      </c>
      <c r="L551" s="36"/>
      <c r="M551" s="172" t="s">
        <v>19</v>
      </c>
      <c r="N551" s="173" t="s">
        <v>45</v>
      </c>
      <c r="O551" s="61"/>
      <c r="P551" s="174">
        <f t="shared" si="171"/>
        <v>0</v>
      </c>
      <c r="Q551" s="174">
        <v>0</v>
      </c>
      <c r="R551" s="174">
        <f t="shared" si="172"/>
        <v>0</v>
      </c>
      <c r="S551" s="174">
        <v>0</v>
      </c>
      <c r="T551" s="175">
        <f t="shared" si="173"/>
        <v>0</v>
      </c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R551" s="176" t="s">
        <v>216</v>
      </c>
      <c r="AT551" s="176" t="s">
        <v>151</v>
      </c>
      <c r="AU551" s="176" t="s">
        <v>157</v>
      </c>
      <c r="AY551" s="14" t="s">
        <v>149</v>
      </c>
      <c r="BE551" s="177">
        <f t="shared" si="174"/>
        <v>3358</v>
      </c>
      <c r="BF551" s="177">
        <f t="shared" si="175"/>
        <v>0</v>
      </c>
      <c r="BG551" s="177">
        <f t="shared" si="176"/>
        <v>0</v>
      </c>
      <c r="BH551" s="177">
        <f t="shared" si="177"/>
        <v>0</v>
      </c>
      <c r="BI551" s="177">
        <f t="shared" si="178"/>
        <v>0</v>
      </c>
      <c r="BJ551" s="14" t="s">
        <v>79</v>
      </c>
      <c r="BK551" s="177">
        <f t="shared" si="179"/>
        <v>3358</v>
      </c>
      <c r="BL551" s="14" t="s">
        <v>216</v>
      </c>
      <c r="BM551" s="176" t="s">
        <v>1815</v>
      </c>
    </row>
    <row r="552" spans="1:65" s="1" customFormat="1" ht="14.45" customHeight="1">
      <c r="A552" s="31"/>
      <c r="B552" s="32"/>
      <c r="C552" s="178" t="s">
        <v>1816</v>
      </c>
      <c r="D552" s="178" t="s">
        <v>323</v>
      </c>
      <c r="E552" s="179" t="s">
        <v>1817</v>
      </c>
      <c r="F552" s="180" t="s">
        <v>1818</v>
      </c>
      <c r="G552" s="181" t="s">
        <v>169</v>
      </c>
      <c r="H552" s="182">
        <v>230</v>
      </c>
      <c r="I552" s="183">
        <v>18.399999999999999</v>
      </c>
      <c r="J552" s="184">
        <f t="shared" si="170"/>
        <v>4232</v>
      </c>
      <c r="K552" s="180" t="s">
        <v>155</v>
      </c>
      <c r="L552" s="185"/>
      <c r="M552" s="186" t="s">
        <v>19</v>
      </c>
      <c r="N552" s="187" t="s">
        <v>45</v>
      </c>
      <c r="O552" s="61"/>
      <c r="P552" s="174">
        <f t="shared" si="171"/>
        <v>0</v>
      </c>
      <c r="Q552" s="174">
        <v>1E-3</v>
      </c>
      <c r="R552" s="174">
        <f t="shared" si="172"/>
        <v>0.23</v>
      </c>
      <c r="S552" s="174">
        <v>0</v>
      </c>
      <c r="T552" s="175">
        <f t="shared" si="173"/>
        <v>0</v>
      </c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R552" s="176" t="s">
        <v>281</v>
      </c>
      <c r="AT552" s="176" t="s">
        <v>323</v>
      </c>
      <c r="AU552" s="176" t="s">
        <v>157</v>
      </c>
      <c r="AY552" s="14" t="s">
        <v>149</v>
      </c>
      <c r="BE552" s="177">
        <f t="shared" si="174"/>
        <v>4232</v>
      </c>
      <c r="BF552" s="177">
        <f t="shared" si="175"/>
        <v>0</v>
      </c>
      <c r="BG552" s="177">
        <f t="shared" si="176"/>
        <v>0</v>
      </c>
      <c r="BH552" s="177">
        <f t="shared" si="177"/>
        <v>0</v>
      </c>
      <c r="BI552" s="177">
        <f t="shared" si="178"/>
        <v>0</v>
      </c>
      <c r="BJ552" s="14" t="s">
        <v>79</v>
      </c>
      <c r="BK552" s="177">
        <f t="shared" si="179"/>
        <v>4232</v>
      </c>
      <c r="BL552" s="14" t="s">
        <v>216</v>
      </c>
      <c r="BM552" s="176" t="s">
        <v>1819</v>
      </c>
    </row>
    <row r="553" spans="1:65" s="1" customFormat="1" ht="14.45" customHeight="1">
      <c r="A553" s="31"/>
      <c r="B553" s="32"/>
      <c r="C553" s="165" t="s">
        <v>1820</v>
      </c>
      <c r="D553" s="165" t="s">
        <v>151</v>
      </c>
      <c r="E553" s="166" t="s">
        <v>1821</v>
      </c>
      <c r="F553" s="167" t="s">
        <v>1822</v>
      </c>
      <c r="G553" s="168" t="s">
        <v>169</v>
      </c>
      <c r="H553" s="169">
        <v>115</v>
      </c>
      <c r="I553" s="170">
        <v>17.2</v>
      </c>
      <c r="J553" s="171">
        <f t="shared" si="170"/>
        <v>1978</v>
      </c>
      <c r="K553" s="167" t="s">
        <v>155</v>
      </c>
      <c r="L553" s="36"/>
      <c r="M553" s="172" t="s">
        <v>19</v>
      </c>
      <c r="N553" s="173" t="s">
        <v>45</v>
      </c>
      <c r="O553" s="61"/>
      <c r="P553" s="174">
        <f t="shared" si="171"/>
        <v>0</v>
      </c>
      <c r="Q553" s="174">
        <v>0</v>
      </c>
      <c r="R553" s="174">
        <f t="shared" si="172"/>
        <v>0</v>
      </c>
      <c r="S553" s="174">
        <v>0</v>
      </c>
      <c r="T553" s="175">
        <f t="shared" si="173"/>
        <v>0</v>
      </c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R553" s="176" t="s">
        <v>216</v>
      </c>
      <c r="AT553" s="176" t="s">
        <v>151</v>
      </c>
      <c r="AU553" s="176" t="s">
        <v>157</v>
      </c>
      <c r="AY553" s="14" t="s">
        <v>149</v>
      </c>
      <c r="BE553" s="177">
        <f t="shared" si="174"/>
        <v>1978</v>
      </c>
      <c r="BF553" s="177">
        <f t="shared" si="175"/>
        <v>0</v>
      </c>
      <c r="BG553" s="177">
        <f t="shared" si="176"/>
        <v>0</v>
      </c>
      <c r="BH553" s="177">
        <f t="shared" si="177"/>
        <v>0</v>
      </c>
      <c r="BI553" s="177">
        <f t="shared" si="178"/>
        <v>0</v>
      </c>
      <c r="BJ553" s="14" t="s">
        <v>79</v>
      </c>
      <c r="BK553" s="177">
        <f t="shared" si="179"/>
        <v>1978</v>
      </c>
      <c r="BL553" s="14" t="s">
        <v>216</v>
      </c>
      <c r="BM553" s="176" t="s">
        <v>1823</v>
      </c>
    </row>
    <row r="554" spans="1:65" s="1" customFormat="1" ht="14.45" customHeight="1">
      <c r="A554" s="31"/>
      <c r="B554" s="32"/>
      <c r="C554" s="165" t="s">
        <v>1824</v>
      </c>
      <c r="D554" s="165" t="s">
        <v>151</v>
      </c>
      <c r="E554" s="166" t="s">
        <v>1825</v>
      </c>
      <c r="F554" s="167" t="s">
        <v>1826</v>
      </c>
      <c r="G554" s="168" t="s">
        <v>165</v>
      </c>
      <c r="H554" s="169">
        <v>30</v>
      </c>
      <c r="I554" s="170">
        <v>21</v>
      </c>
      <c r="J554" s="171">
        <f t="shared" si="170"/>
        <v>630</v>
      </c>
      <c r="K554" s="167" t="s">
        <v>1582</v>
      </c>
      <c r="L554" s="36"/>
      <c r="M554" s="172" t="s">
        <v>19</v>
      </c>
      <c r="N554" s="173" t="s">
        <v>45</v>
      </c>
      <c r="O554" s="61"/>
      <c r="P554" s="174">
        <f t="shared" si="171"/>
        <v>0</v>
      </c>
      <c r="Q554" s="174">
        <v>0</v>
      </c>
      <c r="R554" s="174">
        <f t="shared" si="172"/>
        <v>0</v>
      </c>
      <c r="S554" s="174">
        <v>0</v>
      </c>
      <c r="T554" s="175">
        <f t="shared" si="173"/>
        <v>0</v>
      </c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R554" s="176" t="s">
        <v>216</v>
      </c>
      <c r="AT554" s="176" t="s">
        <v>151</v>
      </c>
      <c r="AU554" s="176" t="s">
        <v>157</v>
      </c>
      <c r="AY554" s="14" t="s">
        <v>149</v>
      </c>
      <c r="BE554" s="177">
        <f t="shared" si="174"/>
        <v>630</v>
      </c>
      <c r="BF554" s="177">
        <f t="shared" si="175"/>
        <v>0</v>
      </c>
      <c r="BG554" s="177">
        <f t="shared" si="176"/>
        <v>0</v>
      </c>
      <c r="BH554" s="177">
        <f t="shared" si="177"/>
        <v>0</v>
      </c>
      <c r="BI554" s="177">
        <f t="shared" si="178"/>
        <v>0</v>
      </c>
      <c r="BJ554" s="14" t="s">
        <v>79</v>
      </c>
      <c r="BK554" s="177">
        <f t="shared" si="179"/>
        <v>630</v>
      </c>
      <c r="BL554" s="14" t="s">
        <v>216</v>
      </c>
      <c r="BM554" s="176" t="s">
        <v>1827</v>
      </c>
    </row>
    <row r="555" spans="1:65" s="1" customFormat="1" ht="14.45" customHeight="1">
      <c r="A555" s="31"/>
      <c r="B555" s="32"/>
      <c r="C555" s="178" t="s">
        <v>1828</v>
      </c>
      <c r="D555" s="178" t="s">
        <v>323</v>
      </c>
      <c r="E555" s="179" t="s">
        <v>1829</v>
      </c>
      <c r="F555" s="180" t="s">
        <v>1830</v>
      </c>
      <c r="G555" s="181" t="s">
        <v>1831</v>
      </c>
      <c r="H555" s="182">
        <v>30</v>
      </c>
      <c r="I555" s="183">
        <v>7.5</v>
      </c>
      <c r="J555" s="184">
        <f t="shared" si="170"/>
        <v>225</v>
      </c>
      <c r="K555" s="180" t="s">
        <v>19</v>
      </c>
      <c r="L555" s="185"/>
      <c r="M555" s="186" t="s">
        <v>19</v>
      </c>
      <c r="N555" s="187" t="s">
        <v>45</v>
      </c>
      <c r="O555" s="61"/>
      <c r="P555" s="174">
        <f t="shared" si="171"/>
        <v>0</v>
      </c>
      <c r="Q555" s="174">
        <v>0</v>
      </c>
      <c r="R555" s="174">
        <f t="shared" si="172"/>
        <v>0</v>
      </c>
      <c r="S555" s="174">
        <v>0</v>
      </c>
      <c r="T555" s="175">
        <f t="shared" si="173"/>
        <v>0</v>
      </c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R555" s="176" t="s">
        <v>281</v>
      </c>
      <c r="AT555" s="176" t="s">
        <v>323</v>
      </c>
      <c r="AU555" s="176" t="s">
        <v>157</v>
      </c>
      <c r="AY555" s="14" t="s">
        <v>149</v>
      </c>
      <c r="BE555" s="177">
        <f t="shared" si="174"/>
        <v>225</v>
      </c>
      <c r="BF555" s="177">
        <f t="shared" si="175"/>
        <v>0</v>
      </c>
      <c r="BG555" s="177">
        <f t="shared" si="176"/>
        <v>0</v>
      </c>
      <c r="BH555" s="177">
        <f t="shared" si="177"/>
        <v>0</v>
      </c>
      <c r="BI555" s="177">
        <f t="shared" si="178"/>
        <v>0</v>
      </c>
      <c r="BJ555" s="14" t="s">
        <v>79</v>
      </c>
      <c r="BK555" s="177">
        <f t="shared" si="179"/>
        <v>225</v>
      </c>
      <c r="BL555" s="14" t="s">
        <v>216</v>
      </c>
      <c r="BM555" s="176" t="s">
        <v>1832</v>
      </c>
    </row>
    <row r="556" spans="1:65" s="1" customFormat="1" ht="14.45" customHeight="1">
      <c r="A556" s="31"/>
      <c r="B556" s="32"/>
      <c r="C556" s="178" t="s">
        <v>1833</v>
      </c>
      <c r="D556" s="178" t="s">
        <v>323</v>
      </c>
      <c r="E556" s="179" t="s">
        <v>1834</v>
      </c>
      <c r="F556" s="180" t="s">
        <v>1835</v>
      </c>
      <c r="G556" s="181" t="s">
        <v>323</v>
      </c>
      <c r="H556" s="182">
        <v>30</v>
      </c>
      <c r="I556" s="183">
        <v>23</v>
      </c>
      <c r="J556" s="184">
        <f t="shared" si="170"/>
        <v>690</v>
      </c>
      <c r="K556" s="180" t="s">
        <v>19</v>
      </c>
      <c r="L556" s="185"/>
      <c r="M556" s="186" t="s">
        <v>19</v>
      </c>
      <c r="N556" s="187" t="s">
        <v>45</v>
      </c>
      <c r="O556" s="61"/>
      <c r="P556" s="174">
        <f t="shared" si="171"/>
        <v>0</v>
      </c>
      <c r="Q556" s="174">
        <v>0</v>
      </c>
      <c r="R556" s="174">
        <f t="shared" si="172"/>
        <v>0</v>
      </c>
      <c r="S556" s="174">
        <v>0</v>
      </c>
      <c r="T556" s="175">
        <f t="shared" si="173"/>
        <v>0</v>
      </c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R556" s="176" t="s">
        <v>281</v>
      </c>
      <c r="AT556" s="176" t="s">
        <v>323</v>
      </c>
      <c r="AU556" s="176" t="s">
        <v>157</v>
      </c>
      <c r="AY556" s="14" t="s">
        <v>149</v>
      </c>
      <c r="BE556" s="177">
        <f t="shared" si="174"/>
        <v>690</v>
      </c>
      <c r="BF556" s="177">
        <f t="shared" si="175"/>
        <v>0</v>
      </c>
      <c r="BG556" s="177">
        <f t="shared" si="176"/>
        <v>0</v>
      </c>
      <c r="BH556" s="177">
        <f t="shared" si="177"/>
        <v>0</v>
      </c>
      <c r="BI556" s="177">
        <f t="shared" si="178"/>
        <v>0</v>
      </c>
      <c r="BJ556" s="14" t="s">
        <v>79</v>
      </c>
      <c r="BK556" s="177">
        <f t="shared" si="179"/>
        <v>690</v>
      </c>
      <c r="BL556" s="14" t="s">
        <v>216</v>
      </c>
      <c r="BM556" s="176" t="s">
        <v>1836</v>
      </c>
    </row>
    <row r="557" spans="1:65" s="1" customFormat="1" ht="24.2" customHeight="1">
      <c r="A557" s="31"/>
      <c r="B557" s="32"/>
      <c r="C557" s="165" t="s">
        <v>1837</v>
      </c>
      <c r="D557" s="165" t="s">
        <v>151</v>
      </c>
      <c r="E557" s="166" t="s">
        <v>1838</v>
      </c>
      <c r="F557" s="167" t="s">
        <v>1839</v>
      </c>
      <c r="G557" s="168" t="s">
        <v>165</v>
      </c>
      <c r="H557" s="169">
        <v>20</v>
      </c>
      <c r="I557" s="170">
        <v>110</v>
      </c>
      <c r="J557" s="171">
        <f t="shared" si="170"/>
        <v>2200</v>
      </c>
      <c r="K557" s="167" t="s">
        <v>155</v>
      </c>
      <c r="L557" s="36"/>
      <c r="M557" s="172" t="s">
        <v>19</v>
      </c>
      <c r="N557" s="173" t="s">
        <v>45</v>
      </c>
      <c r="O557" s="61"/>
      <c r="P557" s="174">
        <f t="shared" si="171"/>
        <v>0</v>
      </c>
      <c r="Q557" s="174">
        <v>0</v>
      </c>
      <c r="R557" s="174">
        <f t="shared" si="172"/>
        <v>0</v>
      </c>
      <c r="S557" s="174">
        <v>0</v>
      </c>
      <c r="T557" s="175">
        <f t="shared" si="173"/>
        <v>0</v>
      </c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R557" s="176" t="s">
        <v>216</v>
      </c>
      <c r="AT557" s="176" t="s">
        <v>151</v>
      </c>
      <c r="AU557" s="176" t="s">
        <v>157</v>
      </c>
      <c r="AY557" s="14" t="s">
        <v>149</v>
      </c>
      <c r="BE557" s="177">
        <f t="shared" si="174"/>
        <v>2200</v>
      </c>
      <c r="BF557" s="177">
        <f t="shared" si="175"/>
        <v>0</v>
      </c>
      <c r="BG557" s="177">
        <f t="shared" si="176"/>
        <v>0</v>
      </c>
      <c r="BH557" s="177">
        <f t="shared" si="177"/>
        <v>0</v>
      </c>
      <c r="BI557" s="177">
        <f t="shared" si="178"/>
        <v>0</v>
      </c>
      <c r="BJ557" s="14" t="s">
        <v>79</v>
      </c>
      <c r="BK557" s="177">
        <f t="shared" si="179"/>
        <v>2200</v>
      </c>
      <c r="BL557" s="14" t="s">
        <v>216</v>
      </c>
      <c r="BM557" s="176" t="s">
        <v>1840</v>
      </c>
    </row>
    <row r="558" spans="1:65" s="1" customFormat="1" ht="24.2" customHeight="1">
      <c r="A558" s="31"/>
      <c r="B558" s="32"/>
      <c r="C558" s="165" t="s">
        <v>1841</v>
      </c>
      <c r="D558" s="165" t="s">
        <v>151</v>
      </c>
      <c r="E558" s="166" t="s">
        <v>1842</v>
      </c>
      <c r="F558" s="167" t="s">
        <v>1843</v>
      </c>
      <c r="G558" s="168" t="s">
        <v>165</v>
      </c>
      <c r="H558" s="169">
        <v>12</v>
      </c>
      <c r="I558" s="170">
        <v>130</v>
      </c>
      <c r="J558" s="171">
        <f t="shared" si="170"/>
        <v>1560</v>
      </c>
      <c r="K558" s="167" t="s">
        <v>155</v>
      </c>
      <c r="L558" s="36"/>
      <c r="M558" s="172" t="s">
        <v>19</v>
      </c>
      <c r="N558" s="173" t="s">
        <v>45</v>
      </c>
      <c r="O558" s="61"/>
      <c r="P558" s="174">
        <f t="shared" si="171"/>
        <v>0</v>
      </c>
      <c r="Q558" s="174">
        <v>0</v>
      </c>
      <c r="R558" s="174">
        <f t="shared" si="172"/>
        <v>0</v>
      </c>
      <c r="S558" s="174">
        <v>0</v>
      </c>
      <c r="T558" s="175">
        <f t="shared" si="173"/>
        <v>0</v>
      </c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R558" s="176" t="s">
        <v>216</v>
      </c>
      <c r="AT558" s="176" t="s">
        <v>151</v>
      </c>
      <c r="AU558" s="176" t="s">
        <v>157</v>
      </c>
      <c r="AY558" s="14" t="s">
        <v>149</v>
      </c>
      <c r="BE558" s="177">
        <f t="shared" si="174"/>
        <v>1560</v>
      </c>
      <c r="BF558" s="177">
        <f t="shared" si="175"/>
        <v>0</v>
      </c>
      <c r="BG558" s="177">
        <f t="shared" si="176"/>
        <v>0</v>
      </c>
      <c r="BH558" s="177">
        <f t="shared" si="177"/>
        <v>0</v>
      </c>
      <c r="BI558" s="177">
        <f t="shared" si="178"/>
        <v>0</v>
      </c>
      <c r="BJ558" s="14" t="s">
        <v>79</v>
      </c>
      <c r="BK558" s="177">
        <f t="shared" si="179"/>
        <v>1560</v>
      </c>
      <c r="BL558" s="14" t="s">
        <v>216</v>
      </c>
      <c r="BM558" s="176" t="s">
        <v>1844</v>
      </c>
    </row>
    <row r="559" spans="1:65" s="1" customFormat="1" ht="24.2" customHeight="1">
      <c r="A559" s="31"/>
      <c r="B559" s="32"/>
      <c r="C559" s="165" t="s">
        <v>1845</v>
      </c>
      <c r="D559" s="165" t="s">
        <v>151</v>
      </c>
      <c r="E559" s="166" t="s">
        <v>1846</v>
      </c>
      <c r="F559" s="167" t="s">
        <v>1847</v>
      </c>
      <c r="G559" s="168" t="s">
        <v>231</v>
      </c>
      <c r="H559" s="169">
        <v>0.76300000000000001</v>
      </c>
      <c r="I559" s="170">
        <v>570</v>
      </c>
      <c r="J559" s="171">
        <f t="shared" si="170"/>
        <v>434.91</v>
      </c>
      <c r="K559" s="167" t="s">
        <v>155</v>
      </c>
      <c r="L559" s="36"/>
      <c r="M559" s="172" t="s">
        <v>19</v>
      </c>
      <c r="N559" s="173" t="s">
        <v>45</v>
      </c>
      <c r="O559" s="61"/>
      <c r="P559" s="174">
        <f t="shared" si="171"/>
        <v>0</v>
      </c>
      <c r="Q559" s="174">
        <v>0</v>
      </c>
      <c r="R559" s="174">
        <f t="shared" si="172"/>
        <v>0</v>
      </c>
      <c r="S559" s="174">
        <v>0</v>
      </c>
      <c r="T559" s="175">
        <f t="shared" si="173"/>
        <v>0</v>
      </c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R559" s="176" t="s">
        <v>216</v>
      </c>
      <c r="AT559" s="176" t="s">
        <v>151</v>
      </c>
      <c r="AU559" s="176" t="s">
        <v>157</v>
      </c>
      <c r="AY559" s="14" t="s">
        <v>149</v>
      </c>
      <c r="BE559" s="177">
        <f t="shared" si="174"/>
        <v>434.91</v>
      </c>
      <c r="BF559" s="177">
        <f t="shared" si="175"/>
        <v>0</v>
      </c>
      <c r="BG559" s="177">
        <f t="shared" si="176"/>
        <v>0</v>
      </c>
      <c r="BH559" s="177">
        <f t="shared" si="177"/>
        <v>0</v>
      </c>
      <c r="BI559" s="177">
        <f t="shared" si="178"/>
        <v>0</v>
      </c>
      <c r="BJ559" s="14" t="s">
        <v>79</v>
      </c>
      <c r="BK559" s="177">
        <f t="shared" si="179"/>
        <v>434.91</v>
      </c>
      <c r="BL559" s="14" t="s">
        <v>216</v>
      </c>
      <c r="BM559" s="176" t="s">
        <v>1848</v>
      </c>
    </row>
    <row r="560" spans="1:65" s="1" customFormat="1" ht="24.2" customHeight="1">
      <c r="A560" s="31"/>
      <c r="B560" s="32"/>
      <c r="C560" s="165" t="s">
        <v>1849</v>
      </c>
      <c r="D560" s="165" t="s">
        <v>151</v>
      </c>
      <c r="E560" s="166" t="s">
        <v>1850</v>
      </c>
      <c r="F560" s="167" t="s">
        <v>1851</v>
      </c>
      <c r="G560" s="168" t="s">
        <v>231</v>
      </c>
      <c r="H560" s="169">
        <v>0.76300000000000001</v>
      </c>
      <c r="I560" s="170">
        <v>680</v>
      </c>
      <c r="J560" s="171">
        <f t="shared" si="170"/>
        <v>518.84</v>
      </c>
      <c r="K560" s="167" t="s">
        <v>155</v>
      </c>
      <c r="L560" s="36"/>
      <c r="M560" s="172" t="s">
        <v>19</v>
      </c>
      <c r="N560" s="173" t="s">
        <v>45</v>
      </c>
      <c r="O560" s="61"/>
      <c r="P560" s="174">
        <f t="shared" si="171"/>
        <v>0</v>
      </c>
      <c r="Q560" s="174">
        <v>0</v>
      </c>
      <c r="R560" s="174">
        <f t="shared" si="172"/>
        <v>0</v>
      </c>
      <c r="S560" s="174">
        <v>0</v>
      </c>
      <c r="T560" s="175">
        <f t="shared" si="173"/>
        <v>0</v>
      </c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R560" s="176" t="s">
        <v>216</v>
      </c>
      <c r="AT560" s="176" t="s">
        <v>151</v>
      </c>
      <c r="AU560" s="176" t="s">
        <v>157</v>
      </c>
      <c r="AY560" s="14" t="s">
        <v>149</v>
      </c>
      <c r="BE560" s="177">
        <f t="shared" si="174"/>
        <v>518.84</v>
      </c>
      <c r="BF560" s="177">
        <f t="shared" si="175"/>
        <v>0</v>
      </c>
      <c r="BG560" s="177">
        <f t="shared" si="176"/>
        <v>0</v>
      </c>
      <c r="BH560" s="177">
        <f t="shared" si="177"/>
        <v>0</v>
      </c>
      <c r="BI560" s="177">
        <f t="shared" si="178"/>
        <v>0</v>
      </c>
      <c r="BJ560" s="14" t="s">
        <v>79</v>
      </c>
      <c r="BK560" s="177">
        <f t="shared" si="179"/>
        <v>518.84</v>
      </c>
      <c r="BL560" s="14" t="s">
        <v>216</v>
      </c>
      <c r="BM560" s="176" t="s">
        <v>1852</v>
      </c>
    </row>
    <row r="561" spans="1:65" s="11" customFormat="1" ht="22.9" customHeight="1">
      <c r="B561" s="149"/>
      <c r="C561" s="150"/>
      <c r="D561" s="151" t="s">
        <v>73</v>
      </c>
      <c r="E561" s="163" t="s">
        <v>1853</v>
      </c>
      <c r="F561" s="163" t="s">
        <v>1854</v>
      </c>
      <c r="G561" s="150"/>
      <c r="H561" s="150"/>
      <c r="I561" s="153"/>
      <c r="J561" s="164">
        <f>BK561</f>
        <v>12066.32</v>
      </c>
      <c r="K561" s="150"/>
      <c r="L561" s="155"/>
      <c r="M561" s="156"/>
      <c r="N561" s="157"/>
      <c r="O561" s="157"/>
      <c r="P561" s="158">
        <f>SUM(P562:P570)</f>
        <v>0</v>
      </c>
      <c r="Q561" s="157"/>
      <c r="R561" s="158">
        <f>SUM(R562:R570)</f>
        <v>7.4999999999999997E-3</v>
      </c>
      <c r="S561" s="157"/>
      <c r="T561" s="159">
        <f>SUM(T562:T570)</f>
        <v>0</v>
      </c>
      <c r="AR561" s="160" t="s">
        <v>157</v>
      </c>
      <c r="AT561" s="161" t="s">
        <v>73</v>
      </c>
      <c r="AU561" s="161" t="s">
        <v>79</v>
      </c>
      <c r="AY561" s="160" t="s">
        <v>149</v>
      </c>
      <c r="BK561" s="162">
        <f>SUM(BK562:BK570)</f>
        <v>12066.32</v>
      </c>
    </row>
    <row r="562" spans="1:65" s="1" customFormat="1" ht="14.45" customHeight="1">
      <c r="A562" s="31"/>
      <c r="B562" s="32"/>
      <c r="C562" s="165" t="s">
        <v>1855</v>
      </c>
      <c r="D562" s="165" t="s">
        <v>151</v>
      </c>
      <c r="E562" s="166" t="s">
        <v>1856</v>
      </c>
      <c r="F562" s="167" t="s">
        <v>1857</v>
      </c>
      <c r="G562" s="168" t="s">
        <v>169</v>
      </c>
      <c r="H562" s="169">
        <v>100</v>
      </c>
      <c r="I562" s="170">
        <v>18.5</v>
      </c>
      <c r="J562" s="171">
        <f t="shared" ref="J562:J570" si="180">ROUND(I562*H562,2)</f>
        <v>1850</v>
      </c>
      <c r="K562" s="167" t="s">
        <v>155</v>
      </c>
      <c r="L562" s="36"/>
      <c r="M562" s="172" t="s">
        <v>19</v>
      </c>
      <c r="N562" s="173" t="s">
        <v>45</v>
      </c>
      <c r="O562" s="61"/>
      <c r="P562" s="174">
        <f t="shared" ref="P562:P570" si="181">O562*H562</f>
        <v>0</v>
      </c>
      <c r="Q562" s="174">
        <v>0</v>
      </c>
      <c r="R562" s="174">
        <f t="shared" ref="R562:R570" si="182">Q562*H562</f>
        <v>0</v>
      </c>
      <c r="S562" s="174">
        <v>0</v>
      </c>
      <c r="T562" s="175">
        <f t="shared" ref="T562:T570" si="183">S562*H562</f>
        <v>0</v>
      </c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R562" s="176" t="s">
        <v>216</v>
      </c>
      <c r="AT562" s="176" t="s">
        <v>151</v>
      </c>
      <c r="AU562" s="176" t="s">
        <v>157</v>
      </c>
      <c r="AY562" s="14" t="s">
        <v>149</v>
      </c>
      <c r="BE562" s="177">
        <f t="shared" ref="BE562:BE570" si="184">IF(N562="základní",J562,0)</f>
        <v>1850</v>
      </c>
      <c r="BF562" s="177">
        <f t="shared" ref="BF562:BF570" si="185">IF(N562="snížená",J562,0)</f>
        <v>0</v>
      </c>
      <c r="BG562" s="177">
        <f t="shared" ref="BG562:BG570" si="186">IF(N562="zákl. přenesená",J562,0)</f>
        <v>0</v>
      </c>
      <c r="BH562" s="177">
        <f t="shared" ref="BH562:BH570" si="187">IF(N562="sníž. přenesená",J562,0)</f>
        <v>0</v>
      </c>
      <c r="BI562" s="177">
        <f t="shared" ref="BI562:BI570" si="188">IF(N562="nulová",J562,0)</f>
        <v>0</v>
      </c>
      <c r="BJ562" s="14" t="s">
        <v>79</v>
      </c>
      <c r="BK562" s="177">
        <f t="shared" ref="BK562:BK570" si="189">ROUND(I562*H562,2)</f>
        <v>1850</v>
      </c>
      <c r="BL562" s="14" t="s">
        <v>216</v>
      </c>
      <c r="BM562" s="176" t="s">
        <v>1858</v>
      </c>
    </row>
    <row r="563" spans="1:65" s="1" customFormat="1" ht="14.45" customHeight="1">
      <c r="A563" s="31"/>
      <c r="B563" s="32"/>
      <c r="C563" s="178" t="s">
        <v>1859</v>
      </c>
      <c r="D563" s="178" t="s">
        <v>323</v>
      </c>
      <c r="E563" s="179" t="s">
        <v>1860</v>
      </c>
      <c r="F563" s="180" t="s">
        <v>1861</v>
      </c>
      <c r="G563" s="181" t="s">
        <v>169</v>
      </c>
      <c r="H563" s="182">
        <v>100</v>
      </c>
      <c r="I563" s="183">
        <v>4.42</v>
      </c>
      <c r="J563" s="184">
        <f t="shared" si="180"/>
        <v>442</v>
      </c>
      <c r="K563" s="180" t="s">
        <v>155</v>
      </c>
      <c r="L563" s="185"/>
      <c r="M563" s="186" t="s">
        <v>19</v>
      </c>
      <c r="N563" s="187" t="s">
        <v>45</v>
      </c>
      <c r="O563" s="61"/>
      <c r="P563" s="174">
        <f t="shared" si="181"/>
        <v>0</v>
      </c>
      <c r="Q563" s="174">
        <v>3.0000000000000001E-5</v>
      </c>
      <c r="R563" s="174">
        <f t="shared" si="182"/>
        <v>3.0000000000000001E-3</v>
      </c>
      <c r="S563" s="174">
        <v>0</v>
      </c>
      <c r="T563" s="175">
        <f t="shared" si="183"/>
        <v>0</v>
      </c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R563" s="176" t="s">
        <v>281</v>
      </c>
      <c r="AT563" s="176" t="s">
        <v>323</v>
      </c>
      <c r="AU563" s="176" t="s">
        <v>157</v>
      </c>
      <c r="AY563" s="14" t="s">
        <v>149</v>
      </c>
      <c r="BE563" s="177">
        <f t="shared" si="184"/>
        <v>442</v>
      </c>
      <c r="BF563" s="177">
        <f t="shared" si="185"/>
        <v>0</v>
      </c>
      <c r="BG563" s="177">
        <f t="shared" si="186"/>
        <v>0</v>
      </c>
      <c r="BH563" s="177">
        <f t="shared" si="187"/>
        <v>0</v>
      </c>
      <c r="BI563" s="177">
        <f t="shared" si="188"/>
        <v>0</v>
      </c>
      <c r="BJ563" s="14" t="s">
        <v>79</v>
      </c>
      <c r="BK563" s="177">
        <f t="shared" si="189"/>
        <v>442</v>
      </c>
      <c r="BL563" s="14" t="s">
        <v>216</v>
      </c>
      <c r="BM563" s="176" t="s">
        <v>1862</v>
      </c>
    </row>
    <row r="564" spans="1:65" s="1" customFormat="1" ht="14.45" customHeight="1">
      <c r="A564" s="31"/>
      <c r="B564" s="32"/>
      <c r="C564" s="165" t="s">
        <v>1863</v>
      </c>
      <c r="D564" s="165" t="s">
        <v>151</v>
      </c>
      <c r="E564" s="166" t="s">
        <v>1864</v>
      </c>
      <c r="F564" s="167" t="s">
        <v>1865</v>
      </c>
      <c r="G564" s="168" t="s">
        <v>165</v>
      </c>
      <c r="H564" s="169">
        <v>10</v>
      </c>
      <c r="I564" s="170">
        <v>51</v>
      </c>
      <c r="J564" s="171">
        <f t="shared" si="180"/>
        <v>510</v>
      </c>
      <c r="K564" s="167" t="s">
        <v>1582</v>
      </c>
      <c r="L564" s="36"/>
      <c r="M564" s="172" t="s">
        <v>19</v>
      </c>
      <c r="N564" s="173" t="s">
        <v>45</v>
      </c>
      <c r="O564" s="61"/>
      <c r="P564" s="174">
        <f t="shared" si="181"/>
        <v>0</v>
      </c>
      <c r="Q564" s="174">
        <v>0</v>
      </c>
      <c r="R564" s="174">
        <f t="shared" si="182"/>
        <v>0</v>
      </c>
      <c r="S564" s="174">
        <v>0</v>
      </c>
      <c r="T564" s="175">
        <f t="shared" si="183"/>
        <v>0</v>
      </c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R564" s="176" t="s">
        <v>216</v>
      </c>
      <c r="AT564" s="176" t="s">
        <v>151</v>
      </c>
      <c r="AU564" s="176" t="s">
        <v>157</v>
      </c>
      <c r="AY564" s="14" t="s">
        <v>149</v>
      </c>
      <c r="BE564" s="177">
        <f t="shared" si="184"/>
        <v>510</v>
      </c>
      <c r="BF564" s="177">
        <f t="shared" si="185"/>
        <v>0</v>
      </c>
      <c r="BG564" s="177">
        <f t="shared" si="186"/>
        <v>0</v>
      </c>
      <c r="BH564" s="177">
        <f t="shared" si="187"/>
        <v>0</v>
      </c>
      <c r="BI564" s="177">
        <f t="shared" si="188"/>
        <v>0</v>
      </c>
      <c r="BJ564" s="14" t="s">
        <v>79</v>
      </c>
      <c r="BK564" s="177">
        <f t="shared" si="189"/>
        <v>510</v>
      </c>
      <c r="BL564" s="14" t="s">
        <v>216</v>
      </c>
      <c r="BM564" s="176" t="s">
        <v>1866</v>
      </c>
    </row>
    <row r="565" spans="1:65" s="1" customFormat="1" ht="14.45" customHeight="1">
      <c r="A565" s="31"/>
      <c r="B565" s="32"/>
      <c r="C565" s="178" t="s">
        <v>1867</v>
      </c>
      <c r="D565" s="178" t="s">
        <v>323</v>
      </c>
      <c r="E565" s="179" t="s">
        <v>1868</v>
      </c>
      <c r="F565" s="180" t="s">
        <v>1869</v>
      </c>
      <c r="G565" s="181" t="s">
        <v>165</v>
      </c>
      <c r="H565" s="182">
        <v>10</v>
      </c>
      <c r="I565" s="183">
        <v>88</v>
      </c>
      <c r="J565" s="184">
        <f t="shared" si="180"/>
        <v>880</v>
      </c>
      <c r="K565" s="180" t="s">
        <v>19</v>
      </c>
      <c r="L565" s="185"/>
      <c r="M565" s="186" t="s">
        <v>19</v>
      </c>
      <c r="N565" s="187" t="s">
        <v>45</v>
      </c>
      <c r="O565" s="61"/>
      <c r="P565" s="174">
        <f t="shared" si="181"/>
        <v>0</v>
      </c>
      <c r="Q565" s="174">
        <v>0</v>
      </c>
      <c r="R565" s="174">
        <f t="shared" si="182"/>
        <v>0</v>
      </c>
      <c r="S565" s="174">
        <v>0</v>
      </c>
      <c r="T565" s="175">
        <f t="shared" si="183"/>
        <v>0</v>
      </c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R565" s="176" t="s">
        <v>281</v>
      </c>
      <c r="AT565" s="176" t="s">
        <v>323</v>
      </c>
      <c r="AU565" s="176" t="s">
        <v>157</v>
      </c>
      <c r="AY565" s="14" t="s">
        <v>149</v>
      </c>
      <c r="BE565" s="177">
        <f t="shared" si="184"/>
        <v>880</v>
      </c>
      <c r="BF565" s="177">
        <f t="shared" si="185"/>
        <v>0</v>
      </c>
      <c r="BG565" s="177">
        <f t="shared" si="186"/>
        <v>0</v>
      </c>
      <c r="BH565" s="177">
        <f t="shared" si="187"/>
        <v>0</v>
      </c>
      <c r="BI565" s="177">
        <f t="shared" si="188"/>
        <v>0</v>
      </c>
      <c r="BJ565" s="14" t="s">
        <v>79</v>
      </c>
      <c r="BK565" s="177">
        <f t="shared" si="189"/>
        <v>880</v>
      </c>
      <c r="BL565" s="14" t="s">
        <v>216</v>
      </c>
      <c r="BM565" s="176" t="s">
        <v>1870</v>
      </c>
    </row>
    <row r="566" spans="1:65" s="1" customFormat="1" ht="14.45" customHeight="1">
      <c r="A566" s="31"/>
      <c r="B566" s="32"/>
      <c r="C566" s="165" t="s">
        <v>1871</v>
      </c>
      <c r="D566" s="165" t="s">
        <v>151</v>
      </c>
      <c r="E566" s="166" t="s">
        <v>1872</v>
      </c>
      <c r="F566" s="167" t="s">
        <v>1873</v>
      </c>
      <c r="G566" s="168" t="s">
        <v>165</v>
      </c>
      <c r="H566" s="169">
        <v>10</v>
      </c>
      <c r="I566" s="170">
        <v>234</v>
      </c>
      <c r="J566" s="171">
        <f t="shared" si="180"/>
        <v>2340</v>
      </c>
      <c r="K566" s="167" t="s">
        <v>1582</v>
      </c>
      <c r="L566" s="36"/>
      <c r="M566" s="172" t="s">
        <v>19</v>
      </c>
      <c r="N566" s="173" t="s">
        <v>45</v>
      </c>
      <c r="O566" s="61"/>
      <c r="P566" s="174">
        <f t="shared" si="181"/>
        <v>0</v>
      </c>
      <c r="Q566" s="174">
        <v>0</v>
      </c>
      <c r="R566" s="174">
        <f t="shared" si="182"/>
        <v>0</v>
      </c>
      <c r="S566" s="174">
        <v>0</v>
      </c>
      <c r="T566" s="175">
        <f t="shared" si="183"/>
        <v>0</v>
      </c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R566" s="176" t="s">
        <v>216</v>
      </c>
      <c r="AT566" s="176" t="s">
        <v>151</v>
      </c>
      <c r="AU566" s="176" t="s">
        <v>157</v>
      </c>
      <c r="AY566" s="14" t="s">
        <v>149</v>
      </c>
      <c r="BE566" s="177">
        <f t="shared" si="184"/>
        <v>2340</v>
      </c>
      <c r="BF566" s="177">
        <f t="shared" si="185"/>
        <v>0</v>
      </c>
      <c r="BG566" s="177">
        <f t="shared" si="186"/>
        <v>0</v>
      </c>
      <c r="BH566" s="177">
        <f t="shared" si="187"/>
        <v>0</v>
      </c>
      <c r="BI566" s="177">
        <f t="shared" si="188"/>
        <v>0</v>
      </c>
      <c r="BJ566" s="14" t="s">
        <v>79</v>
      </c>
      <c r="BK566" s="177">
        <f t="shared" si="189"/>
        <v>2340</v>
      </c>
      <c r="BL566" s="14" t="s">
        <v>216</v>
      </c>
      <c r="BM566" s="176" t="s">
        <v>1874</v>
      </c>
    </row>
    <row r="567" spans="1:65" s="1" customFormat="1" ht="14.45" customHeight="1">
      <c r="A567" s="31"/>
      <c r="B567" s="32"/>
      <c r="C567" s="178" t="s">
        <v>1875</v>
      </c>
      <c r="D567" s="178" t="s">
        <v>323</v>
      </c>
      <c r="E567" s="179" t="s">
        <v>1876</v>
      </c>
      <c r="F567" s="180" t="s">
        <v>1877</v>
      </c>
      <c r="G567" s="181" t="s">
        <v>165</v>
      </c>
      <c r="H567" s="182">
        <v>10</v>
      </c>
      <c r="I567" s="183">
        <v>258</v>
      </c>
      <c r="J567" s="184">
        <f t="shared" si="180"/>
        <v>2580</v>
      </c>
      <c r="K567" s="180" t="s">
        <v>1582</v>
      </c>
      <c r="L567" s="185"/>
      <c r="M567" s="186" t="s">
        <v>19</v>
      </c>
      <c r="N567" s="187" t="s">
        <v>45</v>
      </c>
      <c r="O567" s="61"/>
      <c r="P567" s="174">
        <f t="shared" si="181"/>
        <v>0</v>
      </c>
      <c r="Q567" s="174">
        <v>4.4999999999999999E-4</v>
      </c>
      <c r="R567" s="174">
        <f t="shared" si="182"/>
        <v>4.4999999999999997E-3</v>
      </c>
      <c r="S567" s="174">
        <v>0</v>
      </c>
      <c r="T567" s="175">
        <f t="shared" si="183"/>
        <v>0</v>
      </c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R567" s="176" t="s">
        <v>281</v>
      </c>
      <c r="AT567" s="176" t="s">
        <v>323</v>
      </c>
      <c r="AU567" s="176" t="s">
        <v>157</v>
      </c>
      <c r="AY567" s="14" t="s">
        <v>149</v>
      </c>
      <c r="BE567" s="177">
        <f t="shared" si="184"/>
        <v>2580</v>
      </c>
      <c r="BF567" s="177">
        <f t="shared" si="185"/>
        <v>0</v>
      </c>
      <c r="BG567" s="177">
        <f t="shared" si="186"/>
        <v>0</v>
      </c>
      <c r="BH567" s="177">
        <f t="shared" si="187"/>
        <v>0</v>
      </c>
      <c r="BI567" s="177">
        <f t="shared" si="188"/>
        <v>0</v>
      </c>
      <c r="BJ567" s="14" t="s">
        <v>79</v>
      </c>
      <c r="BK567" s="177">
        <f t="shared" si="189"/>
        <v>2580</v>
      </c>
      <c r="BL567" s="14" t="s">
        <v>216</v>
      </c>
      <c r="BM567" s="176" t="s">
        <v>1878</v>
      </c>
    </row>
    <row r="568" spans="1:65" s="1" customFormat="1" ht="14.45" customHeight="1">
      <c r="A568" s="31"/>
      <c r="B568" s="32"/>
      <c r="C568" s="165" t="s">
        <v>1879</v>
      </c>
      <c r="D568" s="165" t="s">
        <v>151</v>
      </c>
      <c r="E568" s="166" t="s">
        <v>1880</v>
      </c>
      <c r="F568" s="167" t="s">
        <v>1881</v>
      </c>
      <c r="G568" s="168" t="s">
        <v>165</v>
      </c>
      <c r="H568" s="169">
        <v>40</v>
      </c>
      <c r="I568" s="170">
        <v>85</v>
      </c>
      <c r="J568" s="171">
        <f t="shared" si="180"/>
        <v>3400</v>
      </c>
      <c r="K568" s="167" t="s">
        <v>155</v>
      </c>
      <c r="L568" s="36"/>
      <c r="M568" s="172" t="s">
        <v>19</v>
      </c>
      <c r="N568" s="173" t="s">
        <v>45</v>
      </c>
      <c r="O568" s="61"/>
      <c r="P568" s="174">
        <f t="shared" si="181"/>
        <v>0</v>
      </c>
      <c r="Q568" s="174">
        <v>0</v>
      </c>
      <c r="R568" s="174">
        <f t="shared" si="182"/>
        <v>0</v>
      </c>
      <c r="S568" s="174">
        <v>0</v>
      </c>
      <c r="T568" s="175">
        <f t="shared" si="183"/>
        <v>0</v>
      </c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R568" s="176" t="s">
        <v>216</v>
      </c>
      <c r="AT568" s="176" t="s">
        <v>151</v>
      </c>
      <c r="AU568" s="176" t="s">
        <v>157</v>
      </c>
      <c r="AY568" s="14" t="s">
        <v>149</v>
      </c>
      <c r="BE568" s="177">
        <f t="shared" si="184"/>
        <v>3400</v>
      </c>
      <c r="BF568" s="177">
        <f t="shared" si="185"/>
        <v>0</v>
      </c>
      <c r="BG568" s="177">
        <f t="shared" si="186"/>
        <v>0</v>
      </c>
      <c r="BH568" s="177">
        <f t="shared" si="187"/>
        <v>0</v>
      </c>
      <c r="BI568" s="177">
        <f t="shared" si="188"/>
        <v>0</v>
      </c>
      <c r="BJ568" s="14" t="s">
        <v>79</v>
      </c>
      <c r="BK568" s="177">
        <f t="shared" si="189"/>
        <v>3400</v>
      </c>
      <c r="BL568" s="14" t="s">
        <v>216</v>
      </c>
      <c r="BM568" s="176" t="s">
        <v>1882</v>
      </c>
    </row>
    <row r="569" spans="1:65" s="1" customFormat="1" ht="24.2" customHeight="1">
      <c r="A569" s="31"/>
      <c r="B569" s="32"/>
      <c r="C569" s="165" t="s">
        <v>1883</v>
      </c>
      <c r="D569" s="165" t="s">
        <v>151</v>
      </c>
      <c r="E569" s="166" t="s">
        <v>1884</v>
      </c>
      <c r="F569" s="167" t="s">
        <v>1885</v>
      </c>
      <c r="G569" s="168" t="s">
        <v>231</v>
      </c>
      <c r="H569" s="169">
        <v>8.0000000000000002E-3</v>
      </c>
      <c r="I569" s="170">
        <v>3750</v>
      </c>
      <c r="J569" s="171">
        <f t="shared" si="180"/>
        <v>30</v>
      </c>
      <c r="K569" s="167" t="s">
        <v>155</v>
      </c>
      <c r="L569" s="36"/>
      <c r="M569" s="172" t="s">
        <v>19</v>
      </c>
      <c r="N569" s="173" t="s">
        <v>45</v>
      </c>
      <c r="O569" s="61"/>
      <c r="P569" s="174">
        <f t="shared" si="181"/>
        <v>0</v>
      </c>
      <c r="Q569" s="174">
        <v>0</v>
      </c>
      <c r="R569" s="174">
        <f t="shared" si="182"/>
        <v>0</v>
      </c>
      <c r="S569" s="174">
        <v>0</v>
      </c>
      <c r="T569" s="175">
        <f t="shared" si="183"/>
        <v>0</v>
      </c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R569" s="176" t="s">
        <v>216</v>
      </c>
      <c r="AT569" s="176" t="s">
        <v>151</v>
      </c>
      <c r="AU569" s="176" t="s">
        <v>157</v>
      </c>
      <c r="AY569" s="14" t="s">
        <v>149</v>
      </c>
      <c r="BE569" s="177">
        <f t="shared" si="184"/>
        <v>30</v>
      </c>
      <c r="BF569" s="177">
        <f t="shared" si="185"/>
        <v>0</v>
      </c>
      <c r="BG569" s="177">
        <f t="shared" si="186"/>
        <v>0</v>
      </c>
      <c r="BH569" s="177">
        <f t="shared" si="187"/>
        <v>0</v>
      </c>
      <c r="BI569" s="177">
        <f t="shared" si="188"/>
        <v>0</v>
      </c>
      <c r="BJ569" s="14" t="s">
        <v>79</v>
      </c>
      <c r="BK569" s="177">
        <f t="shared" si="189"/>
        <v>30</v>
      </c>
      <c r="BL569" s="14" t="s">
        <v>216</v>
      </c>
      <c r="BM569" s="176" t="s">
        <v>1886</v>
      </c>
    </row>
    <row r="570" spans="1:65" s="1" customFormat="1" ht="24.2" customHeight="1">
      <c r="A570" s="31"/>
      <c r="B570" s="32"/>
      <c r="C570" s="165" t="s">
        <v>1887</v>
      </c>
      <c r="D570" s="165" t="s">
        <v>151</v>
      </c>
      <c r="E570" s="166" t="s">
        <v>1888</v>
      </c>
      <c r="F570" s="167" t="s">
        <v>1889</v>
      </c>
      <c r="G570" s="168" t="s">
        <v>231</v>
      </c>
      <c r="H570" s="169">
        <v>8.0000000000000002E-3</v>
      </c>
      <c r="I570" s="170">
        <v>4290</v>
      </c>
      <c r="J570" s="171">
        <f t="shared" si="180"/>
        <v>34.32</v>
      </c>
      <c r="K570" s="167" t="s">
        <v>155</v>
      </c>
      <c r="L570" s="36"/>
      <c r="M570" s="172" t="s">
        <v>19</v>
      </c>
      <c r="N570" s="173" t="s">
        <v>45</v>
      </c>
      <c r="O570" s="61"/>
      <c r="P570" s="174">
        <f t="shared" si="181"/>
        <v>0</v>
      </c>
      <c r="Q570" s="174">
        <v>0</v>
      </c>
      <c r="R570" s="174">
        <f t="shared" si="182"/>
        <v>0</v>
      </c>
      <c r="S570" s="174">
        <v>0</v>
      </c>
      <c r="T570" s="175">
        <f t="shared" si="183"/>
        <v>0</v>
      </c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R570" s="176" t="s">
        <v>216</v>
      </c>
      <c r="AT570" s="176" t="s">
        <v>151</v>
      </c>
      <c r="AU570" s="176" t="s">
        <v>157</v>
      </c>
      <c r="AY570" s="14" t="s">
        <v>149</v>
      </c>
      <c r="BE570" s="177">
        <f t="shared" si="184"/>
        <v>34.32</v>
      </c>
      <c r="BF570" s="177">
        <f t="shared" si="185"/>
        <v>0</v>
      </c>
      <c r="BG570" s="177">
        <f t="shared" si="186"/>
        <v>0</v>
      </c>
      <c r="BH570" s="177">
        <f t="shared" si="187"/>
        <v>0</v>
      </c>
      <c r="BI570" s="177">
        <f t="shared" si="188"/>
        <v>0</v>
      </c>
      <c r="BJ570" s="14" t="s">
        <v>79</v>
      </c>
      <c r="BK570" s="177">
        <f t="shared" si="189"/>
        <v>34.32</v>
      </c>
      <c r="BL570" s="14" t="s">
        <v>216</v>
      </c>
      <c r="BM570" s="176" t="s">
        <v>1890</v>
      </c>
    </row>
    <row r="571" spans="1:65" s="11" customFormat="1" ht="22.9" customHeight="1">
      <c r="B571" s="149"/>
      <c r="C571" s="150"/>
      <c r="D571" s="151" t="s">
        <v>73</v>
      </c>
      <c r="E571" s="163" t="s">
        <v>1891</v>
      </c>
      <c r="F571" s="163" t="s">
        <v>1892</v>
      </c>
      <c r="G571" s="150"/>
      <c r="H571" s="150"/>
      <c r="I571" s="153"/>
      <c r="J571" s="164">
        <f>BK571</f>
        <v>16987.48</v>
      </c>
      <c r="K571" s="150"/>
      <c r="L571" s="155"/>
      <c r="M571" s="156"/>
      <c r="N571" s="157"/>
      <c r="O571" s="157"/>
      <c r="P571" s="158">
        <f>SUM(P572:P580)</f>
        <v>0</v>
      </c>
      <c r="Q571" s="157"/>
      <c r="R571" s="158">
        <f>SUM(R572:R580)</f>
        <v>32.884399999999999</v>
      </c>
      <c r="S571" s="157"/>
      <c r="T571" s="159">
        <f>SUM(T572:T580)</f>
        <v>0</v>
      </c>
      <c r="AR571" s="160" t="s">
        <v>157</v>
      </c>
      <c r="AT571" s="161" t="s">
        <v>73</v>
      </c>
      <c r="AU571" s="161" t="s">
        <v>79</v>
      </c>
      <c r="AY571" s="160" t="s">
        <v>149</v>
      </c>
      <c r="BK571" s="162">
        <f>SUM(BK572:BK580)</f>
        <v>16987.48</v>
      </c>
    </row>
    <row r="572" spans="1:65" s="1" customFormat="1" ht="14.45" customHeight="1">
      <c r="A572" s="31"/>
      <c r="B572" s="32"/>
      <c r="C572" s="165" t="s">
        <v>1893</v>
      </c>
      <c r="D572" s="165" t="s">
        <v>151</v>
      </c>
      <c r="E572" s="166" t="s">
        <v>1894</v>
      </c>
      <c r="F572" s="167" t="s">
        <v>1895</v>
      </c>
      <c r="G572" s="168" t="s">
        <v>165</v>
      </c>
      <c r="H572" s="169">
        <v>10</v>
      </c>
      <c r="I572" s="170">
        <v>52</v>
      </c>
      <c r="J572" s="171">
        <f t="shared" ref="J572:J580" si="190">ROUND(I572*H572,2)</f>
        <v>520</v>
      </c>
      <c r="K572" s="167" t="s">
        <v>1582</v>
      </c>
      <c r="L572" s="36"/>
      <c r="M572" s="172" t="s">
        <v>19</v>
      </c>
      <c r="N572" s="173" t="s">
        <v>45</v>
      </c>
      <c r="O572" s="61"/>
      <c r="P572" s="174">
        <f t="shared" ref="P572:P580" si="191">O572*H572</f>
        <v>0</v>
      </c>
      <c r="Q572" s="174">
        <v>0</v>
      </c>
      <c r="R572" s="174">
        <f t="shared" ref="R572:R580" si="192">Q572*H572</f>
        <v>0</v>
      </c>
      <c r="S572" s="174">
        <v>0</v>
      </c>
      <c r="T572" s="175">
        <f t="shared" ref="T572:T580" si="193">S572*H572</f>
        <v>0</v>
      </c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R572" s="176" t="s">
        <v>216</v>
      </c>
      <c r="AT572" s="176" t="s">
        <v>151</v>
      </c>
      <c r="AU572" s="176" t="s">
        <v>157</v>
      </c>
      <c r="AY572" s="14" t="s">
        <v>149</v>
      </c>
      <c r="BE572" s="177">
        <f t="shared" ref="BE572:BE580" si="194">IF(N572="základní",J572,0)</f>
        <v>520</v>
      </c>
      <c r="BF572" s="177">
        <f t="shared" ref="BF572:BF580" si="195">IF(N572="snížená",J572,0)</f>
        <v>0</v>
      </c>
      <c r="BG572" s="177">
        <f t="shared" ref="BG572:BG580" si="196">IF(N572="zákl. přenesená",J572,0)</f>
        <v>0</v>
      </c>
      <c r="BH572" s="177">
        <f t="shared" ref="BH572:BH580" si="197">IF(N572="sníž. přenesená",J572,0)</f>
        <v>0</v>
      </c>
      <c r="BI572" s="177">
        <f t="shared" ref="BI572:BI580" si="198">IF(N572="nulová",J572,0)</f>
        <v>0</v>
      </c>
      <c r="BJ572" s="14" t="s">
        <v>79</v>
      </c>
      <c r="BK572" s="177">
        <f t="shared" ref="BK572:BK580" si="199">ROUND(I572*H572,2)</f>
        <v>520</v>
      </c>
      <c r="BL572" s="14" t="s">
        <v>216</v>
      </c>
      <c r="BM572" s="176" t="s">
        <v>1896</v>
      </c>
    </row>
    <row r="573" spans="1:65" s="1" customFormat="1" ht="24.2" customHeight="1">
      <c r="A573" s="31"/>
      <c r="B573" s="32"/>
      <c r="C573" s="178" t="s">
        <v>1897</v>
      </c>
      <c r="D573" s="178" t="s">
        <v>323</v>
      </c>
      <c r="E573" s="179" t="s">
        <v>1898</v>
      </c>
      <c r="F573" s="180" t="s">
        <v>1899</v>
      </c>
      <c r="G573" s="181" t="s">
        <v>165</v>
      </c>
      <c r="H573" s="182">
        <v>10</v>
      </c>
      <c r="I573" s="183">
        <v>570</v>
      </c>
      <c r="J573" s="184">
        <f t="shared" si="190"/>
        <v>5700</v>
      </c>
      <c r="K573" s="180" t="s">
        <v>1582</v>
      </c>
      <c r="L573" s="185"/>
      <c r="M573" s="186" t="s">
        <v>19</v>
      </c>
      <c r="N573" s="187" t="s">
        <v>45</v>
      </c>
      <c r="O573" s="61"/>
      <c r="P573" s="174">
        <f t="shared" si="191"/>
        <v>0</v>
      </c>
      <c r="Q573" s="174">
        <v>4.4000000000000002E-4</v>
      </c>
      <c r="R573" s="174">
        <f t="shared" si="192"/>
        <v>4.4000000000000003E-3</v>
      </c>
      <c r="S573" s="174">
        <v>0</v>
      </c>
      <c r="T573" s="175">
        <f t="shared" si="193"/>
        <v>0</v>
      </c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R573" s="176" t="s">
        <v>281</v>
      </c>
      <c r="AT573" s="176" t="s">
        <v>323</v>
      </c>
      <c r="AU573" s="176" t="s">
        <v>157</v>
      </c>
      <c r="AY573" s="14" t="s">
        <v>149</v>
      </c>
      <c r="BE573" s="177">
        <f t="shared" si="194"/>
        <v>5700</v>
      </c>
      <c r="BF573" s="177">
        <f t="shared" si="195"/>
        <v>0</v>
      </c>
      <c r="BG573" s="177">
        <f t="shared" si="196"/>
        <v>0</v>
      </c>
      <c r="BH573" s="177">
        <f t="shared" si="197"/>
        <v>0</v>
      </c>
      <c r="BI573" s="177">
        <f t="shared" si="198"/>
        <v>0</v>
      </c>
      <c r="BJ573" s="14" t="s">
        <v>79</v>
      </c>
      <c r="BK573" s="177">
        <f t="shared" si="199"/>
        <v>5700</v>
      </c>
      <c r="BL573" s="14" t="s">
        <v>216</v>
      </c>
      <c r="BM573" s="176" t="s">
        <v>1900</v>
      </c>
    </row>
    <row r="574" spans="1:65" s="1" customFormat="1" ht="14.45" customHeight="1">
      <c r="A574" s="31"/>
      <c r="B574" s="32"/>
      <c r="C574" s="165" t="s">
        <v>1901</v>
      </c>
      <c r="D574" s="165" t="s">
        <v>151</v>
      </c>
      <c r="E574" s="166" t="s">
        <v>1902</v>
      </c>
      <c r="F574" s="167" t="s">
        <v>1903</v>
      </c>
      <c r="G574" s="168" t="s">
        <v>165</v>
      </c>
      <c r="H574" s="169">
        <v>10</v>
      </c>
      <c r="I574" s="170">
        <v>61</v>
      </c>
      <c r="J574" s="171">
        <f t="shared" si="190"/>
        <v>610</v>
      </c>
      <c r="K574" s="167" t="s">
        <v>1582</v>
      </c>
      <c r="L574" s="36"/>
      <c r="M574" s="172" t="s">
        <v>19</v>
      </c>
      <c r="N574" s="173" t="s">
        <v>45</v>
      </c>
      <c r="O574" s="61"/>
      <c r="P574" s="174">
        <f t="shared" si="191"/>
        <v>0</v>
      </c>
      <c r="Q574" s="174">
        <v>0</v>
      </c>
      <c r="R574" s="174">
        <f t="shared" si="192"/>
        <v>0</v>
      </c>
      <c r="S574" s="174">
        <v>0</v>
      </c>
      <c r="T574" s="175">
        <f t="shared" si="193"/>
        <v>0</v>
      </c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R574" s="176" t="s">
        <v>216</v>
      </c>
      <c r="AT574" s="176" t="s">
        <v>151</v>
      </c>
      <c r="AU574" s="176" t="s">
        <v>157</v>
      </c>
      <c r="AY574" s="14" t="s">
        <v>149</v>
      </c>
      <c r="BE574" s="177">
        <f t="shared" si="194"/>
        <v>610</v>
      </c>
      <c r="BF574" s="177">
        <f t="shared" si="195"/>
        <v>0</v>
      </c>
      <c r="BG574" s="177">
        <f t="shared" si="196"/>
        <v>0</v>
      </c>
      <c r="BH574" s="177">
        <f t="shared" si="197"/>
        <v>0</v>
      </c>
      <c r="BI574" s="177">
        <f t="shared" si="198"/>
        <v>0</v>
      </c>
      <c r="BJ574" s="14" t="s">
        <v>79</v>
      </c>
      <c r="BK574" s="177">
        <f t="shared" si="199"/>
        <v>610</v>
      </c>
      <c r="BL574" s="14" t="s">
        <v>216</v>
      </c>
      <c r="BM574" s="176" t="s">
        <v>1904</v>
      </c>
    </row>
    <row r="575" spans="1:65" s="1" customFormat="1" ht="14.45" customHeight="1">
      <c r="A575" s="31"/>
      <c r="B575" s="32"/>
      <c r="C575" s="178" t="s">
        <v>1905</v>
      </c>
      <c r="D575" s="178" t="s">
        <v>323</v>
      </c>
      <c r="E575" s="179" t="s">
        <v>1906</v>
      </c>
      <c r="F575" s="180" t="s">
        <v>1907</v>
      </c>
      <c r="G575" s="181" t="s">
        <v>165</v>
      </c>
      <c r="H575" s="182">
        <v>10</v>
      </c>
      <c r="I575" s="183">
        <v>499</v>
      </c>
      <c r="J575" s="184">
        <f t="shared" si="190"/>
        <v>4990</v>
      </c>
      <c r="K575" s="180" t="s">
        <v>19</v>
      </c>
      <c r="L575" s="185"/>
      <c r="M575" s="186" t="s">
        <v>19</v>
      </c>
      <c r="N575" s="187" t="s">
        <v>45</v>
      </c>
      <c r="O575" s="61"/>
      <c r="P575" s="174">
        <f t="shared" si="191"/>
        <v>0</v>
      </c>
      <c r="Q575" s="174">
        <v>3</v>
      </c>
      <c r="R575" s="174">
        <f t="shared" si="192"/>
        <v>30</v>
      </c>
      <c r="S575" s="174">
        <v>0</v>
      </c>
      <c r="T575" s="175">
        <f t="shared" si="193"/>
        <v>0</v>
      </c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R575" s="176" t="s">
        <v>281</v>
      </c>
      <c r="AT575" s="176" t="s">
        <v>323</v>
      </c>
      <c r="AU575" s="176" t="s">
        <v>157</v>
      </c>
      <c r="AY575" s="14" t="s">
        <v>149</v>
      </c>
      <c r="BE575" s="177">
        <f t="shared" si="194"/>
        <v>4990</v>
      </c>
      <c r="BF575" s="177">
        <f t="shared" si="195"/>
        <v>0</v>
      </c>
      <c r="BG575" s="177">
        <f t="shared" si="196"/>
        <v>0</v>
      </c>
      <c r="BH575" s="177">
        <f t="shared" si="197"/>
        <v>0</v>
      </c>
      <c r="BI575" s="177">
        <f t="shared" si="198"/>
        <v>0</v>
      </c>
      <c r="BJ575" s="14" t="s">
        <v>79</v>
      </c>
      <c r="BK575" s="177">
        <f t="shared" si="199"/>
        <v>4990</v>
      </c>
      <c r="BL575" s="14" t="s">
        <v>216</v>
      </c>
      <c r="BM575" s="176" t="s">
        <v>1908</v>
      </c>
    </row>
    <row r="576" spans="1:65" s="1" customFormat="1" ht="14.45" customHeight="1">
      <c r="A576" s="31"/>
      <c r="B576" s="32"/>
      <c r="C576" s="165" t="s">
        <v>1909</v>
      </c>
      <c r="D576" s="165" t="s">
        <v>151</v>
      </c>
      <c r="E576" s="166" t="s">
        <v>1910</v>
      </c>
      <c r="F576" s="167" t="s">
        <v>1911</v>
      </c>
      <c r="G576" s="168" t="s">
        <v>165</v>
      </c>
      <c r="H576" s="169">
        <v>10</v>
      </c>
      <c r="I576" s="170">
        <v>34</v>
      </c>
      <c r="J576" s="171">
        <f t="shared" si="190"/>
        <v>340</v>
      </c>
      <c r="K576" s="167" t="s">
        <v>1582</v>
      </c>
      <c r="L576" s="36"/>
      <c r="M576" s="172" t="s">
        <v>19</v>
      </c>
      <c r="N576" s="173" t="s">
        <v>45</v>
      </c>
      <c r="O576" s="61"/>
      <c r="P576" s="174">
        <f t="shared" si="191"/>
        <v>0</v>
      </c>
      <c r="Q576" s="174">
        <v>0</v>
      </c>
      <c r="R576" s="174">
        <f t="shared" si="192"/>
        <v>0</v>
      </c>
      <c r="S576" s="174">
        <v>0</v>
      </c>
      <c r="T576" s="175">
        <f t="shared" si="193"/>
        <v>0</v>
      </c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R576" s="176" t="s">
        <v>216</v>
      </c>
      <c r="AT576" s="176" t="s">
        <v>151</v>
      </c>
      <c r="AU576" s="176" t="s">
        <v>157</v>
      </c>
      <c r="AY576" s="14" t="s">
        <v>149</v>
      </c>
      <c r="BE576" s="177">
        <f t="shared" si="194"/>
        <v>340</v>
      </c>
      <c r="BF576" s="177">
        <f t="shared" si="195"/>
        <v>0</v>
      </c>
      <c r="BG576" s="177">
        <f t="shared" si="196"/>
        <v>0</v>
      </c>
      <c r="BH576" s="177">
        <f t="shared" si="197"/>
        <v>0</v>
      </c>
      <c r="BI576" s="177">
        <f t="shared" si="198"/>
        <v>0</v>
      </c>
      <c r="BJ576" s="14" t="s">
        <v>79</v>
      </c>
      <c r="BK576" s="177">
        <f t="shared" si="199"/>
        <v>340</v>
      </c>
      <c r="BL576" s="14" t="s">
        <v>216</v>
      </c>
      <c r="BM576" s="176" t="s">
        <v>1912</v>
      </c>
    </row>
    <row r="577" spans="1:65" s="1" customFormat="1" ht="14.45" customHeight="1">
      <c r="A577" s="31"/>
      <c r="B577" s="32"/>
      <c r="C577" s="178" t="s">
        <v>1913</v>
      </c>
      <c r="D577" s="178" t="s">
        <v>323</v>
      </c>
      <c r="E577" s="179" t="s">
        <v>1914</v>
      </c>
      <c r="F577" s="180" t="s">
        <v>1915</v>
      </c>
      <c r="G577" s="181" t="s">
        <v>165</v>
      </c>
      <c r="H577" s="182">
        <v>10</v>
      </c>
      <c r="I577" s="183">
        <v>49</v>
      </c>
      <c r="J577" s="184">
        <f t="shared" si="190"/>
        <v>490</v>
      </c>
      <c r="K577" s="180" t="s">
        <v>19</v>
      </c>
      <c r="L577" s="185"/>
      <c r="M577" s="186" t="s">
        <v>19</v>
      </c>
      <c r="N577" s="187" t="s">
        <v>45</v>
      </c>
      <c r="O577" s="61"/>
      <c r="P577" s="174">
        <f t="shared" si="191"/>
        <v>0</v>
      </c>
      <c r="Q577" s="174">
        <v>0.28799999999999998</v>
      </c>
      <c r="R577" s="174">
        <f t="shared" si="192"/>
        <v>2.88</v>
      </c>
      <c r="S577" s="174">
        <v>0</v>
      </c>
      <c r="T577" s="175">
        <f t="shared" si="193"/>
        <v>0</v>
      </c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R577" s="176" t="s">
        <v>281</v>
      </c>
      <c r="AT577" s="176" t="s">
        <v>323</v>
      </c>
      <c r="AU577" s="176" t="s">
        <v>157</v>
      </c>
      <c r="AY577" s="14" t="s">
        <v>149</v>
      </c>
      <c r="BE577" s="177">
        <f t="shared" si="194"/>
        <v>490</v>
      </c>
      <c r="BF577" s="177">
        <f t="shared" si="195"/>
        <v>0</v>
      </c>
      <c r="BG577" s="177">
        <f t="shared" si="196"/>
        <v>0</v>
      </c>
      <c r="BH577" s="177">
        <f t="shared" si="197"/>
        <v>0</v>
      </c>
      <c r="BI577" s="177">
        <f t="shared" si="198"/>
        <v>0</v>
      </c>
      <c r="BJ577" s="14" t="s">
        <v>79</v>
      </c>
      <c r="BK577" s="177">
        <f t="shared" si="199"/>
        <v>490</v>
      </c>
      <c r="BL577" s="14" t="s">
        <v>216</v>
      </c>
      <c r="BM577" s="176" t="s">
        <v>1916</v>
      </c>
    </row>
    <row r="578" spans="1:65" s="1" customFormat="1" ht="14.45" customHeight="1">
      <c r="A578" s="31"/>
      <c r="B578" s="32"/>
      <c r="C578" s="165" t="s">
        <v>1917</v>
      </c>
      <c r="D578" s="165" t="s">
        <v>151</v>
      </c>
      <c r="E578" s="166" t="s">
        <v>1918</v>
      </c>
      <c r="F578" s="167" t="s">
        <v>1919</v>
      </c>
      <c r="G578" s="168" t="s">
        <v>169</v>
      </c>
      <c r="H578" s="169">
        <v>15</v>
      </c>
      <c r="I578" s="170">
        <v>27</v>
      </c>
      <c r="J578" s="171">
        <f t="shared" si="190"/>
        <v>405</v>
      </c>
      <c r="K578" s="167" t="s">
        <v>1582</v>
      </c>
      <c r="L578" s="36"/>
      <c r="M578" s="172" t="s">
        <v>19</v>
      </c>
      <c r="N578" s="173" t="s">
        <v>45</v>
      </c>
      <c r="O578" s="61"/>
      <c r="P578" s="174">
        <f t="shared" si="191"/>
        <v>0</v>
      </c>
      <c r="Q578" s="174">
        <v>0</v>
      </c>
      <c r="R578" s="174">
        <f t="shared" si="192"/>
        <v>0</v>
      </c>
      <c r="S578" s="174">
        <v>0</v>
      </c>
      <c r="T578" s="175">
        <f t="shared" si="193"/>
        <v>0</v>
      </c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R578" s="176" t="s">
        <v>216</v>
      </c>
      <c r="AT578" s="176" t="s">
        <v>151</v>
      </c>
      <c r="AU578" s="176" t="s">
        <v>157</v>
      </c>
      <c r="AY578" s="14" t="s">
        <v>149</v>
      </c>
      <c r="BE578" s="177">
        <f t="shared" si="194"/>
        <v>405</v>
      </c>
      <c r="BF578" s="177">
        <f t="shared" si="195"/>
        <v>0</v>
      </c>
      <c r="BG578" s="177">
        <f t="shared" si="196"/>
        <v>0</v>
      </c>
      <c r="BH578" s="177">
        <f t="shared" si="197"/>
        <v>0</v>
      </c>
      <c r="BI578" s="177">
        <f t="shared" si="198"/>
        <v>0</v>
      </c>
      <c r="BJ578" s="14" t="s">
        <v>79</v>
      </c>
      <c r="BK578" s="177">
        <f t="shared" si="199"/>
        <v>405</v>
      </c>
      <c r="BL578" s="14" t="s">
        <v>216</v>
      </c>
      <c r="BM578" s="176" t="s">
        <v>1920</v>
      </c>
    </row>
    <row r="579" spans="1:65" s="1" customFormat="1" ht="24.2" customHeight="1">
      <c r="A579" s="31"/>
      <c r="B579" s="32"/>
      <c r="C579" s="178" t="s">
        <v>1921</v>
      </c>
      <c r="D579" s="178" t="s">
        <v>323</v>
      </c>
      <c r="E579" s="179" t="s">
        <v>1922</v>
      </c>
      <c r="F579" s="180" t="s">
        <v>1923</v>
      </c>
      <c r="G579" s="181" t="s">
        <v>169</v>
      </c>
      <c r="H579" s="182">
        <v>16.5</v>
      </c>
      <c r="I579" s="183">
        <v>49</v>
      </c>
      <c r="J579" s="184">
        <f t="shared" si="190"/>
        <v>808.5</v>
      </c>
      <c r="K579" s="180" t="s">
        <v>19</v>
      </c>
      <c r="L579" s="185"/>
      <c r="M579" s="186" t="s">
        <v>19</v>
      </c>
      <c r="N579" s="187" t="s">
        <v>45</v>
      </c>
      <c r="O579" s="61"/>
      <c r="P579" s="174">
        <f t="shared" si="191"/>
        <v>0</v>
      </c>
      <c r="Q579" s="174">
        <v>0</v>
      </c>
      <c r="R579" s="174">
        <f t="shared" si="192"/>
        <v>0</v>
      </c>
      <c r="S579" s="174">
        <v>0</v>
      </c>
      <c r="T579" s="175">
        <f t="shared" si="193"/>
        <v>0</v>
      </c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R579" s="176" t="s">
        <v>281</v>
      </c>
      <c r="AT579" s="176" t="s">
        <v>323</v>
      </c>
      <c r="AU579" s="176" t="s">
        <v>157</v>
      </c>
      <c r="AY579" s="14" t="s">
        <v>149</v>
      </c>
      <c r="BE579" s="177">
        <f t="shared" si="194"/>
        <v>808.5</v>
      </c>
      <c r="BF579" s="177">
        <f t="shared" si="195"/>
        <v>0</v>
      </c>
      <c r="BG579" s="177">
        <f t="shared" si="196"/>
        <v>0</v>
      </c>
      <c r="BH579" s="177">
        <f t="shared" si="197"/>
        <v>0</v>
      </c>
      <c r="BI579" s="177">
        <f t="shared" si="198"/>
        <v>0</v>
      </c>
      <c r="BJ579" s="14" t="s">
        <v>79</v>
      </c>
      <c r="BK579" s="177">
        <f t="shared" si="199"/>
        <v>808.5</v>
      </c>
      <c r="BL579" s="14" t="s">
        <v>216</v>
      </c>
      <c r="BM579" s="176" t="s">
        <v>1924</v>
      </c>
    </row>
    <row r="580" spans="1:65" s="1" customFormat="1" ht="24.2" customHeight="1">
      <c r="A580" s="31"/>
      <c r="B580" s="32"/>
      <c r="C580" s="165" t="s">
        <v>1925</v>
      </c>
      <c r="D580" s="165" t="s">
        <v>151</v>
      </c>
      <c r="E580" s="166" t="s">
        <v>1926</v>
      </c>
      <c r="F580" s="167" t="s">
        <v>1927</v>
      </c>
      <c r="G580" s="168" t="s">
        <v>231</v>
      </c>
      <c r="H580" s="169">
        <v>32.884</v>
      </c>
      <c r="I580" s="170">
        <v>95</v>
      </c>
      <c r="J580" s="171">
        <f t="shared" si="190"/>
        <v>3123.98</v>
      </c>
      <c r="K580" s="167" t="s">
        <v>155</v>
      </c>
      <c r="L580" s="36"/>
      <c r="M580" s="172" t="s">
        <v>19</v>
      </c>
      <c r="N580" s="173" t="s">
        <v>45</v>
      </c>
      <c r="O580" s="61"/>
      <c r="P580" s="174">
        <f t="shared" si="191"/>
        <v>0</v>
      </c>
      <c r="Q580" s="174">
        <v>0</v>
      </c>
      <c r="R580" s="174">
        <f t="shared" si="192"/>
        <v>0</v>
      </c>
      <c r="S580" s="174">
        <v>0</v>
      </c>
      <c r="T580" s="175">
        <f t="shared" si="193"/>
        <v>0</v>
      </c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R580" s="176" t="s">
        <v>216</v>
      </c>
      <c r="AT580" s="176" t="s">
        <v>151</v>
      </c>
      <c r="AU580" s="176" t="s">
        <v>157</v>
      </c>
      <c r="AY580" s="14" t="s">
        <v>149</v>
      </c>
      <c r="BE580" s="177">
        <f t="shared" si="194"/>
        <v>3123.98</v>
      </c>
      <c r="BF580" s="177">
        <f t="shared" si="195"/>
        <v>0</v>
      </c>
      <c r="BG580" s="177">
        <f t="shared" si="196"/>
        <v>0</v>
      </c>
      <c r="BH580" s="177">
        <f t="shared" si="197"/>
        <v>0</v>
      </c>
      <c r="BI580" s="177">
        <f t="shared" si="198"/>
        <v>0</v>
      </c>
      <c r="BJ580" s="14" t="s">
        <v>79</v>
      </c>
      <c r="BK580" s="177">
        <f t="shared" si="199"/>
        <v>3123.98</v>
      </c>
      <c r="BL580" s="14" t="s">
        <v>216</v>
      </c>
      <c r="BM580" s="176" t="s">
        <v>1928</v>
      </c>
    </row>
    <row r="581" spans="1:65" s="11" customFormat="1" ht="22.9" customHeight="1">
      <c r="B581" s="149"/>
      <c r="C581" s="150"/>
      <c r="D581" s="151" t="s">
        <v>73</v>
      </c>
      <c r="E581" s="163" t="s">
        <v>1929</v>
      </c>
      <c r="F581" s="163" t="s">
        <v>1930</v>
      </c>
      <c r="G581" s="150"/>
      <c r="H581" s="150"/>
      <c r="I581" s="153"/>
      <c r="J581" s="164">
        <f>BK581</f>
        <v>71180.020000000019</v>
      </c>
      <c r="K581" s="150"/>
      <c r="L581" s="155"/>
      <c r="M581" s="156"/>
      <c r="N581" s="157"/>
      <c r="O581" s="157"/>
      <c r="P581" s="158">
        <f>SUM(P582:P594)</f>
        <v>0</v>
      </c>
      <c r="Q581" s="157"/>
      <c r="R581" s="158">
        <f>SUM(R582:R594)</f>
        <v>10.31525171</v>
      </c>
      <c r="S581" s="157"/>
      <c r="T581" s="159">
        <f>SUM(T582:T594)</f>
        <v>5.3695990000000009</v>
      </c>
      <c r="AR581" s="160" t="s">
        <v>157</v>
      </c>
      <c r="AT581" s="161" t="s">
        <v>73</v>
      </c>
      <c r="AU581" s="161" t="s">
        <v>79</v>
      </c>
      <c r="AY581" s="160" t="s">
        <v>149</v>
      </c>
      <c r="BK581" s="162">
        <f>SUM(BK582:BK594)</f>
        <v>71180.020000000019</v>
      </c>
    </row>
    <row r="582" spans="1:65" s="1" customFormat="1" ht="24.2" customHeight="1">
      <c r="A582" s="31"/>
      <c r="B582" s="32"/>
      <c r="C582" s="165" t="s">
        <v>1931</v>
      </c>
      <c r="D582" s="165" t="s">
        <v>151</v>
      </c>
      <c r="E582" s="166" t="s">
        <v>1932</v>
      </c>
      <c r="F582" s="167" t="s">
        <v>1933</v>
      </c>
      <c r="G582" s="168" t="s">
        <v>169</v>
      </c>
      <c r="H582" s="169">
        <v>8</v>
      </c>
      <c r="I582" s="170">
        <v>81</v>
      </c>
      <c r="J582" s="171">
        <f t="shared" ref="J582:J594" si="200">ROUND(I582*H582,2)</f>
        <v>648</v>
      </c>
      <c r="K582" s="167" t="s">
        <v>155</v>
      </c>
      <c r="L582" s="36"/>
      <c r="M582" s="172" t="s">
        <v>19</v>
      </c>
      <c r="N582" s="173" t="s">
        <v>45</v>
      </c>
      <c r="O582" s="61"/>
      <c r="P582" s="174">
        <f t="shared" ref="P582:P594" si="201">O582*H582</f>
        <v>0</v>
      </c>
      <c r="Q582" s="174">
        <v>0</v>
      </c>
      <c r="R582" s="174">
        <f t="shared" ref="R582:R594" si="202">Q582*H582</f>
        <v>0</v>
      </c>
      <c r="S582" s="174">
        <v>1.2319999999999999E-2</v>
      </c>
      <c r="T582" s="175">
        <f t="shared" ref="T582:T594" si="203">S582*H582</f>
        <v>9.8559999999999995E-2</v>
      </c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R582" s="176" t="s">
        <v>216</v>
      </c>
      <c r="AT582" s="176" t="s">
        <v>151</v>
      </c>
      <c r="AU582" s="176" t="s">
        <v>157</v>
      </c>
      <c r="AY582" s="14" t="s">
        <v>149</v>
      </c>
      <c r="BE582" s="177">
        <f t="shared" ref="BE582:BE594" si="204">IF(N582="základní",J582,0)</f>
        <v>648</v>
      </c>
      <c r="BF582" s="177">
        <f t="shared" ref="BF582:BF594" si="205">IF(N582="snížená",J582,0)</f>
        <v>0</v>
      </c>
      <c r="BG582" s="177">
        <f t="shared" ref="BG582:BG594" si="206">IF(N582="zákl. přenesená",J582,0)</f>
        <v>0</v>
      </c>
      <c r="BH582" s="177">
        <f t="shared" ref="BH582:BH594" si="207">IF(N582="sníž. přenesená",J582,0)</f>
        <v>0</v>
      </c>
      <c r="BI582" s="177">
        <f t="shared" ref="BI582:BI594" si="208">IF(N582="nulová",J582,0)</f>
        <v>0</v>
      </c>
      <c r="BJ582" s="14" t="s">
        <v>79</v>
      </c>
      <c r="BK582" s="177">
        <f t="shared" ref="BK582:BK594" si="209">ROUND(I582*H582,2)</f>
        <v>648</v>
      </c>
      <c r="BL582" s="14" t="s">
        <v>216</v>
      </c>
      <c r="BM582" s="176" t="s">
        <v>1934</v>
      </c>
    </row>
    <row r="583" spans="1:65" s="1" customFormat="1" ht="24.2" customHeight="1">
      <c r="A583" s="31"/>
      <c r="B583" s="32"/>
      <c r="C583" s="165" t="s">
        <v>1935</v>
      </c>
      <c r="D583" s="165" t="s">
        <v>151</v>
      </c>
      <c r="E583" s="166" t="s">
        <v>1936</v>
      </c>
      <c r="F583" s="167" t="s">
        <v>1937</v>
      </c>
      <c r="G583" s="168" t="s">
        <v>169</v>
      </c>
      <c r="H583" s="169">
        <v>8</v>
      </c>
      <c r="I583" s="170">
        <v>123</v>
      </c>
      <c r="J583" s="171">
        <f t="shared" si="200"/>
        <v>984</v>
      </c>
      <c r="K583" s="167" t="s">
        <v>155</v>
      </c>
      <c r="L583" s="36"/>
      <c r="M583" s="172" t="s">
        <v>19</v>
      </c>
      <c r="N583" s="173" t="s">
        <v>45</v>
      </c>
      <c r="O583" s="61"/>
      <c r="P583" s="174">
        <f t="shared" si="201"/>
        <v>0</v>
      </c>
      <c r="Q583" s="174">
        <v>1.363E-2</v>
      </c>
      <c r="R583" s="174">
        <f t="shared" si="202"/>
        <v>0.10904</v>
      </c>
      <c r="S583" s="174">
        <v>0</v>
      </c>
      <c r="T583" s="175">
        <f t="shared" si="203"/>
        <v>0</v>
      </c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R583" s="176" t="s">
        <v>216</v>
      </c>
      <c r="AT583" s="176" t="s">
        <v>151</v>
      </c>
      <c r="AU583" s="176" t="s">
        <v>157</v>
      </c>
      <c r="AY583" s="14" t="s">
        <v>149</v>
      </c>
      <c r="BE583" s="177">
        <f t="shared" si="204"/>
        <v>984</v>
      </c>
      <c r="BF583" s="177">
        <f t="shared" si="205"/>
        <v>0</v>
      </c>
      <c r="BG583" s="177">
        <f t="shared" si="206"/>
        <v>0</v>
      </c>
      <c r="BH583" s="177">
        <f t="shared" si="207"/>
        <v>0</v>
      </c>
      <c r="BI583" s="177">
        <f t="shared" si="208"/>
        <v>0</v>
      </c>
      <c r="BJ583" s="14" t="s">
        <v>79</v>
      </c>
      <c r="BK583" s="177">
        <f t="shared" si="209"/>
        <v>984</v>
      </c>
      <c r="BL583" s="14" t="s">
        <v>216</v>
      </c>
      <c r="BM583" s="176" t="s">
        <v>1938</v>
      </c>
    </row>
    <row r="584" spans="1:65" s="1" customFormat="1" ht="24.2" customHeight="1">
      <c r="A584" s="31"/>
      <c r="B584" s="32"/>
      <c r="C584" s="165" t="s">
        <v>1939</v>
      </c>
      <c r="D584" s="165" t="s">
        <v>151</v>
      </c>
      <c r="E584" s="166" t="s">
        <v>1940</v>
      </c>
      <c r="F584" s="167" t="s">
        <v>1941</v>
      </c>
      <c r="G584" s="168" t="s">
        <v>154</v>
      </c>
      <c r="H584" s="169">
        <v>42.24</v>
      </c>
      <c r="I584" s="170">
        <v>36</v>
      </c>
      <c r="J584" s="171">
        <f t="shared" si="200"/>
        <v>1520.64</v>
      </c>
      <c r="K584" s="167" t="s">
        <v>155</v>
      </c>
      <c r="L584" s="36"/>
      <c r="M584" s="172" t="s">
        <v>19</v>
      </c>
      <c r="N584" s="173" t="s">
        <v>45</v>
      </c>
      <c r="O584" s="61"/>
      <c r="P584" s="174">
        <f t="shared" si="201"/>
        <v>0</v>
      </c>
      <c r="Q584" s="174">
        <v>9.9600000000000001E-3</v>
      </c>
      <c r="R584" s="174">
        <f t="shared" si="202"/>
        <v>0.42071040000000004</v>
      </c>
      <c r="S584" s="174">
        <v>0</v>
      </c>
      <c r="T584" s="175">
        <f t="shared" si="203"/>
        <v>0</v>
      </c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R584" s="176" t="s">
        <v>216</v>
      </c>
      <c r="AT584" s="176" t="s">
        <v>151</v>
      </c>
      <c r="AU584" s="176" t="s">
        <v>157</v>
      </c>
      <c r="AY584" s="14" t="s">
        <v>149</v>
      </c>
      <c r="BE584" s="177">
        <f t="shared" si="204"/>
        <v>1520.64</v>
      </c>
      <c r="BF584" s="177">
        <f t="shared" si="205"/>
        <v>0</v>
      </c>
      <c r="BG584" s="177">
        <f t="shared" si="206"/>
        <v>0</v>
      </c>
      <c r="BH584" s="177">
        <f t="shared" si="207"/>
        <v>0</v>
      </c>
      <c r="BI584" s="177">
        <f t="shared" si="208"/>
        <v>0</v>
      </c>
      <c r="BJ584" s="14" t="s">
        <v>79</v>
      </c>
      <c r="BK584" s="177">
        <f t="shared" si="209"/>
        <v>1520.64</v>
      </c>
      <c r="BL584" s="14" t="s">
        <v>216</v>
      </c>
      <c r="BM584" s="176" t="s">
        <v>1942</v>
      </c>
    </row>
    <row r="585" spans="1:65" s="1" customFormat="1" ht="24.2" customHeight="1">
      <c r="A585" s="31"/>
      <c r="B585" s="32"/>
      <c r="C585" s="165" t="s">
        <v>1943</v>
      </c>
      <c r="D585" s="165" t="s">
        <v>151</v>
      </c>
      <c r="E585" s="166" t="s">
        <v>1944</v>
      </c>
      <c r="F585" s="167" t="s">
        <v>1945</v>
      </c>
      <c r="G585" s="168" t="s">
        <v>154</v>
      </c>
      <c r="H585" s="169">
        <v>99.36</v>
      </c>
      <c r="I585" s="170">
        <v>44</v>
      </c>
      <c r="J585" s="171">
        <f t="shared" si="200"/>
        <v>4371.84</v>
      </c>
      <c r="K585" s="167" t="s">
        <v>155</v>
      </c>
      <c r="L585" s="36"/>
      <c r="M585" s="172" t="s">
        <v>19</v>
      </c>
      <c r="N585" s="173" t="s">
        <v>45</v>
      </c>
      <c r="O585" s="61"/>
      <c r="P585" s="174">
        <f t="shared" si="201"/>
        <v>0</v>
      </c>
      <c r="Q585" s="174">
        <v>1.423E-2</v>
      </c>
      <c r="R585" s="174">
        <f t="shared" si="202"/>
        <v>1.4138927999999999</v>
      </c>
      <c r="S585" s="174">
        <v>0</v>
      </c>
      <c r="T585" s="175">
        <f t="shared" si="203"/>
        <v>0</v>
      </c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R585" s="176" t="s">
        <v>216</v>
      </c>
      <c r="AT585" s="176" t="s">
        <v>151</v>
      </c>
      <c r="AU585" s="176" t="s">
        <v>157</v>
      </c>
      <c r="AY585" s="14" t="s">
        <v>149</v>
      </c>
      <c r="BE585" s="177">
        <f t="shared" si="204"/>
        <v>4371.84</v>
      </c>
      <c r="BF585" s="177">
        <f t="shared" si="205"/>
        <v>0</v>
      </c>
      <c r="BG585" s="177">
        <f t="shared" si="206"/>
        <v>0</v>
      </c>
      <c r="BH585" s="177">
        <f t="shared" si="207"/>
        <v>0</v>
      </c>
      <c r="BI585" s="177">
        <f t="shared" si="208"/>
        <v>0</v>
      </c>
      <c r="BJ585" s="14" t="s">
        <v>79</v>
      </c>
      <c r="BK585" s="177">
        <f t="shared" si="209"/>
        <v>4371.84</v>
      </c>
      <c r="BL585" s="14" t="s">
        <v>216</v>
      </c>
      <c r="BM585" s="176" t="s">
        <v>1946</v>
      </c>
    </row>
    <row r="586" spans="1:65" s="1" customFormat="1" ht="24.2" customHeight="1">
      <c r="A586" s="31"/>
      <c r="B586" s="32"/>
      <c r="C586" s="165" t="s">
        <v>1947</v>
      </c>
      <c r="D586" s="165" t="s">
        <v>151</v>
      </c>
      <c r="E586" s="166" t="s">
        <v>1948</v>
      </c>
      <c r="F586" s="167" t="s">
        <v>1949</v>
      </c>
      <c r="G586" s="168" t="s">
        <v>169</v>
      </c>
      <c r="H586" s="169">
        <v>50</v>
      </c>
      <c r="I586" s="170">
        <v>32</v>
      </c>
      <c r="J586" s="171">
        <f t="shared" si="200"/>
        <v>1600</v>
      </c>
      <c r="K586" s="167" t="s">
        <v>155</v>
      </c>
      <c r="L586" s="36"/>
      <c r="M586" s="172" t="s">
        <v>19</v>
      </c>
      <c r="N586" s="173" t="s">
        <v>45</v>
      </c>
      <c r="O586" s="61"/>
      <c r="P586" s="174">
        <f t="shared" si="201"/>
        <v>0</v>
      </c>
      <c r="Q586" s="174">
        <v>0</v>
      </c>
      <c r="R586" s="174">
        <f t="shared" si="202"/>
        <v>0</v>
      </c>
      <c r="S586" s="174">
        <v>8.8000000000000005E-3</v>
      </c>
      <c r="T586" s="175">
        <f t="shared" si="203"/>
        <v>0.44</v>
      </c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R586" s="176" t="s">
        <v>216</v>
      </c>
      <c r="AT586" s="176" t="s">
        <v>151</v>
      </c>
      <c r="AU586" s="176" t="s">
        <v>157</v>
      </c>
      <c r="AY586" s="14" t="s">
        <v>149</v>
      </c>
      <c r="BE586" s="177">
        <f t="shared" si="204"/>
        <v>1600</v>
      </c>
      <c r="BF586" s="177">
        <f t="shared" si="205"/>
        <v>0</v>
      </c>
      <c r="BG586" s="177">
        <f t="shared" si="206"/>
        <v>0</v>
      </c>
      <c r="BH586" s="177">
        <f t="shared" si="207"/>
        <v>0</v>
      </c>
      <c r="BI586" s="177">
        <f t="shared" si="208"/>
        <v>0</v>
      </c>
      <c r="BJ586" s="14" t="s">
        <v>79</v>
      </c>
      <c r="BK586" s="177">
        <f t="shared" si="209"/>
        <v>1600</v>
      </c>
      <c r="BL586" s="14" t="s">
        <v>216</v>
      </c>
      <c r="BM586" s="176" t="s">
        <v>1950</v>
      </c>
    </row>
    <row r="587" spans="1:65" s="1" customFormat="1" ht="24.2" customHeight="1">
      <c r="A587" s="31"/>
      <c r="B587" s="32"/>
      <c r="C587" s="165" t="s">
        <v>1951</v>
      </c>
      <c r="D587" s="165" t="s">
        <v>151</v>
      </c>
      <c r="E587" s="166" t="s">
        <v>1952</v>
      </c>
      <c r="F587" s="167" t="s">
        <v>1953</v>
      </c>
      <c r="G587" s="168" t="s">
        <v>169</v>
      </c>
      <c r="H587" s="169">
        <v>224.3</v>
      </c>
      <c r="I587" s="170">
        <v>27</v>
      </c>
      <c r="J587" s="171">
        <f t="shared" si="200"/>
        <v>6056.1</v>
      </c>
      <c r="K587" s="167" t="s">
        <v>155</v>
      </c>
      <c r="L587" s="36"/>
      <c r="M587" s="172" t="s">
        <v>19</v>
      </c>
      <c r="N587" s="173" t="s">
        <v>45</v>
      </c>
      <c r="O587" s="61"/>
      <c r="P587" s="174">
        <f t="shared" si="201"/>
        <v>0</v>
      </c>
      <c r="Q587" s="174">
        <v>0</v>
      </c>
      <c r="R587" s="174">
        <f t="shared" si="202"/>
        <v>0</v>
      </c>
      <c r="S587" s="174">
        <v>1.1730000000000001E-2</v>
      </c>
      <c r="T587" s="175">
        <f t="shared" si="203"/>
        <v>2.6310390000000003</v>
      </c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R587" s="176" t="s">
        <v>216</v>
      </c>
      <c r="AT587" s="176" t="s">
        <v>151</v>
      </c>
      <c r="AU587" s="176" t="s">
        <v>157</v>
      </c>
      <c r="AY587" s="14" t="s">
        <v>149</v>
      </c>
      <c r="BE587" s="177">
        <f t="shared" si="204"/>
        <v>6056.1</v>
      </c>
      <c r="BF587" s="177">
        <f t="shared" si="205"/>
        <v>0</v>
      </c>
      <c r="BG587" s="177">
        <f t="shared" si="206"/>
        <v>0</v>
      </c>
      <c r="BH587" s="177">
        <f t="shared" si="207"/>
        <v>0</v>
      </c>
      <c r="BI587" s="177">
        <f t="shared" si="208"/>
        <v>0</v>
      </c>
      <c r="BJ587" s="14" t="s">
        <v>79</v>
      </c>
      <c r="BK587" s="177">
        <f t="shared" si="209"/>
        <v>6056.1</v>
      </c>
      <c r="BL587" s="14" t="s">
        <v>216</v>
      </c>
      <c r="BM587" s="176" t="s">
        <v>1954</v>
      </c>
    </row>
    <row r="588" spans="1:65" s="1" customFormat="1" ht="24.2" customHeight="1">
      <c r="A588" s="31"/>
      <c r="B588" s="32"/>
      <c r="C588" s="165" t="s">
        <v>1955</v>
      </c>
      <c r="D588" s="165" t="s">
        <v>151</v>
      </c>
      <c r="E588" s="166" t="s">
        <v>1956</v>
      </c>
      <c r="F588" s="167" t="s">
        <v>1957</v>
      </c>
      <c r="G588" s="168" t="s">
        <v>154</v>
      </c>
      <c r="H588" s="169">
        <v>770</v>
      </c>
      <c r="I588" s="170">
        <v>14.4</v>
      </c>
      <c r="J588" s="171">
        <f t="shared" si="200"/>
        <v>11088</v>
      </c>
      <c r="K588" s="167" t="s">
        <v>155</v>
      </c>
      <c r="L588" s="36"/>
      <c r="M588" s="172" t="s">
        <v>19</v>
      </c>
      <c r="N588" s="173" t="s">
        <v>45</v>
      </c>
      <c r="O588" s="61"/>
      <c r="P588" s="174">
        <f t="shared" si="201"/>
        <v>0</v>
      </c>
      <c r="Q588" s="174">
        <v>0</v>
      </c>
      <c r="R588" s="174">
        <f t="shared" si="202"/>
        <v>0</v>
      </c>
      <c r="S588" s="174">
        <v>0</v>
      </c>
      <c r="T588" s="175">
        <f t="shared" si="203"/>
        <v>0</v>
      </c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R588" s="176" t="s">
        <v>216</v>
      </c>
      <c r="AT588" s="176" t="s">
        <v>151</v>
      </c>
      <c r="AU588" s="176" t="s">
        <v>157</v>
      </c>
      <c r="AY588" s="14" t="s">
        <v>149</v>
      </c>
      <c r="BE588" s="177">
        <f t="shared" si="204"/>
        <v>11088</v>
      </c>
      <c r="BF588" s="177">
        <f t="shared" si="205"/>
        <v>0</v>
      </c>
      <c r="BG588" s="177">
        <f t="shared" si="206"/>
        <v>0</v>
      </c>
      <c r="BH588" s="177">
        <f t="shared" si="207"/>
        <v>0</v>
      </c>
      <c r="BI588" s="177">
        <f t="shared" si="208"/>
        <v>0</v>
      </c>
      <c r="BJ588" s="14" t="s">
        <v>79</v>
      </c>
      <c r="BK588" s="177">
        <f t="shared" si="209"/>
        <v>11088</v>
      </c>
      <c r="BL588" s="14" t="s">
        <v>216</v>
      </c>
      <c r="BM588" s="176" t="s">
        <v>1958</v>
      </c>
    </row>
    <row r="589" spans="1:65" s="1" customFormat="1" ht="14.45" customHeight="1">
      <c r="A589" s="31"/>
      <c r="B589" s="32"/>
      <c r="C589" s="165" t="s">
        <v>1959</v>
      </c>
      <c r="D589" s="165" t="s">
        <v>151</v>
      </c>
      <c r="E589" s="166" t="s">
        <v>1960</v>
      </c>
      <c r="F589" s="167" t="s">
        <v>1961</v>
      </c>
      <c r="G589" s="168" t="s">
        <v>169</v>
      </c>
      <c r="H589" s="169">
        <v>970</v>
      </c>
      <c r="I589" s="170">
        <v>5.7</v>
      </c>
      <c r="J589" s="171">
        <f t="shared" si="200"/>
        <v>5529</v>
      </c>
      <c r="K589" s="167" t="s">
        <v>155</v>
      </c>
      <c r="L589" s="36"/>
      <c r="M589" s="172" t="s">
        <v>19</v>
      </c>
      <c r="N589" s="173" t="s">
        <v>45</v>
      </c>
      <c r="O589" s="61"/>
      <c r="P589" s="174">
        <f t="shared" si="201"/>
        <v>0</v>
      </c>
      <c r="Q589" s="174">
        <v>0</v>
      </c>
      <c r="R589" s="174">
        <f t="shared" si="202"/>
        <v>0</v>
      </c>
      <c r="S589" s="174">
        <v>0</v>
      </c>
      <c r="T589" s="175">
        <f t="shared" si="203"/>
        <v>0</v>
      </c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R589" s="176" t="s">
        <v>216</v>
      </c>
      <c r="AT589" s="176" t="s">
        <v>151</v>
      </c>
      <c r="AU589" s="176" t="s">
        <v>157</v>
      </c>
      <c r="AY589" s="14" t="s">
        <v>149</v>
      </c>
      <c r="BE589" s="177">
        <f t="shared" si="204"/>
        <v>5529</v>
      </c>
      <c r="BF589" s="177">
        <f t="shared" si="205"/>
        <v>0</v>
      </c>
      <c r="BG589" s="177">
        <f t="shared" si="206"/>
        <v>0</v>
      </c>
      <c r="BH589" s="177">
        <f t="shared" si="207"/>
        <v>0</v>
      </c>
      <c r="BI589" s="177">
        <f t="shared" si="208"/>
        <v>0</v>
      </c>
      <c r="BJ589" s="14" t="s">
        <v>79</v>
      </c>
      <c r="BK589" s="177">
        <f t="shared" si="209"/>
        <v>5529</v>
      </c>
      <c r="BL589" s="14" t="s">
        <v>216</v>
      </c>
      <c r="BM589" s="176" t="s">
        <v>1962</v>
      </c>
    </row>
    <row r="590" spans="1:65" s="1" customFormat="1" ht="14.45" customHeight="1">
      <c r="A590" s="31"/>
      <c r="B590" s="32"/>
      <c r="C590" s="178" t="s">
        <v>1963</v>
      </c>
      <c r="D590" s="178" t="s">
        <v>323</v>
      </c>
      <c r="E590" s="179" t="s">
        <v>1964</v>
      </c>
      <c r="F590" s="180" t="s">
        <v>1965</v>
      </c>
      <c r="G590" s="181" t="s">
        <v>187</v>
      </c>
      <c r="H590" s="182">
        <v>14.654999999999999</v>
      </c>
      <c r="I590" s="183">
        <v>2100</v>
      </c>
      <c r="J590" s="184">
        <f t="shared" si="200"/>
        <v>30775.5</v>
      </c>
      <c r="K590" s="180" t="s">
        <v>155</v>
      </c>
      <c r="L590" s="185"/>
      <c r="M590" s="186" t="s">
        <v>19</v>
      </c>
      <c r="N590" s="187" t="s">
        <v>45</v>
      </c>
      <c r="O590" s="61"/>
      <c r="P590" s="174">
        <f t="shared" si="201"/>
        <v>0</v>
      </c>
      <c r="Q590" s="174">
        <v>0.55000000000000004</v>
      </c>
      <c r="R590" s="174">
        <f t="shared" si="202"/>
        <v>8.0602499999999999</v>
      </c>
      <c r="S590" s="174">
        <v>0</v>
      </c>
      <c r="T590" s="175">
        <f t="shared" si="203"/>
        <v>0</v>
      </c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R590" s="176" t="s">
        <v>281</v>
      </c>
      <c r="AT590" s="176" t="s">
        <v>323</v>
      </c>
      <c r="AU590" s="176" t="s">
        <v>157</v>
      </c>
      <c r="AY590" s="14" t="s">
        <v>149</v>
      </c>
      <c r="BE590" s="177">
        <f t="shared" si="204"/>
        <v>30775.5</v>
      </c>
      <c r="BF590" s="177">
        <f t="shared" si="205"/>
        <v>0</v>
      </c>
      <c r="BG590" s="177">
        <f t="shared" si="206"/>
        <v>0</v>
      </c>
      <c r="BH590" s="177">
        <f t="shared" si="207"/>
        <v>0</v>
      </c>
      <c r="BI590" s="177">
        <f t="shared" si="208"/>
        <v>0</v>
      </c>
      <c r="BJ590" s="14" t="s">
        <v>79</v>
      </c>
      <c r="BK590" s="177">
        <f t="shared" si="209"/>
        <v>30775.5</v>
      </c>
      <c r="BL590" s="14" t="s">
        <v>216</v>
      </c>
      <c r="BM590" s="176" t="s">
        <v>1966</v>
      </c>
    </row>
    <row r="591" spans="1:65" s="1" customFormat="1" ht="14.45" customHeight="1">
      <c r="A591" s="31"/>
      <c r="B591" s="32"/>
      <c r="C591" s="165" t="s">
        <v>1967</v>
      </c>
      <c r="D591" s="165" t="s">
        <v>151</v>
      </c>
      <c r="E591" s="166" t="s">
        <v>1968</v>
      </c>
      <c r="F591" s="167" t="s">
        <v>1969</v>
      </c>
      <c r="G591" s="168" t="s">
        <v>165</v>
      </c>
      <c r="H591" s="169">
        <v>11</v>
      </c>
      <c r="I591" s="170">
        <v>172</v>
      </c>
      <c r="J591" s="171">
        <f t="shared" si="200"/>
        <v>1892</v>
      </c>
      <c r="K591" s="167" t="s">
        <v>155</v>
      </c>
      <c r="L591" s="36"/>
      <c r="M591" s="172" t="s">
        <v>19</v>
      </c>
      <c r="N591" s="173" t="s">
        <v>45</v>
      </c>
      <c r="O591" s="61"/>
      <c r="P591" s="174">
        <f t="shared" si="201"/>
        <v>0</v>
      </c>
      <c r="Q591" s="174">
        <v>0</v>
      </c>
      <c r="R591" s="174">
        <f t="shared" si="202"/>
        <v>0</v>
      </c>
      <c r="S591" s="174">
        <v>0.2</v>
      </c>
      <c r="T591" s="175">
        <f t="shared" si="203"/>
        <v>2.2000000000000002</v>
      </c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R591" s="176" t="s">
        <v>216</v>
      </c>
      <c r="AT591" s="176" t="s">
        <v>151</v>
      </c>
      <c r="AU591" s="176" t="s">
        <v>157</v>
      </c>
      <c r="AY591" s="14" t="s">
        <v>149</v>
      </c>
      <c r="BE591" s="177">
        <f t="shared" si="204"/>
        <v>1892</v>
      </c>
      <c r="BF591" s="177">
        <f t="shared" si="205"/>
        <v>0</v>
      </c>
      <c r="BG591" s="177">
        <f t="shared" si="206"/>
        <v>0</v>
      </c>
      <c r="BH591" s="177">
        <f t="shared" si="207"/>
        <v>0</v>
      </c>
      <c r="BI591" s="177">
        <f t="shared" si="208"/>
        <v>0</v>
      </c>
      <c r="BJ591" s="14" t="s">
        <v>79</v>
      </c>
      <c r="BK591" s="177">
        <f t="shared" si="209"/>
        <v>1892</v>
      </c>
      <c r="BL591" s="14" t="s">
        <v>216</v>
      </c>
      <c r="BM591" s="176" t="s">
        <v>1970</v>
      </c>
    </row>
    <row r="592" spans="1:65" s="1" customFormat="1" ht="14.45" customHeight="1">
      <c r="A592" s="31"/>
      <c r="B592" s="32"/>
      <c r="C592" s="165" t="s">
        <v>1971</v>
      </c>
      <c r="D592" s="165" t="s">
        <v>151</v>
      </c>
      <c r="E592" s="166" t="s">
        <v>1972</v>
      </c>
      <c r="F592" s="167" t="s">
        <v>1973</v>
      </c>
      <c r="G592" s="168" t="s">
        <v>187</v>
      </c>
      <c r="H592" s="169">
        <v>13.323</v>
      </c>
      <c r="I592" s="170">
        <v>240</v>
      </c>
      <c r="J592" s="171">
        <f t="shared" si="200"/>
        <v>3197.52</v>
      </c>
      <c r="K592" s="167" t="s">
        <v>155</v>
      </c>
      <c r="L592" s="36"/>
      <c r="M592" s="172" t="s">
        <v>19</v>
      </c>
      <c r="N592" s="173" t="s">
        <v>45</v>
      </c>
      <c r="O592" s="61"/>
      <c r="P592" s="174">
        <f t="shared" si="201"/>
        <v>0</v>
      </c>
      <c r="Q592" s="174">
        <v>2.3369999999999998E-2</v>
      </c>
      <c r="R592" s="174">
        <f t="shared" si="202"/>
        <v>0.31135850999999998</v>
      </c>
      <c r="S592" s="174">
        <v>0</v>
      </c>
      <c r="T592" s="175">
        <f t="shared" si="203"/>
        <v>0</v>
      </c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R592" s="176" t="s">
        <v>216</v>
      </c>
      <c r="AT592" s="176" t="s">
        <v>151</v>
      </c>
      <c r="AU592" s="176" t="s">
        <v>157</v>
      </c>
      <c r="AY592" s="14" t="s">
        <v>149</v>
      </c>
      <c r="BE592" s="177">
        <f t="shared" si="204"/>
        <v>3197.52</v>
      </c>
      <c r="BF592" s="177">
        <f t="shared" si="205"/>
        <v>0</v>
      </c>
      <c r="BG592" s="177">
        <f t="shared" si="206"/>
        <v>0</v>
      </c>
      <c r="BH592" s="177">
        <f t="shared" si="207"/>
        <v>0</v>
      </c>
      <c r="BI592" s="177">
        <f t="shared" si="208"/>
        <v>0</v>
      </c>
      <c r="BJ592" s="14" t="s">
        <v>79</v>
      </c>
      <c r="BK592" s="177">
        <f t="shared" si="209"/>
        <v>3197.52</v>
      </c>
      <c r="BL592" s="14" t="s">
        <v>216</v>
      </c>
      <c r="BM592" s="176" t="s">
        <v>1974</v>
      </c>
    </row>
    <row r="593" spans="1:65" s="1" customFormat="1" ht="24.2" customHeight="1">
      <c r="A593" s="31"/>
      <c r="B593" s="32"/>
      <c r="C593" s="165" t="s">
        <v>1975</v>
      </c>
      <c r="D593" s="165" t="s">
        <v>151</v>
      </c>
      <c r="E593" s="166" t="s">
        <v>1976</v>
      </c>
      <c r="F593" s="167" t="s">
        <v>1977</v>
      </c>
      <c r="G593" s="168" t="s">
        <v>231</v>
      </c>
      <c r="H593" s="169">
        <v>10.315</v>
      </c>
      <c r="I593" s="170">
        <v>163</v>
      </c>
      <c r="J593" s="171">
        <f t="shared" si="200"/>
        <v>1681.35</v>
      </c>
      <c r="K593" s="167" t="s">
        <v>155</v>
      </c>
      <c r="L593" s="36"/>
      <c r="M593" s="172" t="s">
        <v>19</v>
      </c>
      <c r="N593" s="173" t="s">
        <v>45</v>
      </c>
      <c r="O593" s="61"/>
      <c r="P593" s="174">
        <f t="shared" si="201"/>
        <v>0</v>
      </c>
      <c r="Q593" s="174">
        <v>0</v>
      </c>
      <c r="R593" s="174">
        <f t="shared" si="202"/>
        <v>0</v>
      </c>
      <c r="S593" s="174">
        <v>0</v>
      </c>
      <c r="T593" s="175">
        <f t="shared" si="203"/>
        <v>0</v>
      </c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R593" s="176" t="s">
        <v>216</v>
      </c>
      <c r="AT593" s="176" t="s">
        <v>151</v>
      </c>
      <c r="AU593" s="176" t="s">
        <v>157</v>
      </c>
      <c r="AY593" s="14" t="s">
        <v>149</v>
      </c>
      <c r="BE593" s="177">
        <f t="shared" si="204"/>
        <v>1681.35</v>
      </c>
      <c r="BF593" s="177">
        <f t="shared" si="205"/>
        <v>0</v>
      </c>
      <c r="BG593" s="177">
        <f t="shared" si="206"/>
        <v>0</v>
      </c>
      <c r="BH593" s="177">
        <f t="shared" si="207"/>
        <v>0</v>
      </c>
      <c r="BI593" s="177">
        <f t="shared" si="208"/>
        <v>0</v>
      </c>
      <c r="BJ593" s="14" t="s">
        <v>79</v>
      </c>
      <c r="BK593" s="177">
        <f t="shared" si="209"/>
        <v>1681.35</v>
      </c>
      <c r="BL593" s="14" t="s">
        <v>216</v>
      </c>
      <c r="BM593" s="176" t="s">
        <v>1978</v>
      </c>
    </row>
    <row r="594" spans="1:65" s="1" customFormat="1" ht="24.2" customHeight="1">
      <c r="A594" s="31"/>
      <c r="B594" s="32"/>
      <c r="C594" s="165" t="s">
        <v>1979</v>
      </c>
      <c r="D594" s="165" t="s">
        <v>151</v>
      </c>
      <c r="E594" s="166" t="s">
        <v>1980</v>
      </c>
      <c r="F594" s="167" t="s">
        <v>1981</v>
      </c>
      <c r="G594" s="168" t="s">
        <v>231</v>
      </c>
      <c r="H594" s="169">
        <v>10.315</v>
      </c>
      <c r="I594" s="170">
        <v>178</v>
      </c>
      <c r="J594" s="171">
        <f t="shared" si="200"/>
        <v>1836.07</v>
      </c>
      <c r="K594" s="167" t="s">
        <v>155</v>
      </c>
      <c r="L594" s="36"/>
      <c r="M594" s="172" t="s">
        <v>19</v>
      </c>
      <c r="N594" s="173" t="s">
        <v>45</v>
      </c>
      <c r="O594" s="61"/>
      <c r="P594" s="174">
        <f t="shared" si="201"/>
        <v>0</v>
      </c>
      <c r="Q594" s="174">
        <v>0</v>
      </c>
      <c r="R594" s="174">
        <f t="shared" si="202"/>
        <v>0</v>
      </c>
      <c r="S594" s="174">
        <v>0</v>
      </c>
      <c r="T594" s="175">
        <f t="shared" si="203"/>
        <v>0</v>
      </c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R594" s="176" t="s">
        <v>216</v>
      </c>
      <c r="AT594" s="176" t="s">
        <v>151</v>
      </c>
      <c r="AU594" s="176" t="s">
        <v>157</v>
      </c>
      <c r="AY594" s="14" t="s">
        <v>149</v>
      </c>
      <c r="BE594" s="177">
        <f t="shared" si="204"/>
        <v>1836.07</v>
      </c>
      <c r="BF594" s="177">
        <f t="shared" si="205"/>
        <v>0</v>
      </c>
      <c r="BG594" s="177">
        <f t="shared" si="206"/>
        <v>0</v>
      </c>
      <c r="BH594" s="177">
        <f t="shared" si="207"/>
        <v>0</v>
      </c>
      <c r="BI594" s="177">
        <f t="shared" si="208"/>
        <v>0</v>
      </c>
      <c r="BJ594" s="14" t="s">
        <v>79</v>
      </c>
      <c r="BK594" s="177">
        <f t="shared" si="209"/>
        <v>1836.07</v>
      </c>
      <c r="BL594" s="14" t="s">
        <v>216</v>
      </c>
      <c r="BM594" s="176" t="s">
        <v>1982</v>
      </c>
    </row>
    <row r="595" spans="1:65" s="11" customFormat="1" ht="22.9" customHeight="1">
      <c r="B595" s="149"/>
      <c r="C595" s="150"/>
      <c r="D595" s="151" t="s">
        <v>73</v>
      </c>
      <c r="E595" s="163" t="s">
        <v>1983</v>
      </c>
      <c r="F595" s="163" t="s">
        <v>1984</v>
      </c>
      <c r="G595" s="150"/>
      <c r="H595" s="150"/>
      <c r="I595" s="153"/>
      <c r="J595" s="164">
        <f>BK595</f>
        <v>58208.729999999996</v>
      </c>
      <c r="K595" s="150"/>
      <c r="L595" s="155"/>
      <c r="M595" s="156"/>
      <c r="N595" s="157"/>
      <c r="O595" s="157"/>
      <c r="P595" s="158">
        <f>SUM(P596:P610)</f>
        <v>0</v>
      </c>
      <c r="Q595" s="157"/>
      <c r="R595" s="158">
        <f>SUM(R596:R610)</f>
        <v>2.7200997999999998</v>
      </c>
      <c r="S595" s="157"/>
      <c r="T595" s="159">
        <f>SUM(T596:T610)</f>
        <v>6.7927499999999998</v>
      </c>
      <c r="AR595" s="160" t="s">
        <v>157</v>
      </c>
      <c r="AT595" s="161" t="s">
        <v>73</v>
      </c>
      <c r="AU595" s="161" t="s">
        <v>79</v>
      </c>
      <c r="AY595" s="160" t="s">
        <v>149</v>
      </c>
      <c r="BK595" s="162">
        <f>SUM(BK596:BK610)</f>
        <v>58208.729999999996</v>
      </c>
    </row>
    <row r="596" spans="1:65" s="1" customFormat="1" ht="24.2" customHeight="1">
      <c r="A596" s="31"/>
      <c r="B596" s="32"/>
      <c r="C596" s="165" t="s">
        <v>1985</v>
      </c>
      <c r="D596" s="165" t="s">
        <v>151</v>
      </c>
      <c r="E596" s="166" t="s">
        <v>1986</v>
      </c>
      <c r="F596" s="167" t="s">
        <v>1987</v>
      </c>
      <c r="G596" s="168" t="s">
        <v>154</v>
      </c>
      <c r="H596" s="169">
        <v>27.4</v>
      </c>
      <c r="I596" s="170">
        <v>347</v>
      </c>
      <c r="J596" s="171">
        <f t="shared" ref="J596:J610" si="210">ROUND(I596*H596,2)</f>
        <v>9507.7999999999993</v>
      </c>
      <c r="K596" s="167" t="s">
        <v>155</v>
      </c>
      <c r="L596" s="36"/>
      <c r="M596" s="172" t="s">
        <v>19</v>
      </c>
      <c r="N596" s="173" t="s">
        <v>45</v>
      </c>
      <c r="O596" s="61"/>
      <c r="P596" s="174">
        <f t="shared" ref="P596:P610" si="211">O596*H596</f>
        <v>0</v>
      </c>
      <c r="Q596" s="174">
        <v>2.4760000000000001E-2</v>
      </c>
      <c r="R596" s="174">
        <f t="shared" ref="R596:R610" si="212">Q596*H596</f>
        <v>0.67842400000000003</v>
      </c>
      <c r="S596" s="174">
        <v>0</v>
      </c>
      <c r="T596" s="175">
        <f t="shared" ref="T596:T610" si="213">S596*H596</f>
        <v>0</v>
      </c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R596" s="176" t="s">
        <v>216</v>
      </c>
      <c r="AT596" s="176" t="s">
        <v>151</v>
      </c>
      <c r="AU596" s="176" t="s">
        <v>157</v>
      </c>
      <c r="AY596" s="14" t="s">
        <v>149</v>
      </c>
      <c r="BE596" s="177">
        <f t="shared" ref="BE596:BE610" si="214">IF(N596="základní",J596,0)</f>
        <v>9507.7999999999993</v>
      </c>
      <c r="BF596" s="177">
        <f t="shared" ref="BF596:BF610" si="215">IF(N596="snížená",J596,0)</f>
        <v>0</v>
      </c>
      <c r="BG596" s="177">
        <f t="shared" ref="BG596:BG610" si="216">IF(N596="zákl. přenesená",J596,0)</f>
        <v>0</v>
      </c>
      <c r="BH596" s="177">
        <f t="shared" ref="BH596:BH610" si="217">IF(N596="sníž. přenesená",J596,0)</f>
        <v>0</v>
      </c>
      <c r="BI596" s="177">
        <f t="shared" ref="BI596:BI610" si="218">IF(N596="nulová",J596,0)</f>
        <v>0</v>
      </c>
      <c r="BJ596" s="14" t="s">
        <v>79</v>
      </c>
      <c r="BK596" s="177">
        <f t="shared" ref="BK596:BK610" si="219">ROUND(I596*H596,2)</f>
        <v>9507.7999999999993</v>
      </c>
      <c r="BL596" s="14" t="s">
        <v>216</v>
      </c>
      <c r="BM596" s="176" t="s">
        <v>1988</v>
      </c>
    </row>
    <row r="597" spans="1:65" s="1" customFormat="1" ht="24.2" customHeight="1">
      <c r="A597" s="31"/>
      <c r="B597" s="32"/>
      <c r="C597" s="165" t="s">
        <v>1989</v>
      </c>
      <c r="D597" s="165" t="s">
        <v>151</v>
      </c>
      <c r="E597" s="166" t="s">
        <v>1990</v>
      </c>
      <c r="F597" s="167" t="s">
        <v>1991</v>
      </c>
      <c r="G597" s="168" t="s">
        <v>154</v>
      </c>
      <c r="H597" s="169">
        <v>29.78</v>
      </c>
      <c r="I597" s="170">
        <v>362</v>
      </c>
      <c r="J597" s="171">
        <f t="shared" si="210"/>
        <v>10780.36</v>
      </c>
      <c r="K597" s="167" t="s">
        <v>155</v>
      </c>
      <c r="L597" s="36"/>
      <c r="M597" s="172" t="s">
        <v>19</v>
      </c>
      <c r="N597" s="173" t="s">
        <v>45</v>
      </c>
      <c r="O597" s="61"/>
      <c r="P597" s="174">
        <f t="shared" si="211"/>
        <v>0</v>
      </c>
      <c r="Q597" s="174">
        <v>2.5510000000000001E-2</v>
      </c>
      <c r="R597" s="174">
        <f t="shared" si="212"/>
        <v>0.75968780000000002</v>
      </c>
      <c r="S597" s="174">
        <v>0</v>
      </c>
      <c r="T597" s="175">
        <f t="shared" si="213"/>
        <v>0</v>
      </c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R597" s="176" t="s">
        <v>216</v>
      </c>
      <c r="AT597" s="176" t="s">
        <v>151</v>
      </c>
      <c r="AU597" s="176" t="s">
        <v>157</v>
      </c>
      <c r="AY597" s="14" t="s">
        <v>149</v>
      </c>
      <c r="BE597" s="177">
        <f t="shared" si="214"/>
        <v>10780.36</v>
      </c>
      <c r="BF597" s="177">
        <f t="shared" si="215"/>
        <v>0</v>
      </c>
      <c r="BG597" s="177">
        <f t="shared" si="216"/>
        <v>0</v>
      </c>
      <c r="BH597" s="177">
        <f t="shared" si="217"/>
        <v>0</v>
      </c>
      <c r="BI597" s="177">
        <f t="shared" si="218"/>
        <v>0</v>
      </c>
      <c r="BJ597" s="14" t="s">
        <v>79</v>
      </c>
      <c r="BK597" s="177">
        <f t="shared" si="219"/>
        <v>10780.36</v>
      </c>
      <c r="BL597" s="14" t="s">
        <v>216</v>
      </c>
      <c r="BM597" s="176" t="s">
        <v>1992</v>
      </c>
    </row>
    <row r="598" spans="1:65" s="1" customFormat="1" ht="24.2" customHeight="1">
      <c r="A598" s="31"/>
      <c r="B598" s="32"/>
      <c r="C598" s="165" t="s">
        <v>1993</v>
      </c>
      <c r="D598" s="165" t="s">
        <v>151</v>
      </c>
      <c r="E598" s="166" t="s">
        <v>1994</v>
      </c>
      <c r="F598" s="167" t="s">
        <v>1995</v>
      </c>
      <c r="G598" s="168" t="s">
        <v>154</v>
      </c>
      <c r="H598" s="169">
        <v>19</v>
      </c>
      <c r="I598" s="170">
        <v>377</v>
      </c>
      <c r="J598" s="171">
        <f t="shared" si="210"/>
        <v>7163</v>
      </c>
      <c r="K598" s="167" t="s">
        <v>155</v>
      </c>
      <c r="L598" s="36"/>
      <c r="M598" s="172" t="s">
        <v>19</v>
      </c>
      <c r="N598" s="173" t="s">
        <v>45</v>
      </c>
      <c r="O598" s="61"/>
      <c r="P598" s="174">
        <f t="shared" si="211"/>
        <v>0</v>
      </c>
      <c r="Q598" s="174">
        <v>2.6179999999999998E-2</v>
      </c>
      <c r="R598" s="174">
        <f t="shared" si="212"/>
        <v>0.49741999999999997</v>
      </c>
      <c r="S598" s="174">
        <v>0</v>
      </c>
      <c r="T598" s="175">
        <f t="shared" si="213"/>
        <v>0</v>
      </c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R598" s="176" t="s">
        <v>216</v>
      </c>
      <c r="AT598" s="176" t="s">
        <v>151</v>
      </c>
      <c r="AU598" s="176" t="s">
        <v>157</v>
      </c>
      <c r="AY598" s="14" t="s">
        <v>149</v>
      </c>
      <c r="BE598" s="177">
        <f t="shared" si="214"/>
        <v>7163</v>
      </c>
      <c r="BF598" s="177">
        <f t="shared" si="215"/>
        <v>0</v>
      </c>
      <c r="BG598" s="177">
        <f t="shared" si="216"/>
        <v>0</v>
      </c>
      <c r="BH598" s="177">
        <f t="shared" si="217"/>
        <v>0</v>
      </c>
      <c r="BI598" s="177">
        <f t="shared" si="218"/>
        <v>0</v>
      </c>
      <c r="BJ598" s="14" t="s">
        <v>79</v>
      </c>
      <c r="BK598" s="177">
        <f t="shared" si="219"/>
        <v>7163</v>
      </c>
      <c r="BL598" s="14" t="s">
        <v>216</v>
      </c>
      <c r="BM598" s="176" t="s">
        <v>1996</v>
      </c>
    </row>
    <row r="599" spans="1:65" s="1" customFormat="1" ht="24.2" customHeight="1">
      <c r="A599" s="31"/>
      <c r="B599" s="32"/>
      <c r="C599" s="165" t="s">
        <v>1997</v>
      </c>
      <c r="D599" s="165" t="s">
        <v>151</v>
      </c>
      <c r="E599" s="166" t="s">
        <v>1998</v>
      </c>
      <c r="F599" s="167" t="s">
        <v>1999</v>
      </c>
      <c r="G599" s="168" t="s">
        <v>154</v>
      </c>
      <c r="H599" s="169">
        <v>34</v>
      </c>
      <c r="I599" s="170">
        <v>51</v>
      </c>
      <c r="J599" s="171">
        <f t="shared" si="210"/>
        <v>1734</v>
      </c>
      <c r="K599" s="167" t="s">
        <v>155</v>
      </c>
      <c r="L599" s="36"/>
      <c r="M599" s="172" t="s">
        <v>19</v>
      </c>
      <c r="N599" s="173" t="s">
        <v>45</v>
      </c>
      <c r="O599" s="61"/>
      <c r="P599" s="174">
        <f t="shared" si="211"/>
        <v>0</v>
      </c>
      <c r="Q599" s="174">
        <v>2.0000000000000001E-4</v>
      </c>
      <c r="R599" s="174">
        <f t="shared" si="212"/>
        <v>6.8000000000000005E-3</v>
      </c>
      <c r="S599" s="174">
        <v>0</v>
      </c>
      <c r="T599" s="175">
        <f t="shared" si="213"/>
        <v>0</v>
      </c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R599" s="176" t="s">
        <v>216</v>
      </c>
      <c r="AT599" s="176" t="s">
        <v>151</v>
      </c>
      <c r="AU599" s="176" t="s">
        <v>157</v>
      </c>
      <c r="AY599" s="14" t="s">
        <v>149</v>
      </c>
      <c r="BE599" s="177">
        <f t="shared" si="214"/>
        <v>1734</v>
      </c>
      <c r="BF599" s="177">
        <f t="shared" si="215"/>
        <v>0</v>
      </c>
      <c r="BG599" s="177">
        <f t="shared" si="216"/>
        <v>0</v>
      </c>
      <c r="BH599" s="177">
        <f t="shared" si="217"/>
        <v>0</v>
      </c>
      <c r="BI599" s="177">
        <f t="shared" si="218"/>
        <v>0</v>
      </c>
      <c r="BJ599" s="14" t="s">
        <v>79</v>
      </c>
      <c r="BK599" s="177">
        <f t="shared" si="219"/>
        <v>1734</v>
      </c>
      <c r="BL599" s="14" t="s">
        <v>216</v>
      </c>
      <c r="BM599" s="176" t="s">
        <v>2000</v>
      </c>
    </row>
    <row r="600" spans="1:65" s="1" customFormat="1" ht="24.2" customHeight="1">
      <c r="A600" s="31"/>
      <c r="B600" s="32"/>
      <c r="C600" s="165" t="s">
        <v>2001</v>
      </c>
      <c r="D600" s="165" t="s">
        <v>151</v>
      </c>
      <c r="E600" s="166" t="s">
        <v>2002</v>
      </c>
      <c r="F600" s="167" t="s">
        <v>2003</v>
      </c>
      <c r="G600" s="168" t="s">
        <v>169</v>
      </c>
      <c r="H600" s="169">
        <v>3.9</v>
      </c>
      <c r="I600" s="170">
        <v>45.6</v>
      </c>
      <c r="J600" s="171">
        <f t="shared" si="210"/>
        <v>177.84</v>
      </c>
      <c r="K600" s="167" t="s">
        <v>155</v>
      </c>
      <c r="L600" s="36"/>
      <c r="M600" s="172" t="s">
        <v>19</v>
      </c>
      <c r="N600" s="173" t="s">
        <v>45</v>
      </c>
      <c r="O600" s="61"/>
      <c r="P600" s="174">
        <f t="shared" si="211"/>
        <v>0</v>
      </c>
      <c r="Q600" s="174">
        <v>1.7000000000000001E-4</v>
      </c>
      <c r="R600" s="174">
        <f t="shared" si="212"/>
        <v>6.6300000000000007E-4</v>
      </c>
      <c r="S600" s="174">
        <v>0</v>
      </c>
      <c r="T600" s="175">
        <f t="shared" si="213"/>
        <v>0</v>
      </c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R600" s="176" t="s">
        <v>216</v>
      </c>
      <c r="AT600" s="176" t="s">
        <v>151</v>
      </c>
      <c r="AU600" s="176" t="s">
        <v>157</v>
      </c>
      <c r="AY600" s="14" t="s">
        <v>149</v>
      </c>
      <c r="BE600" s="177">
        <f t="shared" si="214"/>
        <v>177.84</v>
      </c>
      <c r="BF600" s="177">
        <f t="shared" si="215"/>
        <v>0</v>
      </c>
      <c r="BG600" s="177">
        <f t="shared" si="216"/>
        <v>0</v>
      </c>
      <c r="BH600" s="177">
        <f t="shared" si="217"/>
        <v>0</v>
      </c>
      <c r="BI600" s="177">
        <f t="shared" si="218"/>
        <v>0</v>
      </c>
      <c r="BJ600" s="14" t="s">
        <v>79</v>
      </c>
      <c r="BK600" s="177">
        <f t="shared" si="219"/>
        <v>177.84</v>
      </c>
      <c r="BL600" s="14" t="s">
        <v>216</v>
      </c>
      <c r="BM600" s="176" t="s">
        <v>2004</v>
      </c>
    </row>
    <row r="601" spans="1:65" s="1" customFormat="1" ht="24.2" customHeight="1">
      <c r="A601" s="31"/>
      <c r="B601" s="32"/>
      <c r="C601" s="165" t="s">
        <v>2005</v>
      </c>
      <c r="D601" s="165" t="s">
        <v>151</v>
      </c>
      <c r="E601" s="166" t="s">
        <v>2006</v>
      </c>
      <c r="F601" s="167" t="s">
        <v>2007</v>
      </c>
      <c r="G601" s="168" t="s">
        <v>154</v>
      </c>
      <c r="H601" s="169">
        <v>4.5</v>
      </c>
      <c r="I601" s="170">
        <v>689</v>
      </c>
      <c r="J601" s="171">
        <f t="shared" si="210"/>
        <v>3100.5</v>
      </c>
      <c r="K601" s="167" t="s">
        <v>155</v>
      </c>
      <c r="L601" s="36"/>
      <c r="M601" s="172" t="s">
        <v>19</v>
      </c>
      <c r="N601" s="173" t="s">
        <v>45</v>
      </c>
      <c r="O601" s="61"/>
      <c r="P601" s="174">
        <f t="shared" si="211"/>
        <v>0</v>
      </c>
      <c r="Q601" s="174">
        <v>1.259E-2</v>
      </c>
      <c r="R601" s="174">
        <f t="shared" si="212"/>
        <v>5.6655000000000004E-2</v>
      </c>
      <c r="S601" s="174">
        <v>0</v>
      </c>
      <c r="T601" s="175">
        <f t="shared" si="213"/>
        <v>0</v>
      </c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R601" s="176" t="s">
        <v>216</v>
      </c>
      <c r="AT601" s="176" t="s">
        <v>151</v>
      </c>
      <c r="AU601" s="176" t="s">
        <v>157</v>
      </c>
      <c r="AY601" s="14" t="s">
        <v>149</v>
      </c>
      <c r="BE601" s="177">
        <f t="shared" si="214"/>
        <v>3100.5</v>
      </c>
      <c r="BF601" s="177">
        <f t="shared" si="215"/>
        <v>0</v>
      </c>
      <c r="BG601" s="177">
        <f t="shared" si="216"/>
        <v>0</v>
      </c>
      <c r="BH601" s="177">
        <f t="shared" si="217"/>
        <v>0</v>
      </c>
      <c r="BI601" s="177">
        <f t="shared" si="218"/>
        <v>0</v>
      </c>
      <c r="BJ601" s="14" t="s">
        <v>79</v>
      </c>
      <c r="BK601" s="177">
        <f t="shared" si="219"/>
        <v>3100.5</v>
      </c>
      <c r="BL601" s="14" t="s">
        <v>216</v>
      </c>
      <c r="BM601" s="176" t="s">
        <v>2008</v>
      </c>
    </row>
    <row r="602" spans="1:65" s="1" customFormat="1" ht="24.2" customHeight="1">
      <c r="A602" s="31"/>
      <c r="B602" s="32"/>
      <c r="C602" s="165" t="s">
        <v>2009</v>
      </c>
      <c r="D602" s="165" t="s">
        <v>151</v>
      </c>
      <c r="E602" s="166" t="s">
        <v>2010</v>
      </c>
      <c r="F602" s="167" t="s">
        <v>2011</v>
      </c>
      <c r="G602" s="168" t="s">
        <v>154</v>
      </c>
      <c r="H602" s="169">
        <v>4.5</v>
      </c>
      <c r="I602" s="170">
        <v>29.2</v>
      </c>
      <c r="J602" s="171">
        <f t="shared" si="210"/>
        <v>131.4</v>
      </c>
      <c r="K602" s="167" t="s">
        <v>155</v>
      </c>
      <c r="L602" s="36"/>
      <c r="M602" s="172" t="s">
        <v>19</v>
      </c>
      <c r="N602" s="173" t="s">
        <v>45</v>
      </c>
      <c r="O602" s="61"/>
      <c r="P602" s="174">
        <f t="shared" si="211"/>
        <v>0</v>
      </c>
      <c r="Q602" s="174">
        <v>1E-4</v>
      </c>
      <c r="R602" s="174">
        <f t="shared" si="212"/>
        <v>4.5000000000000004E-4</v>
      </c>
      <c r="S602" s="174">
        <v>0</v>
      </c>
      <c r="T602" s="175">
        <f t="shared" si="213"/>
        <v>0</v>
      </c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R602" s="176" t="s">
        <v>216</v>
      </c>
      <c r="AT602" s="176" t="s">
        <v>151</v>
      </c>
      <c r="AU602" s="176" t="s">
        <v>157</v>
      </c>
      <c r="AY602" s="14" t="s">
        <v>149</v>
      </c>
      <c r="BE602" s="177">
        <f t="shared" si="214"/>
        <v>131.4</v>
      </c>
      <c r="BF602" s="177">
        <f t="shared" si="215"/>
        <v>0</v>
      </c>
      <c r="BG602" s="177">
        <f t="shared" si="216"/>
        <v>0</v>
      </c>
      <c r="BH602" s="177">
        <f t="shared" si="217"/>
        <v>0</v>
      </c>
      <c r="BI602" s="177">
        <f t="shared" si="218"/>
        <v>0</v>
      </c>
      <c r="BJ602" s="14" t="s">
        <v>79</v>
      </c>
      <c r="BK602" s="177">
        <f t="shared" si="219"/>
        <v>131.4</v>
      </c>
      <c r="BL602" s="14" t="s">
        <v>216</v>
      </c>
      <c r="BM602" s="176" t="s">
        <v>2012</v>
      </c>
    </row>
    <row r="603" spans="1:65" s="1" customFormat="1" ht="24.2" customHeight="1">
      <c r="A603" s="31"/>
      <c r="B603" s="32"/>
      <c r="C603" s="165" t="s">
        <v>2013</v>
      </c>
      <c r="D603" s="165" t="s">
        <v>151</v>
      </c>
      <c r="E603" s="166" t="s">
        <v>2014</v>
      </c>
      <c r="F603" s="167" t="s">
        <v>2015</v>
      </c>
      <c r="G603" s="168" t="s">
        <v>154</v>
      </c>
      <c r="H603" s="169">
        <v>40</v>
      </c>
      <c r="I603" s="170">
        <v>154</v>
      </c>
      <c r="J603" s="171">
        <f t="shared" si="210"/>
        <v>6160</v>
      </c>
      <c r="K603" s="167" t="s">
        <v>155</v>
      </c>
      <c r="L603" s="36"/>
      <c r="M603" s="172" t="s">
        <v>19</v>
      </c>
      <c r="N603" s="173" t="s">
        <v>45</v>
      </c>
      <c r="O603" s="61"/>
      <c r="P603" s="174">
        <f t="shared" si="211"/>
        <v>0</v>
      </c>
      <c r="Q603" s="174">
        <v>1.25E-3</v>
      </c>
      <c r="R603" s="174">
        <f t="shared" si="212"/>
        <v>0.05</v>
      </c>
      <c r="S603" s="174">
        <v>0</v>
      </c>
      <c r="T603" s="175">
        <f t="shared" si="213"/>
        <v>0</v>
      </c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R603" s="176" t="s">
        <v>216</v>
      </c>
      <c r="AT603" s="176" t="s">
        <v>151</v>
      </c>
      <c r="AU603" s="176" t="s">
        <v>157</v>
      </c>
      <c r="AY603" s="14" t="s">
        <v>149</v>
      </c>
      <c r="BE603" s="177">
        <f t="shared" si="214"/>
        <v>6160</v>
      </c>
      <c r="BF603" s="177">
        <f t="shared" si="215"/>
        <v>0</v>
      </c>
      <c r="BG603" s="177">
        <f t="shared" si="216"/>
        <v>0</v>
      </c>
      <c r="BH603" s="177">
        <f t="shared" si="217"/>
        <v>0</v>
      </c>
      <c r="BI603" s="177">
        <f t="shared" si="218"/>
        <v>0</v>
      </c>
      <c r="BJ603" s="14" t="s">
        <v>79</v>
      </c>
      <c r="BK603" s="177">
        <f t="shared" si="219"/>
        <v>6160</v>
      </c>
      <c r="BL603" s="14" t="s">
        <v>216</v>
      </c>
      <c r="BM603" s="176" t="s">
        <v>2016</v>
      </c>
    </row>
    <row r="604" spans="1:65" s="1" customFormat="1" ht="14.45" customHeight="1">
      <c r="A604" s="31"/>
      <c r="B604" s="32"/>
      <c r="C604" s="178" t="s">
        <v>2017</v>
      </c>
      <c r="D604" s="178" t="s">
        <v>323</v>
      </c>
      <c r="E604" s="179" t="s">
        <v>2018</v>
      </c>
      <c r="F604" s="180" t="s">
        <v>2019</v>
      </c>
      <c r="G604" s="181" t="s">
        <v>154</v>
      </c>
      <c r="H604" s="182">
        <v>40</v>
      </c>
      <c r="I604" s="183">
        <v>219</v>
      </c>
      <c r="J604" s="184">
        <f t="shared" si="210"/>
        <v>8760</v>
      </c>
      <c r="K604" s="180" t="s">
        <v>155</v>
      </c>
      <c r="L604" s="185"/>
      <c r="M604" s="186" t="s">
        <v>19</v>
      </c>
      <c r="N604" s="187" t="s">
        <v>45</v>
      </c>
      <c r="O604" s="61"/>
      <c r="P604" s="174">
        <f t="shared" si="211"/>
        <v>0</v>
      </c>
      <c r="Q604" s="174">
        <v>8.0000000000000002E-3</v>
      </c>
      <c r="R604" s="174">
        <f t="shared" si="212"/>
        <v>0.32</v>
      </c>
      <c r="S604" s="174">
        <v>0</v>
      </c>
      <c r="T604" s="175">
        <f t="shared" si="213"/>
        <v>0</v>
      </c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R604" s="176" t="s">
        <v>281</v>
      </c>
      <c r="AT604" s="176" t="s">
        <v>323</v>
      </c>
      <c r="AU604" s="176" t="s">
        <v>157</v>
      </c>
      <c r="AY604" s="14" t="s">
        <v>149</v>
      </c>
      <c r="BE604" s="177">
        <f t="shared" si="214"/>
        <v>8760</v>
      </c>
      <c r="BF604" s="177">
        <f t="shared" si="215"/>
        <v>0</v>
      </c>
      <c r="BG604" s="177">
        <f t="shared" si="216"/>
        <v>0</v>
      </c>
      <c r="BH604" s="177">
        <f t="shared" si="217"/>
        <v>0</v>
      </c>
      <c r="BI604" s="177">
        <f t="shared" si="218"/>
        <v>0</v>
      </c>
      <c r="BJ604" s="14" t="s">
        <v>79</v>
      </c>
      <c r="BK604" s="177">
        <f t="shared" si="219"/>
        <v>8760</v>
      </c>
      <c r="BL604" s="14" t="s">
        <v>216</v>
      </c>
      <c r="BM604" s="176" t="s">
        <v>2020</v>
      </c>
    </row>
    <row r="605" spans="1:65" s="1" customFormat="1" ht="24.2" customHeight="1">
      <c r="A605" s="31"/>
      <c r="B605" s="32"/>
      <c r="C605" s="165" t="s">
        <v>2021</v>
      </c>
      <c r="D605" s="165" t="s">
        <v>151</v>
      </c>
      <c r="E605" s="166" t="s">
        <v>2022</v>
      </c>
      <c r="F605" s="167" t="s">
        <v>2023</v>
      </c>
      <c r="G605" s="168" t="s">
        <v>165</v>
      </c>
      <c r="H605" s="169">
        <v>10</v>
      </c>
      <c r="I605" s="170">
        <v>170</v>
      </c>
      <c r="J605" s="171">
        <f t="shared" si="210"/>
        <v>1700</v>
      </c>
      <c r="K605" s="167" t="s">
        <v>1582</v>
      </c>
      <c r="L605" s="36"/>
      <c r="M605" s="172" t="s">
        <v>19</v>
      </c>
      <c r="N605" s="173" t="s">
        <v>45</v>
      </c>
      <c r="O605" s="61"/>
      <c r="P605" s="174">
        <f t="shared" si="211"/>
        <v>0</v>
      </c>
      <c r="Q605" s="174">
        <v>0</v>
      </c>
      <c r="R605" s="174">
        <f t="shared" si="212"/>
        <v>0</v>
      </c>
      <c r="S605" s="174">
        <v>0</v>
      </c>
      <c r="T605" s="175">
        <f t="shared" si="213"/>
        <v>0</v>
      </c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R605" s="176" t="s">
        <v>216</v>
      </c>
      <c r="AT605" s="176" t="s">
        <v>151</v>
      </c>
      <c r="AU605" s="176" t="s">
        <v>157</v>
      </c>
      <c r="AY605" s="14" t="s">
        <v>149</v>
      </c>
      <c r="BE605" s="177">
        <f t="shared" si="214"/>
        <v>1700</v>
      </c>
      <c r="BF605" s="177">
        <f t="shared" si="215"/>
        <v>0</v>
      </c>
      <c r="BG605" s="177">
        <f t="shared" si="216"/>
        <v>0</v>
      </c>
      <c r="BH605" s="177">
        <f t="shared" si="217"/>
        <v>0</v>
      </c>
      <c r="BI605" s="177">
        <f t="shared" si="218"/>
        <v>0</v>
      </c>
      <c r="BJ605" s="14" t="s">
        <v>79</v>
      </c>
      <c r="BK605" s="177">
        <f t="shared" si="219"/>
        <v>1700</v>
      </c>
      <c r="BL605" s="14" t="s">
        <v>216</v>
      </c>
      <c r="BM605" s="176" t="s">
        <v>2024</v>
      </c>
    </row>
    <row r="606" spans="1:65" s="1" customFormat="1" ht="14.45" customHeight="1">
      <c r="A606" s="31"/>
      <c r="B606" s="32"/>
      <c r="C606" s="178" t="s">
        <v>2025</v>
      </c>
      <c r="D606" s="178" t="s">
        <v>323</v>
      </c>
      <c r="E606" s="179" t="s">
        <v>2026</v>
      </c>
      <c r="F606" s="180" t="s">
        <v>2027</v>
      </c>
      <c r="G606" s="181" t="s">
        <v>165</v>
      </c>
      <c r="H606" s="182">
        <v>10</v>
      </c>
      <c r="I606" s="183">
        <v>370</v>
      </c>
      <c r="J606" s="184">
        <f t="shared" si="210"/>
        <v>3700</v>
      </c>
      <c r="K606" s="180" t="s">
        <v>1582</v>
      </c>
      <c r="L606" s="185"/>
      <c r="M606" s="186" t="s">
        <v>19</v>
      </c>
      <c r="N606" s="187" t="s">
        <v>45</v>
      </c>
      <c r="O606" s="61"/>
      <c r="P606" s="174">
        <f t="shared" si="211"/>
        <v>0</v>
      </c>
      <c r="Q606" s="174">
        <v>3.5000000000000003E-2</v>
      </c>
      <c r="R606" s="174">
        <f t="shared" si="212"/>
        <v>0.35000000000000003</v>
      </c>
      <c r="S606" s="174">
        <v>0</v>
      </c>
      <c r="T606" s="175">
        <f t="shared" si="213"/>
        <v>0</v>
      </c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R606" s="176" t="s">
        <v>281</v>
      </c>
      <c r="AT606" s="176" t="s">
        <v>323</v>
      </c>
      <c r="AU606" s="176" t="s">
        <v>157</v>
      </c>
      <c r="AY606" s="14" t="s">
        <v>149</v>
      </c>
      <c r="BE606" s="177">
        <f t="shared" si="214"/>
        <v>3700</v>
      </c>
      <c r="BF606" s="177">
        <f t="shared" si="215"/>
        <v>0</v>
      </c>
      <c r="BG606" s="177">
        <f t="shared" si="216"/>
        <v>0</v>
      </c>
      <c r="BH606" s="177">
        <f t="shared" si="217"/>
        <v>0</v>
      </c>
      <c r="BI606" s="177">
        <f t="shared" si="218"/>
        <v>0</v>
      </c>
      <c r="BJ606" s="14" t="s">
        <v>79</v>
      </c>
      <c r="BK606" s="177">
        <f t="shared" si="219"/>
        <v>3700</v>
      </c>
      <c r="BL606" s="14" t="s">
        <v>216</v>
      </c>
      <c r="BM606" s="176" t="s">
        <v>2028</v>
      </c>
    </row>
    <row r="607" spans="1:65" s="1" customFormat="1" ht="14.45" customHeight="1">
      <c r="A607" s="31"/>
      <c r="B607" s="32"/>
      <c r="C607" s="165" t="s">
        <v>2029</v>
      </c>
      <c r="D607" s="165" t="s">
        <v>151</v>
      </c>
      <c r="E607" s="166" t="s">
        <v>2030</v>
      </c>
      <c r="F607" s="167" t="s">
        <v>2031</v>
      </c>
      <c r="G607" s="168" t="s">
        <v>154</v>
      </c>
      <c r="H607" s="169">
        <v>231.7</v>
      </c>
      <c r="I607" s="170">
        <v>8.3000000000000007</v>
      </c>
      <c r="J607" s="171">
        <f t="shared" si="210"/>
        <v>1923.11</v>
      </c>
      <c r="K607" s="167" t="s">
        <v>155</v>
      </c>
      <c r="L607" s="36"/>
      <c r="M607" s="172" t="s">
        <v>19</v>
      </c>
      <c r="N607" s="173" t="s">
        <v>45</v>
      </c>
      <c r="O607" s="61"/>
      <c r="P607" s="174">
        <f t="shared" si="211"/>
        <v>0</v>
      </c>
      <c r="Q607" s="174">
        <v>0</v>
      </c>
      <c r="R607" s="174">
        <f t="shared" si="212"/>
        <v>0</v>
      </c>
      <c r="S607" s="174">
        <v>2.75E-2</v>
      </c>
      <c r="T607" s="175">
        <f t="shared" si="213"/>
        <v>6.3717499999999996</v>
      </c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R607" s="176" t="s">
        <v>216</v>
      </c>
      <c r="AT607" s="176" t="s">
        <v>151</v>
      </c>
      <c r="AU607" s="176" t="s">
        <v>157</v>
      </c>
      <c r="AY607" s="14" t="s">
        <v>149</v>
      </c>
      <c r="BE607" s="177">
        <f t="shared" si="214"/>
        <v>1923.11</v>
      </c>
      <c r="BF607" s="177">
        <f t="shared" si="215"/>
        <v>0</v>
      </c>
      <c r="BG607" s="177">
        <f t="shared" si="216"/>
        <v>0</v>
      </c>
      <c r="BH607" s="177">
        <f t="shared" si="217"/>
        <v>0</v>
      </c>
      <c r="BI607" s="177">
        <f t="shared" si="218"/>
        <v>0</v>
      </c>
      <c r="BJ607" s="14" t="s">
        <v>79</v>
      </c>
      <c r="BK607" s="177">
        <f t="shared" si="219"/>
        <v>1923.11</v>
      </c>
      <c r="BL607" s="14" t="s">
        <v>216</v>
      </c>
      <c r="BM607" s="176" t="s">
        <v>2032</v>
      </c>
    </row>
    <row r="608" spans="1:65" s="1" customFormat="1" ht="14.45" customHeight="1">
      <c r="A608" s="31"/>
      <c r="B608" s="32"/>
      <c r="C608" s="165" t="s">
        <v>2033</v>
      </c>
      <c r="D608" s="165" t="s">
        <v>151</v>
      </c>
      <c r="E608" s="166" t="s">
        <v>2034</v>
      </c>
      <c r="F608" s="167" t="s">
        <v>2035</v>
      </c>
      <c r="G608" s="168" t="s">
        <v>165</v>
      </c>
      <c r="H608" s="169">
        <v>10</v>
      </c>
      <c r="I608" s="170">
        <v>126</v>
      </c>
      <c r="J608" s="171">
        <f t="shared" si="210"/>
        <v>1260</v>
      </c>
      <c r="K608" s="167" t="s">
        <v>155</v>
      </c>
      <c r="L608" s="36"/>
      <c r="M608" s="172" t="s">
        <v>19</v>
      </c>
      <c r="N608" s="173" t="s">
        <v>45</v>
      </c>
      <c r="O608" s="61"/>
      <c r="P608" s="174">
        <f t="shared" si="211"/>
        <v>0</v>
      </c>
      <c r="Q608" s="174">
        <v>0</v>
      </c>
      <c r="R608" s="174">
        <f t="shared" si="212"/>
        <v>0</v>
      </c>
      <c r="S608" s="174">
        <v>4.2099999999999999E-2</v>
      </c>
      <c r="T608" s="175">
        <f t="shared" si="213"/>
        <v>0.42099999999999999</v>
      </c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R608" s="176" t="s">
        <v>216</v>
      </c>
      <c r="AT608" s="176" t="s">
        <v>151</v>
      </c>
      <c r="AU608" s="176" t="s">
        <v>157</v>
      </c>
      <c r="AY608" s="14" t="s">
        <v>149</v>
      </c>
      <c r="BE608" s="177">
        <f t="shared" si="214"/>
        <v>1260</v>
      </c>
      <c r="BF608" s="177">
        <f t="shared" si="215"/>
        <v>0</v>
      </c>
      <c r="BG608" s="177">
        <f t="shared" si="216"/>
        <v>0</v>
      </c>
      <c r="BH608" s="177">
        <f t="shared" si="217"/>
        <v>0</v>
      </c>
      <c r="BI608" s="177">
        <f t="shared" si="218"/>
        <v>0</v>
      </c>
      <c r="BJ608" s="14" t="s">
        <v>79</v>
      </c>
      <c r="BK608" s="177">
        <f t="shared" si="219"/>
        <v>1260</v>
      </c>
      <c r="BL608" s="14" t="s">
        <v>216</v>
      </c>
      <c r="BM608" s="176" t="s">
        <v>2036</v>
      </c>
    </row>
    <row r="609" spans="1:65" s="1" customFormat="1" ht="37.9" customHeight="1">
      <c r="A609" s="31"/>
      <c r="B609" s="32"/>
      <c r="C609" s="165" t="s">
        <v>2037</v>
      </c>
      <c r="D609" s="165" t="s">
        <v>151</v>
      </c>
      <c r="E609" s="166" t="s">
        <v>2038</v>
      </c>
      <c r="F609" s="167" t="s">
        <v>2039</v>
      </c>
      <c r="G609" s="168" t="s">
        <v>231</v>
      </c>
      <c r="H609" s="169">
        <v>2.72</v>
      </c>
      <c r="I609" s="170">
        <v>466</v>
      </c>
      <c r="J609" s="171">
        <f t="shared" si="210"/>
        <v>1267.52</v>
      </c>
      <c r="K609" s="167" t="s">
        <v>155</v>
      </c>
      <c r="L609" s="36"/>
      <c r="M609" s="172" t="s">
        <v>19</v>
      </c>
      <c r="N609" s="173" t="s">
        <v>45</v>
      </c>
      <c r="O609" s="61"/>
      <c r="P609" s="174">
        <f t="shared" si="211"/>
        <v>0</v>
      </c>
      <c r="Q609" s="174">
        <v>0</v>
      </c>
      <c r="R609" s="174">
        <f t="shared" si="212"/>
        <v>0</v>
      </c>
      <c r="S609" s="174">
        <v>0</v>
      </c>
      <c r="T609" s="175">
        <f t="shared" si="213"/>
        <v>0</v>
      </c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R609" s="176" t="s">
        <v>216</v>
      </c>
      <c r="AT609" s="176" t="s">
        <v>151</v>
      </c>
      <c r="AU609" s="176" t="s">
        <v>157</v>
      </c>
      <c r="AY609" s="14" t="s">
        <v>149</v>
      </c>
      <c r="BE609" s="177">
        <f t="shared" si="214"/>
        <v>1267.52</v>
      </c>
      <c r="BF609" s="177">
        <f t="shared" si="215"/>
        <v>0</v>
      </c>
      <c r="BG609" s="177">
        <f t="shared" si="216"/>
        <v>0</v>
      </c>
      <c r="BH609" s="177">
        <f t="shared" si="217"/>
        <v>0</v>
      </c>
      <c r="BI609" s="177">
        <f t="shared" si="218"/>
        <v>0</v>
      </c>
      <c r="BJ609" s="14" t="s">
        <v>79</v>
      </c>
      <c r="BK609" s="177">
        <f t="shared" si="219"/>
        <v>1267.52</v>
      </c>
      <c r="BL609" s="14" t="s">
        <v>216</v>
      </c>
      <c r="BM609" s="176" t="s">
        <v>2040</v>
      </c>
    </row>
    <row r="610" spans="1:65" s="1" customFormat="1" ht="37.9" customHeight="1">
      <c r="A610" s="31"/>
      <c r="B610" s="32"/>
      <c r="C610" s="165" t="s">
        <v>2041</v>
      </c>
      <c r="D610" s="165" t="s">
        <v>151</v>
      </c>
      <c r="E610" s="166" t="s">
        <v>2042</v>
      </c>
      <c r="F610" s="167" t="s">
        <v>2043</v>
      </c>
      <c r="G610" s="168" t="s">
        <v>231</v>
      </c>
      <c r="H610" s="169">
        <v>2.72</v>
      </c>
      <c r="I610" s="170">
        <v>310</v>
      </c>
      <c r="J610" s="171">
        <f t="shared" si="210"/>
        <v>843.2</v>
      </c>
      <c r="K610" s="167" t="s">
        <v>155</v>
      </c>
      <c r="L610" s="36"/>
      <c r="M610" s="172" t="s">
        <v>19</v>
      </c>
      <c r="N610" s="173" t="s">
        <v>45</v>
      </c>
      <c r="O610" s="61"/>
      <c r="P610" s="174">
        <f t="shared" si="211"/>
        <v>0</v>
      </c>
      <c r="Q610" s="174">
        <v>0</v>
      </c>
      <c r="R610" s="174">
        <f t="shared" si="212"/>
        <v>0</v>
      </c>
      <c r="S610" s="174">
        <v>0</v>
      </c>
      <c r="T610" s="175">
        <f t="shared" si="213"/>
        <v>0</v>
      </c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R610" s="176" t="s">
        <v>216</v>
      </c>
      <c r="AT610" s="176" t="s">
        <v>151</v>
      </c>
      <c r="AU610" s="176" t="s">
        <v>157</v>
      </c>
      <c r="AY610" s="14" t="s">
        <v>149</v>
      </c>
      <c r="BE610" s="177">
        <f t="shared" si="214"/>
        <v>843.2</v>
      </c>
      <c r="BF610" s="177">
        <f t="shared" si="215"/>
        <v>0</v>
      </c>
      <c r="BG610" s="177">
        <f t="shared" si="216"/>
        <v>0</v>
      </c>
      <c r="BH610" s="177">
        <f t="shared" si="217"/>
        <v>0</v>
      </c>
      <c r="BI610" s="177">
        <f t="shared" si="218"/>
        <v>0</v>
      </c>
      <c r="BJ610" s="14" t="s">
        <v>79</v>
      </c>
      <c r="BK610" s="177">
        <f t="shared" si="219"/>
        <v>843.2</v>
      </c>
      <c r="BL610" s="14" t="s">
        <v>216</v>
      </c>
      <c r="BM610" s="176" t="s">
        <v>2044</v>
      </c>
    </row>
    <row r="611" spans="1:65" s="11" customFormat="1" ht="22.9" customHeight="1">
      <c r="B611" s="149"/>
      <c r="C611" s="150"/>
      <c r="D611" s="151" t="s">
        <v>73</v>
      </c>
      <c r="E611" s="163" t="s">
        <v>2045</v>
      </c>
      <c r="F611" s="163" t="s">
        <v>2046</v>
      </c>
      <c r="G611" s="150"/>
      <c r="H611" s="150"/>
      <c r="I611" s="153"/>
      <c r="J611" s="164">
        <f>BK611</f>
        <v>96293.410000000018</v>
      </c>
      <c r="K611" s="150"/>
      <c r="L611" s="155"/>
      <c r="M611" s="156"/>
      <c r="N611" s="157"/>
      <c r="O611" s="157"/>
      <c r="P611" s="158">
        <f>SUM(P612:P654)</f>
        <v>0</v>
      </c>
      <c r="Q611" s="157"/>
      <c r="R611" s="158">
        <f>SUM(R612:R654)</f>
        <v>1.5811105000000001</v>
      </c>
      <c r="S611" s="157"/>
      <c r="T611" s="159">
        <f>SUM(T612:T654)</f>
        <v>1.1635465</v>
      </c>
      <c r="AR611" s="160" t="s">
        <v>157</v>
      </c>
      <c r="AT611" s="161" t="s">
        <v>73</v>
      </c>
      <c r="AU611" s="161" t="s">
        <v>79</v>
      </c>
      <c r="AY611" s="160" t="s">
        <v>149</v>
      </c>
      <c r="BK611" s="162">
        <f>SUM(BK612:BK654)</f>
        <v>96293.410000000018</v>
      </c>
    </row>
    <row r="612" spans="1:65" s="1" customFormat="1" ht="14.45" customHeight="1">
      <c r="A612" s="31"/>
      <c r="B612" s="32"/>
      <c r="C612" s="165" t="s">
        <v>2047</v>
      </c>
      <c r="D612" s="165" t="s">
        <v>151</v>
      </c>
      <c r="E612" s="166" t="s">
        <v>2048</v>
      </c>
      <c r="F612" s="167" t="s">
        <v>2049</v>
      </c>
      <c r="G612" s="168" t="s">
        <v>154</v>
      </c>
      <c r="H612" s="169">
        <v>9</v>
      </c>
      <c r="I612" s="170">
        <v>15.5</v>
      </c>
      <c r="J612" s="171">
        <f t="shared" ref="J612:J654" si="220">ROUND(I612*H612,2)</f>
        <v>139.5</v>
      </c>
      <c r="K612" s="167" t="s">
        <v>155</v>
      </c>
      <c r="L612" s="36"/>
      <c r="M612" s="172" t="s">
        <v>19</v>
      </c>
      <c r="N612" s="173" t="s">
        <v>45</v>
      </c>
      <c r="O612" s="61"/>
      <c r="P612" s="174">
        <f t="shared" ref="P612:P654" si="221">O612*H612</f>
        <v>0</v>
      </c>
      <c r="Q612" s="174">
        <v>0</v>
      </c>
      <c r="R612" s="174">
        <f t="shared" ref="R612:R654" si="222">Q612*H612</f>
        <v>0</v>
      </c>
      <c r="S612" s="174">
        <v>5.94E-3</v>
      </c>
      <c r="T612" s="175">
        <f t="shared" ref="T612:T654" si="223">S612*H612</f>
        <v>5.3460000000000001E-2</v>
      </c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R612" s="176" t="s">
        <v>216</v>
      </c>
      <c r="AT612" s="176" t="s">
        <v>151</v>
      </c>
      <c r="AU612" s="176" t="s">
        <v>157</v>
      </c>
      <c r="AY612" s="14" t="s">
        <v>149</v>
      </c>
      <c r="BE612" s="177">
        <f t="shared" ref="BE612:BE654" si="224">IF(N612="základní",J612,0)</f>
        <v>139.5</v>
      </c>
      <c r="BF612" s="177">
        <f t="shared" ref="BF612:BF654" si="225">IF(N612="snížená",J612,0)</f>
        <v>0</v>
      </c>
      <c r="BG612" s="177">
        <f t="shared" ref="BG612:BG654" si="226">IF(N612="zákl. přenesená",J612,0)</f>
        <v>0</v>
      </c>
      <c r="BH612" s="177">
        <f t="shared" ref="BH612:BH654" si="227">IF(N612="sníž. přenesená",J612,0)</f>
        <v>0</v>
      </c>
      <c r="BI612" s="177">
        <f t="shared" ref="BI612:BI654" si="228">IF(N612="nulová",J612,0)</f>
        <v>0</v>
      </c>
      <c r="BJ612" s="14" t="s">
        <v>79</v>
      </c>
      <c r="BK612" s="177">
        <f t="shared" ref="BK612:BK654" si="229">ROUND(I612*H612,2)</f>
        <v>139.5</v>
      </c>
      <c r="BL612" s="14" t="s">
        <v>216</v>
      </c>
      <c r="BM612" s="176" t="s">
        <v>2050</v>
      </c>
    </row>
    <row r="613" spans="1:65" s="1" customFormat="1" ht="14.45" customHeight="1">
      <c r="A613" s="31"/>
      <c r="B613" s="32"/>
      <c r="C613" s="165" t="s">
        <v>2051</v>
      </c>
      <c r="D613" s="165" t="s">
        <v>151</v>
      </c>
      <c r="E613" s="166" t="s">
        <v>2052</v>
      </c>
      <c r="F613" s="167" t="s">
        <v>2053</v>
      </c>
      <c r="G613" s="168" t="s">
        <v>154</v>
      </c>
      <c r="H613" s="169">
        <v>9</v>
      </c>
      <c r="I613" s="170">
        <v>9.1999999999999993</v>
      </c>
      <c r="J613" s="171">
        <f t="shared" si="220"/>
        <v>82.8</v>
      </c>
      <c r="K613" s="167" t="s">
        <v>155</v>
      </c>
      <c r="L613" s="36"/>
      <c r="M613" s="172" t="s">
        <v>19</v>
      </c>
      <c r="N613" s="173" t="s">
        <v>45</v>
      </c>
      <c r="O613" s="61"/>
      <c r="P613" s="174">
        <f t="shared" si="221"/>
        <v>0</v>
      </c>
      <c r="Q613" s="174">
        <v>0</v>
      </c>
      <c r="R613" s="174">
        <f t="shared" si="222"/>
        <v>0</v>
      </c>
      <c r="S613" s="174">
        <v>3.1199999999999999E-3</v>
      </c>
      <c r="T613" s="175">
        <f t="shared" si="223"/>
        <v>2.8080000000000001E-2</v>
      </c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R613" s="176" t="s">
        <v>216</v>
      </c>
      <c r="AT613" s="176" t="s">
        <v>151</v>
      </c>
      <c r="AU613" s="176" t="s">
        <v>157</v>
      </c>
      <c r="AY613" s="14" t="s">
        <v>149</v>
      </c>
      <c r="BE613" s="177">
        <f t="shared" si="224"/>
        <v>82.8</v>
      </c>
      <c r="BF613" s="177">
        <f t="shared" si="225"/>
        <v>0</v>
      </c>
      <c r="BG613" s="177">
        <f t="shared" si="226"/>
        <v>0</v>
      </c>
      <c r="BH613" s="177">
        <f t="shared" si="227"/>
        <v>0</v>
      </c>
      <c r="BI613" s="177">
        <f t="shared" si="228"/>
        <v>0</v>
      </c>
      <c r="BJ613" s="14" t="s">
        <v>79</v>
      </c>
      <c r="BK613" s="177">
        <f t="shared" si="229"/>
        <v>82.8</v>
      </c>
      <c r="BL613" s="14" t="s">
        <v>216</v>
      </c>
      <c r="BM613" s="176" t="s">
        <v>2054</v>
      </c>
    </row>
    <row r="614" spans="1:65" s="1" customFormat="1" ht="14.45" customHeight="1">
      <c r="A614" s="31"/>
      <c r="B614" s="32"/>
      <c r="C614" s="165" t="s">
        <v>2055</v>
      </c>
      <c r="D614" s="165" t="s">
        <v>151</v>
      </c>
      <c r="E614" s="166" t="s">
        <v>2056</v>
      </c>
      <c r="F614" s="167" t="s">
        <v>2057</v>
      </c>
      <c r="G614" s="168" t="s">
        <v>169</v>
      </c>
      <c r="H614" s="169">
        <v>34.1</v>
      </c>
      <c r="I614" s="170">
        <v>6.3</v>
      </c>
      <c r="J614" s="171">
        <f t="shared" si="220"/>
        <v>214.83</v>
      </c>
      <c r="K614" s="167" t="s">
        <v>155</v>
      </c>
      <c r="L614" s="36"/>
      <c r="M614" s="172" t="s">
        <v>19</v>
      </c>
      <c r="N614" s="173" t="s">
        <v>45</v>
      </c>
      <c r="O614" s="61"/>
      <c r="P614" s="174">
        <f t="shared" si="221"/>
        <v>0</v>
      </c>
      <c r="Q614" s="174">
        <v>0</v>
      </c>
      <c r="R614" s="174">
        <f t="shared" si="222"/>
        <v>0</v>
      </c>
      <c r="S614" s="174">
        <v>3.3800000000000002E-3</v>
      </c>
      <c r="T614" s="175">
        <f t="shared" si="223"/>
        <v>0.11525800000000001</v>
      </c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R614" s="176" t="s">
        <v>216</v>
      </c>
      <c r="AT614" s="176" t="s">
        <v>151</v>
      </c>
      <c r="AU614" s="176" t="s">
        <v>157</v>
      </c>
      <c r="AY614" s="14" t="s">
        <v>149</v>
      </c>
      <c r="BE614" s="177">
        <f t="shared" si="224"/>
        <v>214.83</v>
      </c>
      <c r="BF614" s="177">
        <f t="shared" si="225"/>
        <v>0</v>
      </c>
      <c r="BG614" s="177">
        <f t="shared" si="226"/>
        <v>0</v>
      </c>
      <c r="BH614" s="177">
        <f t="shared" si="227"/>
        <v>0</v>
      </c>
      <c r="BI614" s="177">
        <f t="shared" si="228"/>
        <v>0</v>
      </c>
      <c r="BJ614" s="14" t="s">
        <v>79</v>
      </c>
      <c r="BK614" s="177">
        <f t="shared" si="229"/>
        <v>214.83</v>
      </c>
      <c r="BL614" s="14" t="s">
        <v>216</v>
      </c>
      <c r="BM614" s="176" t="s">
        <v>2058</v>
      </c>
    </row>
    <row r="615" spans="1:65" s="1" customFormat="1" ht="14.45" customHeight="1">
      <c r="A615" s="31"/>
      <c r="B615" s="32"/>
      <c r="C615" s="165" t="s">
        <v>2059</v>
      </c>
      <c r="D615" s="165" t="s">
        <v>151</v>
      </c>
      <c r="E615" s="166" t="s">
        <v>2060</v>
      </c>
      <c r="F615" s="167" t="s">
        <v>2061</v>
      </c>
      <c r="G615" s="168" t="s">
        <v>169</v>
      </c>
      <c r="H615" s="169">
        <v>79.95</v>
      </c>
      <c r="I615" s="170">
        <v>6.9</v>
      </c>
      <c r="J615" s="171">
        <f t="shared" si="220"/>
        <v>551.66</v>
      </c>
      <c r="K615" s="167" t="s">
        <v>155</v>
      </c>
      <c r="L615" s="36"/>
      <c r="M615" s="172" t="s">
        <v>19</v>
      </c>
      <c r="N615" s="173" t="s">
        <v>45</v>
      </c>
      <c r="O615" s="61"/>
      <c r="P615" s="174">
        <f t="shared" si="221"/>
        <v>0</v>
      </c>
      <c r="Q615" s="174">
        <v>0</v>
      </c>
      <c r="R615" s="174">
        <f t="shared" si="222"/>
        <v>0</v>
      </c>
      <c r="S615" s="174">
        <v>3.3800000000000002E-3</v>
      </c>
      <c r="T615" s="175">
        <f t="shared" si="223"/>
        <v>0.270231</v>
      </c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R615" s="176" t="s">
        <v>216</v>
      </c>
      <c r="AT615" s="176" t="s">
        <v>151</v>
      </c>
      <c r="AU615" s="176" t="s">
        <v>157</v>
      </c>
      <c r="AY615" s="14" t="s">
        <v>149</v>
      </c>
      <c r="BE615" s="177">
        <f t="shared" si="224"/>
        <v>551.66</v>
      </c>
      <c r="BF615" s="177">
        <f t="shared" si="225"/>
        <v>0</v>
      </c>
      <c r="BG615" s="177">
        <f t="shared" si="226"/>
        <v>0</v>
      </c>
      <c r="BH615" s="177">
        <f t="shared" si="227"/>
        <v>0</v>
      </c>
      <c r="BI615" s="177">
        <f t="shared" si="228"/>
        <v>0</v>
      </c>
      <c r="BJ615" s="14" t="s">
        <v>79</v>
      </c>
      <c r="BK615" s="177">
        <f t="shared" si="229"/>
        <v>551.66</v>
      </c>
      <c r="BL615" s="14" t="s">
        <v>216</v>
      </c>
      <c r="BM615" s="176" t="s">
        <v>2062</v>
      </c>
    </row>
    <row r="616" spans="1:65" s="1" customFormat="1" ht="14.45" customHeight="1">
      <c r="A616" s="31"/>
      <c r="B616" s="32"/>
      <c r="C616" s="165" t="s">
        <v>2063</v>
      </c>
      <c r="D616" s="165" t="s">
        <v>151</v>
      </c>
      <c r="E616" s="166" t="s">
        <v>2064</v>
      </c>
      <c r="F616" s="167" t="s">
        <v>2065</v>
      </c>
      <c r="G616" s="168" t="s">
        <v>169</v>
      </c>
      <c r="H616" s="169">
        <v>37</v>
      </c>
      <c r="I616" s="170">
        <v>5.0999999999999996</v>
      </c>
      <c r="J616" s="171">
        <f t="shared" si="220"/>
        <v>188.7</v>
      </c>
      <c r="K616" s="167" t="s">
        <v>155</v>
      </c>
      <c r="L616" s="36"/>
      <c r="M616" s="172" t="s">
        <v>19</v>
      </c>
      <c r="N616" s="173" t="s">
        <v>45</v>
      </c>
      <c r="O616" s="61"/>
      <c r="P616" s="174">
        <f t="shared" si="221"/>
        <v>0</v>
      </c>
      <c r="Q616" s="174">
        <v>0</v>
      </c>
      <c r="R616" s="174">
        <f t="shared" si="222"/>
        <v>0</v>
      </c>
      <c r="S616" s="174">
        <v>3.48E-3</v>
      </c>
      <c r="T616" s="175">
        <f t="shared" si="223"/>
        <v>0.12876000000000001</v>
      </c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R616" s="176" t="s">
        <v>216</v>
      </c>
      <c r="AT616" s="176" t="s">
        <v>151</v>
      </c>
      <c r="AU616" s="176" t="s">
        <v>157</v>
      </c>
      <c r="AY616" s="14" t="s">
        <v>149</v>
      </c>
      <c r="BE616" s="177">
        <f t="shared" si="224"/>
        <v>188.7</v>
      </c>
      <c r="BF616" s="177">
        <f t="shared" si="225"/>
        <v>0</v>
      </c>
      <c r="BG616" s="177">
        <f t="shared" si="226"/>
        <v>0</v>
      </c>
      <c r="BH616" s="177">
        <f t="shared" si="227"/>
        <v>0</v>
      </c>
      <c r="BI616" s="177">
        <f t="shared" si="228"/>
        <v>0</v>
      </c>
      <c r="BJ616" s="14" t="s">
        <v>79</v>
      </c>
      <c r="BK616" s="177">
        <f t="shared" si="229"/>
        <v>188.7</v>
      </c>
      <c r="BL616" s="14" t="s">
        <v>216</v>
      </c>
      <c r="BM616" s="176" t="s">
        <v>2066</v>
      </c>
    </row>
    <row r="617" spans="1:65" s="1" customFormat="1" ht="14.45" customHeight="1">
      <c r="A617" s="31"/>
      <c r="B617" s="32"/>
      <c r="C617" s="165" t="s">
        <v>2067</v>
      </c>
      <c r="D617" s="165" t="s">
        <v>151</v>
      </c>
      <c r="E617" s="166" t="s">
        <v>2068</v>
      </c>
      <c r="F617" s="167" t="s">
        <v>2069</v>
      </c>
      <c r="G617" s="168" t="s">
        <v>169</v>
      </c>
      <c r="H617" s="169">
        <v>11.1</v>
      </c>
      <c r="I617" s="170">
        <v>4.9000000000000004</v>
      </c>
      <c r="J617" s="171">
        <f t="shared" si="220"/>
        <v>54.39</v>
      </c>
      <c r="K617" s="167" t="s">
        <v>155</v>
      </c>
      <c r="L617" s="36"/>
      <c r="M617" s="172" t="s">
        <v>19</v>
      </c>
      <c r="N617" s="173" t="s">
        <v>45</v>
      </c>
      <c r="O617" s="61"/>
      <c r="P617" s="174">
        <f t="shared" si="221"/>
        <v>0</v>
      </c>
      <c r="Q617" s="174">
        <v>0</v>
      </c>
      <c r="R617" s="174">
        <f t="shared" si="222"/>
        <v>0</v>
      </c>
      <c r="S617" s="174">
        <v>1.6999999999999999E-3</v>
      </c>
      <c r="T617" s="175">
        <f t="shared" si="223"/>
        <v>1.8869999999999998E-2</v>
      </c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R617" s="176" t="s">
        <v>216</v>
      </c>
      <c r="AT617" s="176" t="s">
        <v>151</v>
      </c>
      <c r="AU617" s="176" t="s">
        <v>157</v>
      </c>
      <c r="AY617" s="14" t="s">
        <v>149</v>
      </c>
      <c r="BE617" s="177">
        <f t="shared" si="224"/>
        <v>54.39</v>
      </c>
      <c r="BF617" s="177">
        <f t="shared" si="225"/>
        <v>0</v>
      </c>
      <c r="BG617" s="177">
        <f t="shared" si="226"/>
        <v>0</v>
      </c>
      <c r="BH617" s="177">
        <f t="shared" si="227"/>
        <v>0</v>
      </c>
      <c r="BI617" s="177">
        <f t="shared" si="228"/>
        <v>0</v>
      </c>
      <c r="BJ617" s="14" t="s">
        <v>79</v>
      </c>
      <c r="BK617" s="177">
        <f t="shared" si="229"/>
        <v>54.39</v>
      </c>
      <c r="BL617" s="14" t="s">
        <v>216</v>
      </c>
      <c r="BM617" s="176" t="s">
        <v>2070</v>
      </c>
    </row>
    <row r="618" spans="1:65" s="1" customFormat="1" ht="14.45" customHeight="1">
      <c r="A618" s="31"/>
      <c r="B618" s="32"/>
      <c r="C618" s="165" t="s">
        <v>2071</v>
      </c>
      <c r="D618" s="165" t="s">
        <v>151</v>
      </c>
      <c r="E618" s="166" t="s">
        <v>2072</v>
      </c>
      <c r="F618" s="167" t="s">
        <v>2073</v>
      </c>
      <c r="G618" s="168" t="s">
        <v>169</v>
      </c>
      <c r="H618" s="169">
        <v>18.7</v>
      </c>
      <c r="I618" s="170">
        <v>6.3</v>
      </c>
      <c r="J618" s="171">
        <f t="shared" si="220"/>
        <v>117.81</v>
      </c>
      <c r="K618" s="167" t="s">
        <v>155</v>
      </c>
      <c r="L618" s="36"/>
      <c r="M618" s="172" t="s">
        <v>19</v>
      </c>
      <c r="N618" s="173" t="s">
        <v>45</v>
      </c>
      <c r="O618" s="61"/>
      <c r="P618" s="174">
        <f t="shared" si="221"/>
        <v>0</v>
      </c>
      <c r="Q618" s="174">
        <v>0</v>
      </c>
      <c r="R618" s="174">
        <f t="shared" si="222"/>
        <v>0</v>
      </c>
      <c r="S618" s="174">
        <v>1.7700000000000001E-3</v>
      </c>
      <c r="T618" s="175">
        <f t="shared" si="223"/>
        <v>3.3099000000000003E-2</v>
      </c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R618" s="176" t="s">
        <v>216</v>
      </c>
      <c r="AT618" s="176" t="s">
        <v>151</v>
      </c>
      <c r="AU618" s="176" t="s">
        <v>157</v>
      </c>
      <c r="AY618" s="14" t="s">
        <v>149</v>
      </c>
      <c r="BE618" s="177">
        <f t="shared" si="224"/>
        <v>117.81</v>
      </c>
      <c r="BF618" s="177">
        <f t="shared" si="225"/>
        <v>0</v>
      </c>
      <c r="BG618" s="177">
        <f t="shared" si="226"/>
        <v>0</v>
      </c>
      <c r="BH618" s="177">
        <f t="shared" si="227"/>
        <v>0</v>
      </c>
      <c r="BI618" s="177">
        <f t="shared" si="228"/>
        <v>0</v>
      </c>
      <c r="BJ618" s="14" t="s">
        <v>79</v>
      </c>
      <c r="BK618" s="177">
        <f t="shared" si="229"/>
        <v>117.81</v>
      </c>
      <c r="BL618" s="14" t="s">
        <v>216</v>
      </c>
      <c r="BM618" s="176" t="s">
        <v>2074</v>
      </c>
    </row>
    <row r="619" spans="1:65" s="1" customFormat="1" ht="14.45" customHeight="1">
      <c r="A619" s="31"/>
      <c r="B619" s="32"/>
      <c r="C619" s="165" t="s">
        <v>2075</v>
      </c>
      <c r="D619" s="165" t="s">
        <v>151</v>
      </c>
      <c r="E619" s="166" t="s">
        <v>2076</v>
      </c>
      <c r="F619" s="167" t="s">
        <v>2077</v>
      </c>
      <c r="G619" s="168" t="s">
        <v>169</v>
      </c>
      <c r="H619" s="169">
        <v>73.349999999999994</v>
      </c>
      <c r="I619" s="170">
        <v>18.5</v>
      </c>
      <c r="J619" s="171">
        <f t="shared" si="220"/>
        <v>1356.98</v>
      </c>
      <c r="K619" s="167" t="s">
        <v>155</v>
      </c>
      <c r="L619" s="36"/>
      <c r="M619" s="172" t="s">
        <v>19</v>
      </c>
      <c r="N619" s="173" t="s">
        <v>45</v>
      </c>
      <c r="O619" s="61"/>
      <c r="P619" s="174">
        <f t="shared" si="221"/>
        <v>0</v>
      </c>
      <c r="Q619" s="174">
        <v>0</v>
      </c>
      <c r="R619" s="174">
        <f t="shared" si="222"/>
        <v>0</v>
      </c>
      <c r="S619" s="174">
        <v>1.91E-3</v>
      </c>
      <c r="T619" s="175">
        <f t="shared" si="223"/>
        <v>0.14009849999999999</v>
      </c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R619" s="176" t="s">
        <v>216</v>
      </c>
      <c r="AT619" s="176" t="s">
        <v>151</v>
      </c>
      <c r="AU619" s="176" t="s">
        <v>157</v>
      </c>
      <c r="AY619" s="14" t="s">
        <v>149</v>
      </c>
      <c r="BE619" s="177">
        <f t="shared" si="224"/>
        <v>1356.98</v>
      </c>
      <c r="BF619" s="177">
        <f t="shared" si="225"/>
        <v>0</v>
      </c>
      <c r="BG619" s="177">
        <f t="shared" si="226"/>
        <v>0</v>
      </c>
      <c r="BH619" s="177">
        <f t="shared" si="227"/>
        <v>0</v>
      </c>
      <c r="BI619" s="177">
        <f t="shared" si="228"/>
        <v>0</v>
      </c>
      <c r="BJ619" s="14" t="s">
        <v>79</v>
      </c>
      <c r="BK619" s="177">
        <f t="shared" si="229"/>
        <v>1356.98</v>
      </c>
      <c r="BL619" s="14" t="s">
        <v>216</v>
      </c>
      <c r="BM619" s="176" t="s">
        <v>2078</v>
      </c>
    </row>
    <row r="620" spans="1:65" s="1" customFormat="1" ht="14.45" customHeight="1">
      <c r="A620" s="31"/>
      <c r="B620" s="32"/>
      <c r="C620" s="165" t="s">
        <v>2079</v>
      </c>
      <c r="D620" s="165" t="s">
        <v>151</v>
      </c>
      <c r="E620" s="166" t="s">
        <v>2080</v>
      </c>
      <c r="F620" s="167" t="s">
        <v>2081</v>
      </c>
      <c r="G620" s="168" t="s">
        <v>169</v>
      </c>
      <c r="H620" s="169">
        <v>67.95</v>
      </c>
      <c r="I620" s="170">
        <v>7.7</v>
      </c>
      <c r="J620" s="171">
        <f t="shared" si="220"/>
        <v>523.22</v>
      </c>
      <c r="K620" s="167" t="s">
        <v>155</v>
      </c>
      <c r="L620" s="36"/>
      <c r="M620" s="172" t="s">
        <v>19</v>
      </c>
      <c r="N620" s="173" t="s">
        <v>45</v>
      </c>
      <c r="O620" s="61"/>
      <c r="P620" s="174">
        <f t="shared" si="221"/>
        <v>0</v>
      </c>
      <c r="Q620" s="174">
        <v>0</v>
      </c>
      <c r="R620" s="174">
        <f t="shared" si="222"/>
        <v>0</v>
      </c>
      <c r="S620" s="174">
        <v>1.75E-3</v>
      </c>
      <c r="T620" s="175">
        <f t="shared" si="223"/>
        <v>0.1189125</v>
      </c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R620" s="176" t="s">
        <v>216</v>
      </c>
      <c r="AT620" s="176" t="s">
        <v>151</v>
      </c>
      <c r="AU620" s="176" t="s">
        <v>157</v>
      </c>
      <c r="AY620" s="14" t="s">
        <v>149</v>
      </c>
      <c r="BE620" s="177">
        <f t="shared" si="224"/>
        <v>523.22</v>
      </c>
      <c r="BF620" s="177">
        <f t="shared" si="225"/>
        <v>0</v>
      </c>
      <c r="BG620" s="177">
        <f t="shared" si="226"/>
        <v>0</v>
      </c>
      <c r="BH620" s="177">
        <f t="shared" si="227"/>
        <v>0</v>
      </c>
      <c r="BI620" s="177">
        <f t="shared" si="228"/>
        <v>0</v>
      </c>
      <c r="BJ620" s="14" t="s">
        <v>79</v>
      </c>
      <c r="BK620" s="177">
        <f t="shared" si="229"/>
        <v>523.22</v>
      </c>
      <c r="BL620" s="14" t="s">
        <v>216</v>
      </c>
      <c r="BM620" s="176" t="s">
        <v>2082</v>
      </c>
    </row>
    <row r="621" spans="1:65" s="1" customFormat="1" ht="14.45" customHeight="1">
      <c r="A621" s="31"/>
      <c r="B621" s="32"/>
      <c r="C621" s="165" t="s">
        <v>2083</v>
      </c>
      <c r="D621" s="165" t="s">
        <v>151</v>
      </c>
      <c r="E621" s="166" t="s">
        <v>2084</v>
      </c>
      <c r="F621" s="167" t="s">
        <v>2085</v>
      </c>
      <c r="G621" s="168" t="s">
        <v>169</v>
      </c>
      <c r="H621" s="169">
        <v>29</v>
      </c>
      <c r="I621" s="170">
        <v>8.1999999999999993</v>
      </c>
      <c r="J621" s="171">
        <f t="shared" si="220"/>
        <v>237.8</v>
      </c>
      <c r="K621" s="167" t="s">
        <v>155</v>
      </c>
      <c r="L621" s="36"/>
      <c r="M621" s="172" t="s">
        <v>19</v>
      </c>
      <c r="N621" s="173" t="s">
        <v>45</v>
      </c>
      <c r="O621" s="61"/>
      <c r="P621" s="174">
        <f t="shared" si="221"/>
        <v>0</v>
      </c>
      <c r="Q621" s="174">
        <v>0</v>
      </c>
      <c r="R621" s="174">
        <f t="shared" si="222"/>
        <v>0</v>
      </c>
      <c r="S621" s="174">
        <v>2.5999999999999999E-3</v>
      </c>
      <c r="T621" s="175">
        <f t="shared" si="223"/>
        <v>7.5399999999999995E-2</v>
      </c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R621" s="176" t="s">
        <v>216</v>
      </c>
      <c r="AT621" s="176" t="s">
        <v>151</v>
      </c>
      <c r="AU621" s="176" t="s">
        <v>157</v>
      </c>
      <c r="AY621" s="14" t="s">
        <v>149</v>
      </c>
      <c r="BE621" s="177">
        <f t="shared" si="224"/>
        <v>237.8</v>
      </c>
      <c r="BF621" s="177">
        <f t="shared" si="225"/>
        <v>0</v>
      </c>
      <c r="BG621" s="177">
        <f t="shared" si="226"/>
        <v>0</v>
      </c>
      <c r="BH621" s="177">
        <f t="shared" si="227"/>
        <v>0</v>
      </c>
      <c r="BI621" s="177">
        <f t="shared" si="228"/>
        <v>0</v>
      </c>
      <c r="BJ621" s="14" t="s">
        <v>79</v>
      </c>
      <c r="BK621" s="177">
        <f t="shared" si="229"/>
        <v>237.8</v>
      </c>
      <c r="BL621" s="14" t="s">
        <v>216</v>
      </c>
      <c r="BM621" s="176" t="s">
        <v>2086</v>
      </c>
    </row>
    <row r="622" spans="1:65" s="1" customFormat="1" ht="14.45" customHeight="1">
      <c r="A622" s="31"/>
      <c r="B622" s="32"/>
      <c r="C622" s="165" t="s">
        <v>2087</v>
      </c>
      <c r="D622" s="165" t="s">
        <v>151</v>
      </c>
      <c r="E622" s="166" t="s">
        <v>2088</v>
      </c>
      <c r="F622" s="167" t="s">
        <v>2089</v>
      </c>
      <c r="G622" s="168" t="s">
        <v>169</v>
      </c>
      <c r="H622" s="169">
        <v>10</v>
      </c>
      <c r="I622" s="170">
        <v>22.4</v>
      </c>
      <c r="J622" s="171">
        <f t="shared" si="220"/>
        <v>224</v>
      </c>
      <c r="K622" s="167" t="s">
        <v>155</v>
      </c>
      <c r="L622" s="36"/>
      <c r="M622" s="172" t="s">
        <v>19</v>
      </c>
      <c r="N622" s="173" t="s">
        <v>45</v>
      </c>
      <c r="O622" s="61"/>
      <c r="P622" s="174">
        <f t="shared" si="221"/>
        <v>0</v>
      </c>
      <c r="Q622" s="174">
        <v>0</v>
      </c>
      <c r="R622" s="174">
        <f t="shared" si="222"/>
        <v>0</v>
      </c>
      <c r="S622" s="174">
        <v>6.0499999999999998E-3</v>
      </c>
      <c r="T622" s="175">
        <f t="shared" si="223"/>
        <v>6.0499999999999998E-2</v>
      </c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R622" s="176" t="s">
        <v>216</v>
      </c>
      <c r="AT622" s="176" t="s">
        <v>151</v>
      </c>
      <c r="AU622" s="176" t="s">
        <v>157</v>
      </c>
      <c r="AY622" s="14" t="s">
        <v>149</v>
      </c>
      <c r="BE622" s="177">
        <f t="shared" si="224"/>
        <v>224</v>
      </c>
      <c r="BF622" s="177">
        <f t="shared" si="225"/>
        <v>0</v>
      </c>
      <c r="BG622" s="177">
        <f t="shared" si="226"/>
        <v>0</v>
      </c>
      <c r="BH622" s="177">
        <f t="shared" si="227"/>
        <v>0</v>
      </c>
      <c r="BI622" s="177">
        <f t="shared" si="228"/>
        <v>0</v>
      </c>
      <c r="BJ622" s="14" t="s">
        <v>79</v>
      </c>
      <c r="BK622" s="177">
        <f t="shared" si="229"/>
        <v>224</v>
      </c>
      <c r="BL622" s="14" t="s">
        <v>216</v>
      </c>
      <c r="BM622" s="176" t="s">
        <v>2090</v>
      </c>
    </row>
    <row r="623" spans="1:65" s="1" customFormat="1" ht="14.45" customHeight="1">
      <c r="A623" s="31"/>
      <c r="B623" s="32"/>
      <c r="C623" s="165" t="s">
        <v>2091</v>
      </c>
      <c r="D623" s="165" t="s">
        <v>151</v>
      </c>
      <c r="E623" s="166" t="s">
        <v>2092</v>
      </c>
      <c r="F623" s="167" t="s">
        <v>2093</v>
      </c>
      <c r="G623" s="168" t="s">
        <v>169</v>
      </c>
      <c r="H623" s="169">
        <v>4.3499999999999996</v>
      </c>
      <c r="I623" s="170">
        <v>140</v>
      </c>
      <c r="J623" s="171">
        <f t="shared" si="220"/>
        <v>609</v>
      </c>
      <c r="K623" s="167" t="s">
        <v>155</v>
      </c>
      <c r="L623" s="36"/>
      <c r="M623" s="172" t="s">
        <v>19</v>
      </c>
      <c r="N623" s="173" t="s">
        <v>45</v>
      </c>
      <c r="O623" s="61"/>
      <c r="P623" s="174">
        <f t="shared" si="221"/>
        <v>0</v>
      </c>
      <c r="Q623" s="174">
        <v>0</v>
      </c>
      <c r="R623" s="174">
        <f t="shared" si="222"/>
        <v>0</v>
      </c>
      <c r="S623" s="174">
        <v>6.0499999999999998E-3</v>
      </c>
      <c r="T623" s="175">
        <f t="shared" si="223"/>
        <v>2.6317499999999997E-2</v>
      </c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R623" s="176" t="s">
        <v>216</v>
      </c>
      <c r="AT623" s="176" t="s">
        <v>151</v>
      </c>
      <c r="AU623" s="176" t="s">
        <v>157</v>
      </c>
      <c r="AY623" s="14" t="s">
        <v>149</v>
      </c>
      <c r="BE623" s="177">
        <f t="shared" si="224"/>
        <v>609</v>
      </c>
      <c r="BF623" s="177">
        <f t="shared" si="225"/>
        <v>0</v>
      </c>
      <c r="BG623" s="177">
        <f t="shared" si="226"/>
        <v>0</v>
      </c>
      <c r="BH623" s="177">
        <f t="shared" si="227"/>
        <v>0</v>
      </c>
      <c r="BI623" s="177">
        <f t="shared" si="228"/>
        <v>0</v>
      </c>
      <c r="BJ623" s="14" t="s">
        <v>79</v>
      </c>
      <c r="BK623" s="177">
        <f t="shared" si="229"/>
        <v>609</v>
      </c>
      <c r="BL623" s="14" t="s">
        <v>216</v>
      </c>
      <c r="BM623" s="176" t="s">
        <v>2094</v>
      </c>
    </row>
    <row r="624" spans="1:65" s="1" customFormat="1" ht="14.45" customHeight="1">
      <c r="A624" s="31"/>
      <c r="B624" s="32"/>
      <c r="C624" s="165" t="s">
        <v>2095</v>
      </c>
      <c r="D624" s="165" t="s">
        <v>151</v>
      </c>
      <c r="E624" s="166" t="s">
        <v>2096</v>
      </c>
      <c r="F624" s="167" t="s">
        <v>2097</v>
      </c>
      <c r="G624" s="168" t="s">
        <v>169</v>
      </c>
      <c r="H624" s="169">
        <v>24</v>
      </c>
      <c r="I624" s="170">
        <v>6.3</v>
      </c>
      <c r="J624" s="171">
        <f t="shared" si="220"/>
        <v>151.19999999999999</v>
      </c>
      <c r="K624" s="167" t="s">
        <v>155</v>
      </c>
      <c r="L624" s="36"/>
      <c r="M624" s="172" t="s">
        <v>19</v>
      </c>
      <c r="N624" s="173" t="s">
        <v>45</v>
      </c>
      <c r="O624" s="61"/>
      <c r="P624" s="174">
        <f t="shared" si="221"/>
        <v>0</v>
      </c>
      <c r="Q624" s="174">
        <v>0</v>
      </c>
      <c r="R624" s="174">
        <f t="shared" si="222"/>
        <v>0</v>
      </c>
      <c r="S624" s="174">
        <v>3.9399999999999999E-3</v>
      </c>
      <c r="T624" s="175">
        <f t="shared" si="223"/>
        <v>9.4560000000000005E-2</v>
      </c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R624" s="176" t="s">
        <v>216</v>
      </c>
      <c r="AT624" s="176" t="s">
        <v>151</v>
      </c>
      <c r="AU624" s="176" t="s">
        <v>157</v>
      </c>
      <c r="AY624" s="14" t="s">
        <v>149</v>
      </c>
      <c r="BE624" s="177">
        <f t="shared" si="224"/>
        <v>151.19999999999999</v>
      </c>
      <c r="BF624" s="177">
        <f t="shared" si="225"/>
        <v>0</v>
      </c>
      <c r="BG624" s="177">
        <f t="shared" si="226"/>
        <v>0</v>
      </c>
      <c r="BH624" s="177">
        <f t="shared" si="227"/>
        <v>0</v>
      </c>
      <c r="BI624" s="177">
        <f t="shared" si="228"/>
        <v>0</v>
      </c>
      <c r="BJ624" s="14" t="s">
        <v>79</v>
      </c>
      <c r="BK624" s="177">
        <f t="shared" si="229"/>
        <v>151.19999999999999</v>
      </c>
      <c r="BL624" s="14" t="s">
        <v>216</v>
      </c>
      <c r="BM624" s="176" t="s">
        <v>2098</v>
      </c>
    </row>
    <row r="625" spans="1:65" s="1" customFormat="1" ht="14.45" customHeight="1">
      <c r="A625" s="31"/>
      <c r="B625" s="32"/>
      <c r="C625" s="165" t="s">
        <v>2099</v>
      </c>
      <c r="D625" s="165" t="s">
        <v>151</v>
      </c>
      <c r="E625" s="166" t="s">
        <v>2100</v>
      </c>
      <c r="F625" s="167" t="s">
        <v>2101</v>
      </c>
      <c r="G625" s="168" t="s">
        <v>169</v>
      </c>
      <c r="H625" s="169">
        <v>6.6</v>
      </c>
      <c r="I625" s="170">
        <v>127</v>
      </c>
      <c r="J625" s="171">
        <f t="shared" si="220"/>
        <v>838.2</v>
      </c>
      <c r="K625" s="167" t="s">
        <v>155</v>
      </c>
      <c r="L625" s="36"/>
      <c r="M625" s="172" t="s">
        <v>19</v>
      </c>
      <c r="N625" s="173" t="s">
        <v>45</v>
      </c>
      <c r="O625" s="61"/>
      <c r="P625" s="174">
        <f t="shared" si="221"/>
        <v>0</v>
      </c>
      <c r="Q625" s="174">
        <v>1.3600000000000001E-3</v>
      </c>
      <c r="R625" s="174">
        <f t="shared" si="222"/>
        <v>8.9759999999999996E-3</v>
      </c>
      <c r="S625" s="174">
        <v>0</v>
      </c>
      <c r="T625" s="175">
        <f t="shared" si="223"/>
        <v>0</v>
      </c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R625" s="176" t="s">
        <v>216</v>
      </c>
      <c r="AT625" s="176" t="s">
        <v>151</v>
      </c>
      <c r="AU625" s="176" t="s">
        <v>157</v>
      </c>
      <c r="AY625" s="14" t="s">
        <v>149</v>
      </c>
      <c r="BE625" s="177">
        <f t="shared" si="224"/>
        <v>838.2</v>
      </c>
      <c r="BF625" s="177">
        <f t="shared" si="225"/>
        <v>0</v>
      </c>
      <c r="BG625" s="177">
        <f t="shared" si="226"/>
        <v>0</v>
      </c>
      <c r="BH625" s="177">
        <f t="shared" si="227"/>
        <v>0</v>
      </c>
      <c r="BI625" s="177">
        <f t="shared" si="228"/>
        <v>0</v>
      </c>
      <c r="BJ625" s="14" t="s">
        <v>79</v>
      </c>
      <c r="BK625" s="177">
        <f t="shared" si="229"/>
        <v>838.2</v>
      </c>
      <c r="BL625" s="14" t="s">
        <v>216</v>
      </c>
      <c r="BM625" s="176" t="s">
        <v>2102</v>
      </c>
    </row>
    <row r="626" spans="1:65" s="1" customFormat="1" ht="24.2" customHeight="1">
      <c r="A626" s="31"/>
      <c r="B626" s="32"/>
      <c r="C626" s="165" t="s">
        <v>2103</v>
      </c>
      <c r="D626" s="165" t="s">
        <v>151</v>
      </c>
      <c r="E626" s="166" t="s">
        <v>2104</v>
      </c>
      <c r="F626" s="167" t="s">
        <v>2105</v>
      </c>
      <c r="G626" s="168" t="s">
        <v>154</v>
      </c>
      <c r="H626" s="169">
        <v>54.4</v>
      </c>
      <c r="I626" s="170">
        <v>93</v>
      </c>
      <c r="J626" s="171">
        <f t="shared" si="220"/>
        <v>5059.2</v>
      </c>
      <c r="K626" s="167" t="s">
        <v>155</v>
      </c>
      <c r="L626" s="36"/>
      <c r="M626" s="172" t="s">
        <v>19</v>
      </c>
      <c r="N626" s="173" t="s">
        <v>45</v>
      </c>
      <c r="O626" s="61"/>
      <c r="P626" s="174">
        <f t="shared" si="221"/>
        <v>0</v>
      </c>
      <c r="Q626" s="174">
        <v>5.8300000000000001E-3</v>
      </c>
      <c r="R626" s="174">
        <f t="shared" si="222"/>
        <v>0.31715199999999999</v>
      </c>
      <c r="S626" s="174">
        <v>0</v>
      </c>
      <c r="T626" s="175">
        <f t="shared" si="223"/>
        <v>0</v>
      </c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R626" s="176" t="s">
        <v>216</v>
      </c>
      <c r="AT626" s="176" t="s">
        <v>151</v>
      </c>
      <c r="AU626" s="176" t="s">
        <v>157</v>
      </c>
      <c r="AY626" s="14" t="s">
        <v>149</v>
      </c>
      <c r="BE626" s="177">
        <f t="shared" si="224"/>
        <v>5059.2</v>
      </c>
      <c r="BF626" s="177">
        <f t="shared" si="225"/>
        <v>0</v>
      </c>
      <c r="BG626" s="177">
        <f t="shared" si="226"/>
        <v>0</v>
      </c>
      <c r="BH626" s="177">
        <f t="shared" si="227"/>
        <v>0</v>
      </c>
      <c r="BI626" s="177">
        <f t="shared" si="228"/>
        <v>0</v>
      </c>
      <c r="BJ626" s="14" t="s">
        <v>79</v>
      </c>
      <c r="BK626" s="177">
        <f t="shared" si="229"/>
        <v>5059.2</v>
      </c>
      <c r="BL626" s="14" t="s">
        <v>216</v>
      </c>
      <c r="BM626" s="176" t="s">
        <v>2106</v>
      </c>
    </row>
    <row r="627" spans="1:65" s="1" customFormat="1" ht="24.2" customHeight="1">
      <c r="A627" s="31"/>
      <c r="B627" s="32"/>
      <c r="C627" s="165" t="s">
        <v>2107</v>
      </c>
      <c r="D627" s="165" t="s">
        <v>151</v>
      </c>
      <c r="E627" s="166" t="s">
        <v>2108</v>
      </c>
      <c r="F627" s="167" t="s">
        <v>2109</v>
      </c>
      <c r="G627" s="168" t="s">
        <v>154</v>
      </c>
      <c r="H627" s="169">
        <v>9</v>
      </c>
      <c r="I627" s="170">
        <v>147</v>
      </c>
      <c r="J627" s="171">
        <f t="shared" si="220"/>
        <v>1323</v>
      </c>
      <c r="K627" s="167" t="s">
        <v>155</v>
      </c>
      <c r="L627" s="36"/>
      <c r="M627" s="172" t="s">
        <v>19</v>
      </c>
      <c r="N627" s="173" t="s">
        <v>45</v>
      </c>
      <c r="O627" s="61"/>
      <c r="P627" s="174">
        <f t="shared" si="221"/>
        <v>0</v>
      </c>
      <c r="Q627" s="174">
        <v>6.6100000000000004E-3</v>
      </c>
      <c r="R627" s="174">
        <f t="shared" si="222"/>
        <v>5.9490000000000001E-2</v>
      </c>
      <c r="S627" s="174">
        <v>0</v>
      </c>
      <c r="T627" s="175">
        <f t="shared" si="223"/>
        <v>0</v>
      </c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R627" s="176" t="s">
        <v>216</v>
      </c>
      <c r="AT627" s="176" t="s">
        <v>151</v>
      </c>
      <c r="AU627" s="176" t="s">
        <v>157</v>
      </c>
      <c r="AY627" s="14" t="s">
        <v>149</v>
      </c>
      <c r="BE627" s="177">
        <f t="shared" si="224"/>
        <v>1323</v>
      </c>
      <c r="BF627" s="177">
        <f t="shared" si="225"/>
        <v>0</v>
      </c>
      <c r="BG627" s="177">
        <f t="shared" si="226"/>
        <v>0</v>
      </c>
      <c r="BH627" s="177">
        <f t="shared" si="227"/>
        <v>0</v>
      </c>
      <c r="BI627" s="177">
        <f t="shared" si="228"/>
        <v>0</v>
      </c>
      <c r="BJ627" s="14" t="s">
        <v>79</v>
      </c>
      <c r="BK627" s="177">
        <f t="shared" si="229"/>
        <v>1323</v>
      </c>
      <c r="BL627" s="14" t="s">
        <v>216</v>
      </c>
      <c r="BM627" s="176" t="s">
        <v>2110</v>
      </c>
    </row>
    <row r="628" spans="1:65" s="1" customFormat="1" ht="14.45" customHeight="1">
      <c r="A628" s="31"/>
      <c r="B628" s="32"/>
      <c r="C628" s="165" t="s">
        <v>2111</v>
      </c>
      <c r="D628" s="165" t="s">
        <v>151</v>
      </c>
      <c r="E628" s="166" t="s">
        <v>2112</v>
      </c>
      <c r="F628" s="167" t="s">
        <v>2113</v>
      </c>
      <c r="G628" s="168" t="s">
        <v>169</v>
      </c>
      <c r="H628" s="169">
        <v>37</v>
      </c>
      <c r="I628" s="170">
        <v>149</v>
      </c>
      <c r="J628" s="171">
        <f t="shared" si="220"/>
        <v>5513</v>
      </c>
      <c r="K628" s="167" t="s">
        <v>155</v>
      </c>
      <c r="L628" s="36"/>
      <c r="M628" s="172" t="s">
        <v>19</v>
      </c>
      <c r="N628" s="173" t="s">
        <v>45</v>
      </c>
      <c r="O628" s="61"/>
      <c r="P628" s="174">
        <f t="shared" si="221"/>
        <v>0</v>
      </c>
      <c r="Q628" s="174">
        <v>2.5300000000000001E-3</v>
      </c>
      <c r="R628" s="174">
        <f t="shared" si="222"/>
        <v>9.3609999999999999E-2</v>
      </c>
      <c r="S628" s="174">
        <v>0</v>
      </c>
      <c r="T628" s="175">
        <f t="shared" si="223"/>
        <v>0</v>
      </c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R628" s="176" t="s">
        <v>216</v>
      </c>
      <c r="AT628" s="176" t="s">
        <v>151</v>
      </c>
      <c r="AU628" s="176" t="s">
        <v>157</v>
      </c>
      <c r="AY628" s="14" t="s">
        <v>149</v>
      </c>
      <c r="BE628" s="177">
        <f t="shared" si="224"/>
        <v>5513</v>
      </c>
      <c r="BF628" s="177">
        <f t="shared" si="225"/>
        <v>0</v>
      </c>
      <c r="BG628" s="177">
        <f t="shared" si="226"/>
        <v>0</v>
      </c>
      <c r="BH628" s="177">
        <f t="shared" si="227"/>
        <v>0</v>
      </c>
      <c r="BI628" s="177">
        <f t="shared" si="228"/>
        <v>0</v>
      </c>
      <c r="BJ628" s="14" t="s">
        <v>79</v>
      </c>
      <c r="BK628" s="177">
        <f t="shared" si="229"/>
        <v>5513</v>
      </c>
      <c r="BL628" s="14" t="s">
        <v>216</v>
      </c>
      <c r="BM628" s="176" t="s">
        <v>2114</v>
      </c>
    </row>
    <row r="629" spans="1:65" s="1" customFormat="1" ht="14.45" customHeight="1">
      <c r="A629" s="31"/>
      <c r="B629" s="32"/>
      <c r="C629" s="165" t="s">
        <v>2115</v>
      </c>
      <c r="D629" s="165" t="s">
        <v>151</v>
      </c>
      <c r="E629" s="166" t="s">
        <v>2116</v>
      </c>
      <c r="F629" s="167" t="s">
        <v>2117</v>
      </c>
      <c r="G629" s="168" t="s">
        <v>169</v>
      </c>
      <c r="H629" s="169">
        <v>34.6</v>
      </c>
      <c r="I629" s="170">
        <v>125</v>
      </c>
      <c r="J629" s="171">
        <f t="shared" si="220"/>
        <v>4325</v>
      </c>
      <c r="K629" s="167" t="s">
        <v>155</v>
      </c>
      <c r="L629" s="36"/>
      <c r="M629" s="172" t="s">
        <v>19</v>
      </c>
      <c r="N629" s="173" t="s">
        <v>45</v>
      </c>
      <c r="O629" s="61"/>
      <c r="P629" s="174">
        <f t="shared" si="221"/>
        <v>0</v>
      </c>
      <c r="Q629" s="174">
        <v>1.3699999999999999E-3</v>
      </c>
      <c r="R629" s="174">
        <f t="shared" si="222"/>
        <v>4.7402E-2</v>
      </c>
      <c r="S629" s="174">
        <v>0</v>
      </c>
      <c r="T629" s="175">
        <f t="shared" si="223"/>
        <v>0</v>
      </c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R629" s="176" t="s">
        <v>216</v>
      </c>
      <c r="AT629" s="176" t="s">
        <v>151</v>
      </c>
      <c r="AU629" s="176" t="s">
        <v>157</v>
      </c>
      <c r="AY629" s="14" t="s">
        <v>149</v>
      </c>
      <c r="BE629" s="177">
        <f t="shared" si="224"/>
        <v>4325</v>
      </c>
      <c r="BF629" s="177">
        <f t="shared" si="225"/>
        <v>0</v>
      </c>
      <c r="BG629" s="177">
        <f t="shared" si="226"/>
        <v>0</v>
      </c>
      <c r="BH629" s="177">
        <f t="shared" si="227"/>
        <v>0</v>
      </c>
      <c r="BI629" s="177">
        <f t="shared" si="228"/>
        <v>0</v>
      </c>
      <c r="BJ629" s="14" t="s">
        <v>79</v>
      </c>
      <c r="BK629" s="177">
        <f t="shared" si="229"/>
        <v>4325</v>
      </c>
      <c r="BL629" s="14" t="s">
        <v>216</v>
      </c>
      <c r="BM629" s="176" t="s">
        <v>2118</v>
      </c>
    </row>
    <row r="630" spans="1:65" s="1" customFormat="1" ht="14.45" customHeight="1">
      <c r="A630" s="31"/>
      <c r="B630" s="32"/>
      <c r="C630" s="165" t="s">
        <v>2119</v>
      </c>
      <c r="D630" s="165" t="s">
        <v>151</v>
      </c>
      <c r="E630" s="166" t="s">
        <v>2120</v>
      </c>
      <c r="F630" s="167" t="s">
        <v>2121</v>
      </c>
      <c r="G630" s="168" t="s">
        <v>169</v>
      </c>
      <c r="H630" s="169">
        <v>14.4</v>
      </c>
      <c r="I630" s="170">
        <v>139</v>
      </c>
      <c r="J630" s="171">
        <f t="shared" si="220"/>
        <v>2001.6</v>
      </c>
      <c r="K630" s="167" t="s">
        <v>155</v>
      </c>
      <c r="L630" s="36"/>
      <c r="M630" s="172" t="s">
        <v>19</v>
      </c>
      <c r="N630" s="173" t="s">
        <v>45</v>
      </c>
      <c r="O630" s="61"/>
      <c r="P630" s="174">
        <f t="shared" si="221"/>
        <v>0</v>
      </c>
      <c r="Q630" s="174">
        <v>2.1800000000000001E-3</v>
      </c>
      <c r="R630" s="174">
        <f t="shared" si="222"/>
        <v>3.1392000000000003E-2</v>
      </c>
      <c r="S630" s="174">
        <v>0</v>
      </c>
      <c r="T630" s="175">
        <f t="shared" si="223"/>
        <v>0</v>
      </c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R630" s="176" t="s">
        <v>216</v>
      </c>
      <c r="AT630" s="176" t="s">
        <v>151</v>
      </c>
      <c r="AU630" s="176" t="s">
        <v>157</v>
      </c>
      <c r="AY630" s="14" t="s">
        <v>149</v>
      </c>
      <c r="BE630" s="177">
        <f t="shared" si="224"/>
        <v>2001.6</v>
      </c>
      <c r="BF630" s="177">
        <f t="shared" si="225"/>
        <v>0</v>
      </c>
      <c r="BG630" s="177">
        <f t="shared" si="226"/>
        <v>0</v>
      </c>
      <c r="BH630" s="177">
        <f t="shared" si="227"/>
        <v>0</v>
      </c>
      <c r="BI630" s="177">
        <f t="shared" si="228"/>
        <v>0</v>
      </c>
      <c r="BJ630" s="14" t="s">
        <v>79</v>
      </c>
      <c r="BK630" s="177">
        <f t="shared" si="229"/>
        <v>2001.6</v>
      </c>
      <c r="BL630" s="14" t="s">
        <v>216</v>
      </c>
      <c r="BM630" s="176" t="s">
        <v>2122</v>
      </c>
    </row>
    <row r="631" spans="1:65" s="1" customFormat="1" ht="14.45" customHeight="1">
      <c r="A631" s="31"/>
      <c r="B631" s="32"/>
      <c r="C631" s="165" t="s">
        <v>2123</v>
      </c>
      <c r="D631" s="165" t="s">
        <v>151</v>
      </c>
      <c r="E631" s="166" t="s">
        <v>2124</v>
      </c>
      <c r="F631" s="167" t="s">
        <v>2125</v>
      </c>
      <c r="G631" s="168" t="s">
        <v>169</v>
      </c>
      <c r="H631" s="169">
        <v>11.1</v>
      </c>
      <c r="I631" s="170">
        <v>200</v>
      </c>
      <c r="J631" s="171">
        <f t="shared" si="220"/>
        <v>2220</v>
      </c>
      <c r="K631" s="167" t="s">
        <v>155</v>
      </c>
      <c r="L631" s="36"/>
      <c r="M631" s="172" t="s">
        <v>19</v>
      </c>
      <c r="N631" s="173" t="s">
        <v>45</v>
      </c>
      <c r="O631" s="61"/>
      <c r="P631" s="174">
        <f t="shared" si="221"/>
        <v>0</v>
      </c>
      <c r="Q631" s="174">
        <v>3.47E-3</v>
      </c>
      <c r="R631" s="174">
        <f t="shared" si="222"/>
        <v>3.8516999999999996E-2</v>
      </c>
      <c r="S631" s="174">
        <v>0</v>
      </c>
      <c r="T631" s="175">
        <f t="shared" si="223"/>
        <v>0</v>
      </c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R631" s="176" t="s">
        <v>216</v>
      </c>
      <c r="AT631" s="176" t="s">
        <v>151</v>
      </c>
      <c r="AU631" s="176" t="s">
        <v>157</v>
      </c>
      <c r="AY631" s="14" t="s">
        <v>149</v>
      </c>
      <c r="BE631" s="177">
        <f t="shared" si="224"/>
        <v>2220</v>
      </c>
      <c r="BF631" s="177">
        <f t="shared" si="225"/>
        <v>0</v>
      </c>
      <c r="BG631" s="177">
        <f t="shared" si="226"/>
        <v>0</v>
      </c>
      <c r="BH631" s="177">
        <f t="shared" si="227"/>
        <v>0</v>
      </c>
      <c r="BI631" s="177">
        <f t="shared" si="228"/>
        <v>0</v>
      </c>
      <c r="BJ631" s="14" t="s">
        <v>79</v>
      </c>
      <c r="BK631" s="177">
        <f t="shared" si="229"/>
        <v>2220</v>
      </c>
      <c r="BL631" s="14" t="s">
        <v>216</v>
      </c>
      <c r="BM631" s="176" t="s">
        <v>2126</v>
      </c>
    </row>
    <row r="632" spans="1:65" s="1" customFormat="1" ht="24.2" customHeight="1">
      <c r="A632" s="31"/>
      <c r="B632" s="32"/>
      <c r="C632" s="165" t="s">
        <v>2127</v>
      </c>
      <c r="D632" s="165" t="s">
        <v>151</v>
      </c>
      <c r="E632" s="166" t="s">
        <v>2128</v>
      </c>
      <c r="F632" s="167" t="s">
        <v>2129</v>
      </c>
      <c r="G632" s="168" t="s">
        <v>169</v>
      </c>
      <c r="H632" s="169">
        <v>4.3499999999999996</v>
      </c>
      <c r="I632" s="170">
        <v>307</v>
      </c>
      <c r="J632" s="171">
        <f t="shared" si="220"/>
        <v>1335.45</v>
      </c>
      <c r="K632" s="167" t="s">
        <v>155</v>
      </c>
      <c r="L632" s="36"/>
      <c r="M632" s="172" t="s">
        <v>19</v>
      </c>
      <c r="N632" s="173" t="s">
        <v>45</v>
      </c>
      <c r="O632" s="61"/>
      <c r="P632" s="174">
        <f t="shared" si="221"/>
        <v>0</v>
      </c>
      <c r="Q632" s="174">
        <v>2.97E-3</v>
      </c>
      <c r="R632" s="174">
        <f t="shared" si="222"/>
        <v>1.2919499999999999E-2</v>
      </c>
      <c r="S632" s="174">
        <v>0</v>
      </c>
      <c r="T632" s="175">
        <f t="shared" si="223"/>
        <v>0</v>
      </c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R632" s="176" t="s">
        <v>216</v>
      </c>
      <c r="AT632" s="176" t="s">
        <v>151</v>
      </c>
      <c r="AU632" s="176" t="s">
        <v>157</v>
      </c>
      <c r="AY632" s="14" t="s">
        <v>149</v>
      </c>
      <c r="BE632" s="177">
        <f t="shared" si="224"/>
        <v>1335.45</v>
      </c>
      <c r="BF632" s="177">
        <f t="shared" si="225"/>
        <v>0</v>
      </c>
      <c r="BG632" s="177">
        <f t="shared" si="226"/>
        <v>0</v>
      </c>
      <c r="BH632" s="177">
        <f t="shared" si="227"/>
        <v>0</v>
      </c>
      <c r="BI632" s="177">
        <f t="shared" si="228"/>
        <v>0</v>
      </c>
      <c r="BJ632" s="14" t="s">
        <v>79</v>
      </c>
      <c r="BK632" s="177">
        <f t="shared" si="229"/>
        <v>1335.45</v>
      </c>
      <c r="BL632" s="14" t="s">
        <v>216</v>
      </c>
      <c r="BM632" s="176" t="s">
        <v>2130</v>
      </c>
    </row>
    <row r="633" spans="1:65" s="1" customFormat="1" ht="24.2" customHeight="1">
      <c r="A633" s="31"/>
      <c r="B633" s="32"/>
      <c r="C633" s="165" t="s">
        <v>2131</v>
      </c>
      <c r="D633" s="165" t="s">
        <v>151</v>
      </c>
      <c r="E633" s="166" t="s">
        <v>2132</v>
      </c>
      <c r="F633" s="167" t="s">
        <v>2133</v>
      </c>
      <c r="G633" s="168" t="s">
        <v>169</v>
      </c>
      <c r="H633" s="169">
        <v>14.35</v>
      </c>
      <c r="I633" s="170">
        <v>313</v>
      </c>
      <c r="J633" s="171">
        <f t="shared" si="220"/>
        <v>4491.55</v>
      </c>
      <c r="K633" s="167" t="s">
        <v>155</v>
      </c>
      <c r="L633" s="36"/>
      <c r="M633" s="172" t="s">
        <v>19</v>
      </c>
      <c r="N633" s="173" t="s">
        <v>45</v>
      </c>
      <c r="O633" s="61"/>
      <c r="P633" s="174">
        <f t="shared" si="221"/>
        <v>0</v>
      </c>
      <c r="Q633" s="174">
        <v>3.5100000000000001E-3</v>
      </c>
      <c r="R633" s="174">
        <f t="shared" si="222"/>
        <v>5.0368500000000004E-2</v>
      </c>
      <c r="S633" s="174">
        <v>0</v>
      </c>
      <c r="T633" s="175">
        <f t="shared" si="223"/>
        <v>0</v>
      </c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R633" s="176" t="s">
        <v>216</v>
      </c>
      <c r="AT633" s="176" t="s">
        <v>151</v>
      </c>
      <c r="AU633" s="176" t="s">
        <v>157</v>
      </c>
      <c r="AY633" s="14" t="s">
        <v>149</v>
      </c>
      <c r="BE633" s="177">
        <f t="shared" si="224"/>
        <v>4491.55</v>
      </c>
      <c r="BF633" s="177">
        <f t="shared" si="225"/>
        <v>0</v>
      </c>
      <c r="BG633" s="177">
        <f t="shared" si="226"/>
        <v>0</v>
      </c>
      <c r="BH633" s="177">
        <f t="shared" si="227"/>
        <v>0</v>
      </c>
      <c r="BI633" s="177">
        <f t="shared" si="228"/>
        <v>0</v>
      </c>
      <c r="BJ633" s="14" t="s">
        <v>79</v>
      </c>
      <c r="BK633" s="177">
        <f t="shared" si="229"/>
        <v>4491.55</v>
      </c>
      <c r="BL633" s="14" t="s">
        <v>216</v>
      </c>
      <c r="BM633" s="176" t="s">
        <v>2134</v>
      </c>
    </row>
    <row r="634" spans="1:65" s="1" customFormat="1" ht="24.2" customHeight="1">
      <c r="A634" s="31"/>
      <c r="B634" s="32"/>
      <c r="C634" s="165" t="s">
        <v>2135</v>
      </c>
      <c r="D634" s="165" t="s">
        <v>151</v>
      </c>
      <c r="E634" s="166" t="s">
        <v>2136</v>
      </c>
      <c r="F634" s="167" t="s">
        <v>2137</v>
      </c>
      <c r="G634" s="168" t="s">
        <v>169</v>
      </c>
      <c r="H634" s="169">
        <v>30</v>
      </c>
      <c r="I634" s="170">
        <v>330</v>
      </c>
      <c r="J634" s="171">
        <f t="shared" si="220"/>
        <v>9900</v>
      </c>
      <c r="K634" s="167" t="s">
        <v>155</v>
      </c>
      <c r="L634" s="36"/>
      <c r="M634" s="172" t="s">
        <v>19</v>
      </c>
      <c r="N634" s="173" t="s">
        <v>45</v>
      </c>
      <c r="O634" s="61"/>
      <c r="P634" s="174">
        <f t="shared" si="221"/>
        <v>0</v>
      </c>
      <c r="Q634" s="174">
        <v>5.8399999999999997E-3</v>
      </c>
      <c r="R634" s="174">
        <f t="shared" si="222"/>
        <v>0.17519999999999999</v>
      </c>
      <c r="S634" s="174">
        <v>0</v>
      </c>
      <c r="T634" s="175">
        <f t="shared" si="223"/>
        <v>0</v>
      </c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R634" s="176" t="s">
        <v>216</v>
      </c>
      <c r="AT634" s="176" t="s">
        <v>151</v>
      </c>
      <c r="AU634" s="176" t="s">
        <v>157</v>
      </c>
      <c r="AY634" s="14" t="s">
        <v>149</v>
      </c>
      <c r="BE634" s="177">
        <f t="shared" si="224"/>
        <v>9900</v>
      </c>
      <c r="BF634" s="177">
        <f t="shared" si="225"/>
        <v>0</v>
      </c>
      <c r="BG634" s="177">
        <f t="shared" si="226"/>
        <v>0</v>
      </c>
      <c r="BH634" s="177">
        <f t="shared" si="227"/>
        <v>0</v>
      </c>
      <c r="BI634" s="177">
        <f t="shared" si="228"/>
        <v>0</v>
      </c>
      <c r="BJ634" s="14" t="s">
        <v>79</v>
      </c>
      <c r="BK634" s="177">
        <f t="shared" si="229"/>
        <v>9900</v>
      </c>
      <c r="BL634" s="14" t="s">
        <v>216</v>
      </c>
      <c r="BM634" s="176" t="s">
        <v>2138</v>
      </c>
    </row>
    <row r="635" spans="1:65" s="1" customFormat="1" ht="14.45" customHeight="1">
      <c r="A635" s="31"/>
      <c r="B635" s="32"/>
      <c r="C635" s="165" t="s">
        <v>2139</v>
      </c>
      <c r="D635" s="165" t="s">
        <v>151</v>
      </c>
      <c r="E635" s="166" t="s">
        <v>2140</v>
      </c>
      <c r="F635" s="167" t="s">
        <v>2141</v>
      </c>
      <c r="G635" s="168" t="s">
        <v>169</v>
      </c>
      <c r="H635" s="169">
        <v>4</v>
      </c>
      <c r="I635" s="170">
        <v>288</v>
      </c>
      <c r="J635" s="171">
        <f t="shared" si="220"/>
        <v>1152</v>
      </c>
      <c r="K635" s="167" t="s">
        <v>155</v>
      </c>
      <c r="L635" s="36"/>
      <c r="M635" s="172" t="s">
        <v>19</v>
      </c>
      <c r="N635" s="173" t="s">
        <v>45</v>
      </c>
      <c r="O635" s="61"/>
      <c r="P635" s="174">
        <f t="shared" si="221"/>
        <v>0</v>
      </c>
      <c r="Q635" s="174">
        <v>1.67E-3</v>
      </c>
      <c r="R635" s="174">
        <f t="shared" si="222"/>
        <v>6.6800000000000002E-3</v>
      </c>
      <c r="S635" s="174">
        <v>0</v>
      </c>
      <c r="T635" s="175">
        <f t="shared" si="223"/>
        <v>0</v>
      </c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R635" s="176" t="s">
        <v>216</v>
      </c>
      <c r="AT635" s="176" t="s">
        <v>151</v>
      </c>
      <c r="AU635" s="176" t="s">
        <v>157</v>
      </c>
      <c r="AY635" s="14" t="s">
        <v>149</v>
      </c>
      <c r="BE635" s="177">
        <f t="shared" si="224"/>
        <v>1152</v>
      </c>
      <c r="BF635" s="177">
        <f t="shared" si="225"/>
        <v>0</v>
      </c>
      <c r="BG635" s="177">
        <f t="shared" si="226"/>
        <v>0</v>
      </c>
      <c r="BH635" s="177">
        <f t="shared" si="227"/>
        <v>0</v>
      </c>
      <c r="BI635" s="177">
        <f t="shared" si="228"/>
        <v>0</v>
      </c>
      <c r="BJ635" s="14" t="s">
        <v>79</v>
      </c>
      <c r="BK635" s="177">
        <f t="shared" si="229"/>
        <v>1152</v>
      </c>
      <c r="BL635" s="14" t="s">
        <v>216</v>
      </c>
      <c r="BM635" s="176" t="s">
        <v>2142</v>
      </c>
    </row>
    <row r="636" spans="1:65" s="1" customFormat="1" ht="24.2" customHeight="1">
      <c r="A636" s="31"/>
      <c r="B636" s="32"/>
      <c r="C636" s="165" t="s">
        <v>2143</v>
      </c>
      <c r="D636" s="165" t="s">
        <v>151</v>
      </c>
      <c r="E636" s="166" t="s">
        <v>2144</v>
      </c>
      <c r="F636" s="167" t="s">
        <v>2145</v>
      </c>
      <c r="G636" s="168" t="s">
        <v>169</v>
      </c>
      <c r="H636" s="169">
        <v>4.8</v>
      </c>
      <c r="I636" s="170">
        <v>380</v>
      </c>
      <c r="J636" s="171">
        <f t="shared" si="220"/>
        <v>1824</v>
      </c>
      <c r="K636" s="167" t="s">
        <v>155</v>
      </c>
      <c r="L636" s="36"/>
      <c r="M636" s="172" t="s">
        <v>19</v>
      </c>
      <c r="N636" s="173" t="s">
        <v>45</v>
      </c>
      <c r="O636" s="61"/>
      <c r="P636" s="174">
        <f t="shared" si="221"/>
        <v>0</v>
      </c>
      <c r="Q636" s="174">
        <v>3.5200000000000001E-3</v>
      </c>
      <c r="R636" s="174">
        <f t="shared" si="222"/>
        <v>1.6896000000000001E-2</v>
      </c>
      <c r="S636" s="174">
        <v>0</v>
      </c>
      <c r="T636" s="175">
        <f t="shared" si="223"/>
        <v>0</v>
      </c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R636" s="176" t="s">
        <v>216</v>
      </c>
      <c r="AT636" s="176" t="s">
        <v>151</v>
      </c>
      <c r="AU636" s="176" t="s">
        <v>157</v>
      </c>
      <c r="AY636" s="14" t="s">
        <v>149</v>
      </c>
      <c r="BE636" s="177">
        <f t="shared" si="224"/>
        <v>1824</v>
      </c>
      <c r="BF636" s="177">
        <f t="shared" si="225"/>
        <v>0</v>
      </c>
      <c r="BG636" s="177">
        <f t="shared" si="226"/>
        <v>0</v>
      </c>
      <c r="BH636" s="177">
        <f t="shared" si="227"/>
        <v>0</v>
      </c>
      <c r="BI636" s="177">
        <f t="shared" si="228"/>
        <v>0</v>
      </c>
      <c r="BJ636" s="14" t="s">
        <v>79</v>
      </c>
      <c r="BK636" s="177">
        <f t="shared" si="229"/>
        <v>1824</v>
      </c>
      <c r="BL636" s="14" t="s">
        <v>216</v>
      </c>
      <c r="BM636" s="176" t="s">
        <v>2146</v>
      </c>
    </row>
    <row r="637" spans="1:65" s="1" customFormat="1" ht="24.2" customHeight="1">
      <c r="A637" s="31"/>
      <c r="B637" s="32"/>
      <c r="C637" s="165" t="s">
        <v>2147</v>
      </c>
      <c r="D637" s="165" t="s">
        <v>151</v>
      </c>
      <c r="E637" s="166" t="s">
        <v>2148</v>
      </c>
      <c r="F637" s="167" t="s">
        <v>2149</v>
      </c>
      <c r="G637" s="168" t="s">
        <v>169</v>
      </c>
      <c r="H637" s="169">
        <v>30</v>
      </c>
      <c r="I637" s="170">
        <v>180</v>
      </c>
      <c r="J637" s="171">
        <f t="shared" si="220"/>
        <v>5400</v>
      </c>
      <c r="K637" s="167" t="s">
        <v>155</v>
      </c>
      <c r="L637" s="36"/>
      <c r="M637" s="172" t="s">
        <v>19</v>
      </c>
      <c r="N637" s="173" t="s">
        <v>45</v>
      </c>
      <c r="O637" s="61"/>
      <c r="P637" s="174">
        <f t="shared" si="221"/>
        <v>0</v>
      </c>
      <c r="Q637" s="174">
        <v>3.5200000000000001E-3</v>
      </c>
      <c r="R637" s="174">
        <f t="shared" si="222"/>
        <v>0.1056</v>
      </c>
      <c r="S637" s="174">
        <v>0</v>
      </c>
      <c r="T637" s="175">
        <f t="shared" si="223"/>
        <v>0</v>
      </c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R637" s="176" t="s">
        <v>216</v>
      </c>
      <c r="AT637" s="176" t="s">
        <v>151</v>
      </c>
      <c r="AU637" s="176" t="s">
        <v>157</v>
      </c>
      <c r="AY637" s="14" t="s">
        <v>149</v>
      </c>
      <c r="BE637" s="177">
        <f t="shared" si="224"/>
        <v>5400</v>
      </c>
      <c r="BF637" s="177">
        <f t="shared" si="225"/>
        <v>0</v>
      </c>
      <c r="BG637" s="177">
        <f t="shared" si="226"/>
        <v>0</v>
      </c>
      <c r="BH637" s="177">
        <f t="shared" si="227"/>
        <v>0</v>
      </c>
      <c r="BI637" s="177">
        <f t="shared" si="228"/>
        <v>0</v>
      </c>
      <c r="BJ637" s="14" t="s">
        <v>79</v>
      </c>
      <c r="BK637" s="177">
        <f t="shared" si="229"/>
        <v>5400</v>
      </c>
      <c r="BL637" s="14" t="s">
        <v>216</v>
      </c>
      <c r="BM637" s="176" t="s">
        <v>2150</v>
      </c>
    </row>
    <row r="638" spans="1:65" s="1" customFormat="1" ht="14.45" customHeight="1">
      <c r="A638" s="31"/>
      <c r="B638" s="32"/>
      <c r="C638" s="165" t="s">
        <v>2151</v>
      </c>
      <c r="D638" s="165" t="s">
        <v>151</v>
      </c>
      <c r="E638" s="166" t="s">
        <v>2152</v>
      </c>
      <c r="F638" s="167" t="s">
        <v>2153</v>
      </c>
      <c r="G638" s="168" t="s">
        <v>169</v>
      </c>
      <c r="H638" s="169">
        <v>5</v>
      </c>
      <c r="I638" s="170">
        <v>334</v>
      </c>
      <c r="J638" s="171">
        <f t="shared" si="220"/>
        <v>1670</v>
      </c>
      <c r="K638" s="167" t="s">
        <v>155</v>
      </c>
      <c r="L638" s="36"/>
      <c r="M638" s="172" t="s">
        <v>19</v>
      </c>
      <c r="N638" s="173" t="s">
        <v>45</v>
      </c>
      <c r="O638" s="61"/>
      <c r="P638" s="174">
        <f t="shared" si="221"/>
        <v>0</v>
      </c>
      <c r="Q638" s="174">
        <v>7.3999999999999999E-4</v>
      </c>
      <c r="R638" s="174">
        <f t="shared" si="222"/>
        <v>3.7000000000000002E-3</v>
      </c>
      <c r="S638" s="174">
        <v>0</v>
      </c>
      <c r="T638" s="175">
        <f t="shared" si="223"/>
        <v>0</v>
      </c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R638" s="176" t="s">
        <v>216</v>
      </c>
      <c r="AT638" s="176" t="s">
        <v>151</v>
      </c>
      <c r="AU638" s="176" t="s">
        <v>157</v>
      </c>
      <c r="AY638" s="14" t="s">
        <v>149</v>
      </c>
      <c r="BE638" s="177">
        <f t="shared" si="224"/>
        <v>1670</v>
      </c>
      <c r="BF638" s="177">
        <f t="shared" si="225"/>
        <v>0</v>
      </c>
      <c r="BG638" s="177">
        <f t="shared" si="226"/>
        <v>0</v>
      </c>
      <c r="BH638" s="177">
        <f t="shared" si="227"/>
        <v>0</v>
      </c>
      <c r="BI638" s="177">
        <f t="shared" si="228"/>
        <v>0</v>
      </c>
      <c r="BJ638" s="14" t="s">
        <v>79</v>
      </c>
      <c r="BK638" s="177">
        <f t="shared" si="229"/>
        <v>1670</v>
      </c>
      <c r="BL638" s="14" t="s">
        <v>216</v>
      </c>
      <c r="BM638" s="176" t="s">
        <v>2154</v>
      </c>
    </row>
    <row r="639" spans="1:65" s="1" customFormat="1" ht="14.45" customHeight="1">
      <c r="A639" s="31"/>
      <c r="B639" s="32"/>
      <c r="C639" s="165" t="s">
        <v>2155</v>
      </c>
      <c r="D639" s="165" t="s">
        <v>151</v>
      </c>
      <c r="E639" s="166" t="s">
        <v>2156</v>
      </c>
      <c r="F639" s="167" t="s">
        <v>2157</v>
      </c>
      <c r="G639" s="168" t="s">
        <v>169</v>
      </c>
      <c r="H639" s="169">
        <v>33</v>
      </c>
      <c r="I639" s="170">
        <v>197</v>
      </c>
      <c r="J639" s="171">
        <f t="shared" si="220"/>
        <v>6501</v>
      </c>
      <c r="K639" s="167" t="s">
        <v>155</v>
      </c>
      <c r="L639" s="36"/>
      <c r="M639" s="172" t="s">
        <v>19</v>
      </c>
      <c r="N639" s="173" t="s">
        <v>45</v>
      </c>
      <c r="O639" s="61"/>
      <c r="P639" s="174">
        <f t="shared" si="221"/>
        <v>0</v>
      </c>
      <c r="Q639" s="174">
        <v>6.0999999999999997E-4</v>
      </c>
      <c r="R639" s="174">
        <f t="shared" si="222"/>
        <v>2.0129999999999999E-2</v>
      </c>
      <c r="S639" s="174">
        <v>0</v>
      </c>
      <c r="T639" s="175">
        <f t="shared" si="223"/>
        <v>0</v>
      </c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R639" s="176" t="s">
        <v>216</v>
      </c>
      <c r="AT639" s="176" t="s">
        <v>151</v>
      </c>
      <c r="AU639" s="176" t="s">
        <v>157</v>
      </c>
      <c r="AY639" s="14" t="s">
        <v>149</v>
      </c>
      <c r="BE639" s="177">
        <f t="shared" si="224"/>
        <v>6501</v>
      </c>
      <c r="BF639" s="177">
        <f t="shared" si="225"/>
        <v>0</v>
      </c>
      <c r="BG639" s="177">
        <f t="shared" si="226"/>
        <v>0</v>
      </c>
      <c r="BH639" s="177">
        <f t="shared" si="227"/>
        <v>0</v>
      </c>
      <c r="BI639" s="177">
        <f t="shared" si="228"/>
        <v>0</v>
      </c>
      <c r="BJ639" s="14" t="s">
        <v>79</v>
      </c>
      <c r="BK639" s="177">
        <f t="shared" si="229"/>
        <v>6501</v>
      </c>
      <c r="BL639" s="14" t="s">
        <v>216</v>
      </c>
      <c r="BM639" s="176" t="s">
        <v>2158</v>
      </c>
    </row>
    <row r="640" spans="1:65" s="1" customFormat="1" ht="14.45" customHeight="1">
      <c r="A640" s="31"/>
      <c r="B640" s="32"/>
      <c r="C640" s="165" t="s">
        <v>2159</v>
      </c>
      <c r="D640" s="165" t="s">
        <v>151</v>
      </c>
      <c r="E640" s="166" t="s">
        <v>2160</v>
      </c>
      <c r="F640" s="167" t="s">
        <v>2161</v>
      </c>
      <c r="G640" s="168" t="s">
        <v>169</v>
      </c>
      <c r="H640" s="169">
        <v>8.6999999999999993</v>
      </c>
      <c r="I640" s="170">
        <v>338</v>
      </c>
      <c r="J640" s="171">
        <f t="shared" si="220"/>
        <v>2940.6</v>
      </c>
      <c r="K640" s="167" t="s">
        <v>155</v>
      </c>
      <c r="L640" s="36"/>
      <c r="M640" s="172" t="s">
        <v>19</v>
      </c>
      <c r="N640" s="173" t="s">
        <v>45</v>
      </c>
      <c r="O640" s="61"/>
      <c r="P640" s="174">
        <f t="shared" si="221"/>
        <v>0</v>
      </c>
      <c r="Q640" s="174">
        <v>6.0999999999999997E-4</v>
      </c>
      <c r="R640" s="174">
        <f t="shared" si="222"/>
        <v>5.3069999999999992E-3</v>
      </c>
      <c r="S640" s="174">
        <v>0</v>
      </c>
      <c r="T640" s="175">
        <f t="shared" si="223"/>
        <v>0</v>
      </c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R640" s="176" t="s">
        <v>216</v>
      </c>
      <c r="AT640" s="176" t="s">
        <v>151</v>
      </c>
      <c r="AU640" s="176" t="s">
        <v>157</v>
      </c>
      <c r="AY640" s="14" t="s">
        <v>149</v>
      </c>
      <c r="BE640" s="177">
        <f t="shared" si="224"/>
        <v>2940.6</v>
      </c>
      <c r="BF640" s="177">
        <f t="shared" si="225"/>
        <v>0</v>
      </c>
      <c r="BG640" s="177">
        <f t="shared" si="226"/>
        <v>0</v>
      </c>
      <c r="BH640" s="177">
        <f t="shared" si="227"/>
        <v>0</v>
      </c>
      <c r="BI640" s="177">
        <f t="shared" si="228"/>
        <v>0</v>
      </c>
      <c r="BJ640" s="14" t="s">
        <v>79</v>
      </c>
      <c r="BK640" s="177">
        <f t="shared" si="229"/>
        <v>2940.6</v>
      </c>
      <c r="BL640" s="14" t="s">
        <v>216</v>
      </c>
      <c r="BM640" s="176" t="s">
        <v>2162</v>
      </c>
    </row>
    <row r="641" spans="1:65" s="1" customFormat="1" ht="24.2" customHeight="1">
      <c r="A641" s="31"/>
      <c r="B641" s="32"/>
      <c r="C641" s="165" t="s">
        <v>2163</v>
      </c>
      <c r="D641" s="165" t="s">
        <v>151</v>
      </c>
      <c r="E641" s="166" t="s">
        <v>2164</v>
      </c>
      <c r="F641" s="167" t="s">
        <v>2165</v>
      </c>
      <c r="G641" s="168" t="s">
        <v>169</v>
      </c>
      <c r="H641" s="169">
        <v>14.35</v>
      </c>
      <c r="I641" s="170">
        <v>193</v>
      </c>
      <c r="J641" s="171">
        <f t="shared" si="220"/>
        <v>2769.55</v>
      </c>
      <c r="K641" s="167" t="s">
        <v>155</v>
      </c>
      <c r="L641" s="36"/>
      <c r="M641" s="172" t="s">
        <v>19</v>
      </c>
      <c r="N641" s="173" t="s">
        <v>45</v>
      </c>
      <c r="O641" s="61"/>
      <c r="P641" s="174">
        <f t="shared" si="221"/>
        <v>0</v>
      </c>
      <c r="Q641" s="174">
        <v>3.9699999999999996E-3</v>
      </c>
      <c r="R641" s="174">
        <f t="shared" si="222"/>
        <v>5.6969499999999992E-2</v>
      </c>
      <c r="S641" s="174">
        <v>0</v>
      </c>
      <c r="T641" s="175">
        <f t="shared" si="223"/>
        <v>0</v>
      </c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R641" s="176" t="s">
        <v>216</v>
      </c>
      <c r="AT641" s="176" t="s">
        <v>151</v>
      </c>
      <c r="AU641" s="176" t="s">
        <v>157</v>
      </c>
      <c r="AY641" s="14" t="s">
        <v>149</v>
      </c>
      <c r="BE641" s="177">
        <f t="shared" si="224"/>
        <v>2769.55</v>
      </c>
      <c r="BF641" s="177">
        <f t="shared" si="225"/>
        <v>0</v>
      </c>
      <c r="BG641" s="177">
        <f t="shared" si="226"/>
        <v>0</v>
      </c>
      <c r="BH641" s="177">
        <f t="shared" si="227"/>
        <v>0</v>
      </c>
      <c r="BI641" s="177">
        <f t="shared" si="228"/>
        <v>0</v>
      </c>
      <c r="BJ641" s="14" t="s">
        <v>79</v>
      </c>
      <c r="BK641" s="177">
        <f t="shared" si="229"/>
        <v>2769.55</v>
      </c>
      <c r="BL641" s="14" t="s">
        <v>216</v>
      </c>
      <c r="BM641" s="176" t="s">
        <v>2166</v>
      </c>
    </row>
    <row r="642" spans="1:65" s="1" customFormat="1" ht="24.2" customHeight="1">
      <c r="A642" s="31"/>
      <c r="B642" s="32"/>
      <c r="C642" s="165" t="s">
        <v>2167</v>
      </c>
      <c r="D642" s="165" t="s">
        <v>151</v>
      </c>
      <c r="E642" s="166" t="s">
        <v>2168</v>
      </c>
      <c r="F642" s="167" t="s">
        <v>2169</v>
      </c>
      <c r="G642" s="168" t="s">
        <v>169</v>
      </c>
      <c r="H642" s="169">
        <v>10</v>
      </c>
      <c r="I642" s="170">
        <v>290</v>
      </c>
      <c r="J642" s="171">
        <f t="shared" si="220"/>
        <v>2900</v>
      </c>
      <c r="K642" s="167" t="s">
        <v>155</v>
      </c>
      <c r="L642" s="36"/>
      <c r="M642" s="172" t="s">
        <v>19</v>
      </c>
      <c r="N642" s="173" t="s">
        <v>45</v>
      </c>
      <c r="O642" s="61"/>
      <c r="P642" s="174">
        <f t="shared" si="221"/>
        <v>0</v>
      </c>
      <c r="Q642" s="174">
        <v>2E-3</v>
      </c>
      <c r="R642" s="174">
        <f t="shared" si="222"/>
        <v>0.02</v>
      </c>
      <c r="S642" s="174">
        <v>0</v>
      </c>
      <c r="T642" s="175">
        <f t="shared" si="223"/>
        <v>0</v>
      </c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R642" s="176" t="s">
        <v>216</v>
      </c>
      <c r="AT642" s="176" t="s">
        <v>151</v>
      </c>
      <c r="AU642" s="176" t="s">
        <v>157</v>
      </c>
      <c r="AY642" s="14" t="s">
        <v>149</v>
      </c>
      <c r="BE642" s="177">
        <f t="shared" si="224"/>
        <v>2900</v>
      </c>
      <c r="BF642" s="177">
        <f t="shared" si="225"/>
        <v>0</v>
      </c>
      <c r="BG642" s="177">
        <f t="shared" si="226"/>
        <v>0</v>
      </c>
      <c r="BH642" s="177">
        <f t="shared" si="227"/>
        <v>0</v>
      </c>
      <c r="BI642" s="177">
        <f t="shared" si="228"/>
        <v>0</v>
      </c>
      <c r="BJ642" s="14" t="s">
        <v>79</v>
      </c>
      <c r="BK642" s="177">
        <f t="shared" si="229"/>
        <v>2900</v>
      </c>
      <c r="BL642" s="14" t="s">
        <v>216</v>
      </c>
      <c r="BM642" s="176" t="s">
        <v>2170</v>
      </c>
    </row>
    <row r="643" spans="1:65" s="1" customFormat="1" ht="24.2" customHeight="1">
      <c r="A643" s="31"/>
      <c r="B643" s="32"/>
      <c r="C643" s="165" t="s">
        <v>2171</v>
      </c>
      <c r="D643" s="165" t="s">
        <v>151</v>
      </c>
      <c r="E643" s="166" t="s">
        <v>2172</v>
      </c>
      <c r="F643" s="167" t="s">
        <v>2173</v>
      </c>
      <c r="G643" s="168" t="s">
        <v>169</v>
      </c>
      <c r="H643" s="169">
        <v>1.2</v>
      </c>
      <c r="I643" s="170">
        <v>261</v>
      </c>
      <c r="J643" s="171">
        <f t="shared" si="220"/>
        <v>313.2</v>
      </c>
      <c r="K643" s="167" t="s">
        <v>155</v>
      </c>
      <c r="L643" s="36"/>
      <c r="M643" s="172" t="s">
        <v>19</v>
      </c>
      <c r="N643" s="173" t="s">
        <v>45</v>
      </c>
      <c r="O643" s="61"/>
      <c r="P643" s="174">
        <f t="shared" si="221"/>
        <v>0</v>
      </c>
      <c r="Q643" s="174">
        <v>6.4000000000000005E-4</v>
      </c>
      <c r="R643" s="174">
        <f t="shared" si="222"/>
        <v>7.6800000000000002E-4</v>
      </c>
      <c r="S643" s="174">
        <v>0</v>
      </c>
      <c r="T643" s="175">
        <f t="shared" si="223"/>
        <v>0</v>
      </c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R643" s="176" t="s">
        <v>216</v>
      </c>
      <c r="AT643" s="176" t="s">
        <v>151</v>
      </c>
      <c r="AU643" s="176" t="s">
        <v>157</v>
      </c>
      <c r="AY643" s="14" t="s">
        <v>149</v>
      </c>
      <c r="BE643" s="177">
        <f t="shared" si="224"/>
        <v>313.2</v>
      </c>
      <c r="BF643" s="177">
        <f t="shared" si="225"/>
        <v>0</v>
      </c>
      <c r="BG643" s="177">
        <f t="shared" si="226"/>
        <v>0</v>
      </c>
      <c r="BH643" s="177">
        <f t="shared" si="227"/>
        <v>0</v>
      </c>
      <c r="BI643" s="177">
        <f t="shared" si="228"/>
        <v>0</v>
      </c>
      <c r="BJ643" s="14" t="s">
        <v>79</v>
      </c>
      <c r="BK643" s="177">
        <f t="shared" si="229"/>
        <v>313.2</v>
      </c>
      <c r="BL643" s="14" t="s">
        <v>216</v>
      </c>
      <c r="BM643" s="176" t="s">
        <v>2174</v>
      </c>
    </row>
    <row r="644" spans="1:65" s="1" customFormat="1" ht="24.2" customHeight="1">
      <c r="A644" s="31"/>
      <c r="B644" s="32"/>
      <c r="C644" s="165" t="s">
        <v>2175</v>
      </c>
      <c r="D644" s="165" t="s">
        <v>151</v>
      </c>
      <c r="E644" s="166" t="s">
        <v>2176</v>
      </c>
      <c r="F644" s="167" t="s">
        <v>2177</v>
      </c>
      <c r="G644" s="168" t="s">
        <v>169</v>
      </c>
      <c r="H644" s="169">
        <v>67.95</v>
      </c>
      <c r="I644" s="170">
        <v>108</v>
      </c>
      <c r="J644" s="171">
        <f t="shared" si="220"/>
        <v>7338.6</v>
      </c>
      <c r="K644" s="167" t="s">
        <v>155</v>
      </c>
      <c r="L644" s="36"/>
      <c r="M644" s="172" t="s">
        <v>19</v>
      </c>
      <c r="N644" s="173" t="s">
        <v>45</v>
      </c>
      <c r="O644" s="61"/>
      <c r="P644" s="174">
        <f t="shared" si="221"/>
        <v>0</v>
      </c>
      <c r="Q644" s="174">
        <v>3.5000000000000001E-3</v>
      </c>
      <c r="R644" s="174">
        <f t="shared" si="222"/>
        <v>0.23782500000000001</v>
      </c>
      <c r="S644" s="174">
        <v>0</v>
      </c>
      <c r="T644" s="175">
        <f t="shared" si="223"/>
        <v>0</v>
      </c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R644" s="176" t="s">
        <v>216</v>
      </c>
      <c r="AT644" s="176" t="s">
        <v>151</v>
      </c>
      <c r="AU644" s="176" t="s">
        <v>157</v>
      </c>
      <c r="AY644" s="14" t="s">
        <v>149</v>
      </c>
      <c r="BE644" s="177">
        <f t="shared" si="224"/>
        <v>7338.6</v>
      </c>
      <c r="BF644" s="177">
        <f t="shared" si="225"/>
        <v>0</v>
      </c>
      <c r="BG644" s="177">
        <f t="shared" si="226"/>
        <v>0</v>
      </c>
      <c r="BH644" s="177">
        <f t="shared" si="227"/>
        <v>0</v>
      </c>
      <c r="BI644" s="177">
        <f t="shared" si="228"/>
        <v>0</v>
      </c>
      <c r="BJ644" s="14" t="s">
        <v>79</v>
      </c>
      <c r="BK644" s="177">
        <f t="shared" si="229"/>
        <v>7338.6</v>
      </c>
      <c r="BL644" s="14" t="s">
        <v>216</v>
      </c>
      <c r="BM644" s="176" t="s">
        <v>2178</v>
      </c>
    </row>
    <row r="645" spans="1:65" s="1" customFormat="1" ht="14.45" customHeight="1">
      <c r="A645" s="31"/>
      <c r="B645" s="32"/>
      <c r="C645" s="165" t="s">
        <v>2179</v>
      </c>
      <c r="D645" s="165" t="s">
        <v>151</v>
      </c>
      <c r="E645" s="166" t="s">
        <v>2180</v>
      </c>
      <c r="F645" s="167" t="s">
        <v>2181</v>
      </c>
      <c r="G645" s="168" t="s">
        <v>165</v>
      </c>
      <c r="H645" s="169">
        <v>30</v>
      </c>
      <c r="I645" s="170">
        <v>23</v>
      </c>
      <c r="J645" s="171">
        <f t="shared" si="220"/>
        <v>690</v>
      </c>
      <c r="K645" s="167" t="s">
        <v>155</v>
      </c>
      <c r="L645" s="36"/>
      <c r="M645" s="172" t="s">
        <v>19</v>
      </c>
      <c r="N645" s="173" t="s">
        <v>45</v>
      </c>
      <c r="O645" s="61"/>
      <c r="P645" s="174">
        <f t="shared" si="221"/>
        <v>0</v>
      </c>
      <c r="Q645" s="174">
        <v>1.6000000000000001E-4</v>
      </c>
      <c r="R645" s="174">
        <f t="shared" si="222"/>
        <v>4.8000000000000004E-3</v>
      </c>
      <c r="S645" s="174">
        <v>0</v>
      </c>
      <c r="T645" s="175">
        <f t="shared" si="223"/>
        <v>0</v>
      </c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R645" s="176" t="s">
        <v>216</v>
      </c>
      <c r="AT645" s="176" t="s">
        <v>151</v>
      </c>
      <c r="AU645" s="176" t="s">
        <v>157</v>
      </c>
      <c r="AY645" s="14" t="s">
        <v>149</v>
      </c>
      <c r="BE645" s="177">
        <f t="shared" si="224"/>
        <v>690</v>
      </c>
      <c r="BF645" s="177">
        <f t="shared" si="225"/>
        <v>0</v>
      </c>
      <c r="BG645" s="177">
        <f t="shared" si="226"/>
        <v>0</v>
      </c>
      <c r="BH645" s="177">
        <f t="shared" si="227"/>
        <v>0</v>
      </c>
      <c r="BI645" s="177">
        <f t="shared" si="228"/>
        <v>0</v>
      </c>
      <c r="BJ645" s="14" t="s">
        <v>79</v>
      </c>
      <c r="BK645" s="177">
        <f t="shared" si="229"/>
        <v>690</v>
      </c>
      <c r="BL645" s="14" t="s">
        <v>216</v>
      </c>
      <c r="BM645" s="176" t="s">
        <v>2182</v>
      </c>
    </row>
    <row r="646" spans="1:65" s="1" customFormat="1" ht="24.2" customHeight="1">
      <c r="A646" s="31"/>
      <c r="B646" s="32"/>
      <c r="C646" s="165" t="s">
        <v>2183</v>
      </c>
      <c r="D646" s="165" t="s">
        <v>151</v>
      </c>
      <c r="E646" s="166" t="s">
        <v>2184</v>
      </c>
      <c r="F646" s="167" t="s">
        <v>2185</v>
      </c>
      <c r="G646" s="168" t="s">
        <v>169</v>
      </c>
      <c r="H646" s="169">
        <v>30</v>
      </c>
      <c r="I646" s="170">
        <v>107</v>
      </c>
      <c r="J646" s="171">
        <f t="shared" si="220"/>
        <v>3210</v>
      </c>
      <c r="K646" s="167" t="s">
        <v>155</v>
      </c>
      <c r="L646" s="36"/>
      <c r="M646" s="172" t="s">
        <v>19</v>
      </c>
      <c r="N646" s="173" t="s">
        <v>45</v>
      </c>
      <c r="O646" s="61"/>
      <c r="P646" s="174">
        <f t="shared" si="221"/>
        <v>0</v>
      </c>
      <c r="Q646" s="174">
        <v>1.49E-3</v>
      </c>
      <c r="R646" s="174">
        <f t="shared" si="222"/>
        <v>4.4700000000000004E-2</v>
      </c>
      <c r="S646" s="174">
        <v>0</v>
      </c>
      <c r="T646" s="175">
        <f t="shared" si="223"/>
        <v>0</v>
      </c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R646" s="176" t="s">
        <v>216</v>
      </c>
      <c r="AT646" s="176" t="s">
        <v>151</v>
      </c>
      <c r="AU646" s="176" t="s">
        <v>157</v>
      </c>
      <c r="AY646" s="14" t="s">
        <v>149</v>
      </c>
      <c r="BE646" s="177">
        <f t="shared" si="224"/>
        <v>3210</v>
      </c>
      <c r="BF646" s="177">
        <f t="shared" si="225"/>
        <v>0</v>
      </c>
      <c r="BG646" s="177">
        <f t="shared" si="226"/>
        <v>0</v>
      </c>
      <c r="BH646" s="177">
        <f t="shared" si="227"/>
        <v>0</v>
      </c>
      <c r="BI646" s="177">
        <f t="shared" si="228"/>
        <v>0</v>
      </c>
      <c r="BJ646" s="14" t="s">
        <v>79</v>
      </c>
      <c r="BK646" s="177">
        <f t="shared" si="229"/>
        <v>3210</v>
      </c>
      <c r="BL646" s="14" t="s">
        <v>216</v>
      </c>
      <c r="BM646" s="176" t="s">
        <v>2186</v>
      </c>
    </row>
    <row r="647" spans="1:65" s="1" customFormat="1" ht="14.45" customHeight="1">
      <c r="A647" s="31"/>
      <c r="B647" s="32"/>
      <c r="C647" s="165" t="s">
        <v>2187</v>
      </c>
      <c r="D647" s="165" t="s">
        <v>151</v>
      </c>
      <c r="E647" s="166" t="s">
        <v>2188</v>
      </c>
      <c r="F647" s="167" t="s">
        <v>2189</v>
      </c>
      <c r="G647" s="168" t="s">
        <v>169</v>
      </c>
      <c r="H647" s="169">
        <v>4.3499999999999996</v>
      </c>
      <c r="I647" s="170">
        <v>187</v>
      </c>
      <c r="J647" s="171">
        <f t="shared" si="220"/>
        <v>813.45</v>
      </c>
      <c r="K647" s="167" t="s">
        <v>155</v>
      </c>
      <c r="L647" s="36"/>
      <c r="M647" s="172" t="s">
        <v>19</v>
      </c>
      <c r="N647" s="173" t="s">
        <v>45</v>
      </c>
      <c r="O647" s="61"/>
      <c r="P647" s="174">
        <f t="shared" si="221"/>
        <v>0</v>
      </c>
      <c r="Q647" s="174">
        <v>0</v>
      </c>
      <c r="R647" s="174">
        <f t="shared" si="222"/>
        <v>0</v>
      </c>
      <c r="S647" s="174">
        <v>0</v>
      </c>
      <c r="T647" s="175">
        <f t="shared" si="223"/>
        <v>0</v>
      </c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R647" s="176" t="s">
        <v>216</v>
      </c>
      <c r="AT647" s="176" t="s">
        <v>151</v>
      </c>
      <c r="AU647" s="176" t="s">
        <v>157</v>
      </c>
      <c r="AY647" s="14" t="s">
        <v>149</v>
      </c>
      <c r="BE647" s="177">
        <f t="shared" si="224"/>
        <v>813.45</v>
      </c>
      <c r="BF647" s="177">
        <f t="shared" si="225"/>
        <v>0</v>
      </c>
      <c r="BG647" s="177">
        <f t="shared" si="226"/>
        <v>0</v>
      </c>
      <c r="BH647" s="177">
        <f t="shared" si="227"/>
        <v>0</v>
      </c>
      <c r="BI647" s="177">
        <f t="shared" si="228"/>
        <v>0</v>
      </c>
      <c r="BJ647" s="14" t="s">
        <v>79</v>
      </c>
      <c r="BK647" s="177">
        <f t="shared" si="229"/>
        <v>813.45</v>
      </c>
      <c r="BL647" s="14" t="s">
        <v>216</v>
      </c>
      <c r="BM647" s="176" t="s">
        <v>2190</v>
      </c>
    </row>
    <row r="648" spans="1:65" s="1" customFormat="1" ht="14.45" customHeight="1">
      <c r="A648" s="31"/>
      <c r="B648" s="32"/>
      <c r="C648" s="165" t="s">
        <v>2191</v>
      </c>
      <c r="D648" s="165" t="s">
        <v>151</v>
      </c>
      <c r="E648" s="166" t="s">
        <v>2192</v>
      </c>
      <c r="F648" s="167" t="s">
        <v>2193</v>
      </c>
      <c r="G648" s="168" t="s">
        <v>169</v>
      </c>
      <c r="H648" s="169">
        <v>6.6</v>
      </c>
      <c r="I648" s="170">
        <v>186</v>
      </c>
      <c r="J648" s="171">
        <f t="shared" si="220"/>
        <v>1227.5999999999999</v>
      </c>
      <c r="K648" s="167" t="s">
        <v>155</v>
      </c>
      <c r="L648" s="36"/>
      <c r="M648" s="172" t="s">
        <v>19</v>
      </c>
      <c r="N648" s="173" t="s">
        <v>45</v>
      </c>
      <c r="O648" s="61"/>
      <c r="P648" s="174">
        <f t="shared" si="221"/>
        <v>0</v>
      </c>
      <c r="Q648" s="174">
        <v>2.0300000000000001E-3</v>
      </c>
      <c r="R648" s="174">
        <f t="shared" si="222"/>
        <v>1.3398E-2</v>
      </c>
      <c r="S648" s="174">
        <v>0</v>
      </c>
      <c r="T648" s="175">
        <f t="shared" si="223"/>
        <v>0</v>
      </c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R648" s="176" t="s">
        <v>216</v>
      </c>
      <c r="AT648" s="176" t="s">
        <v>151</v>
      </c>
      <c r="AU648" s="176" t="s">
        <v>157</v>
      </c>
      <c r="AY648" s="14" t="s">
        <v>149</v>
      </c>
      <c r="BE648" s="177">
        <f t="shared" si="224"/>
        <v>1227.5999999999999</v>
      </c>
      <c r="BF648" s="177">
        <f t="shared" si="225"/>
        <v>0</v>
      </c>
      <c r="BG648" s="177">
        <f t="shared" si="226"/>
        <v>0</v>
      </c>
      <c r="BH648" s="177">
        <f t="shared" si="227"/>
        <v>0</v>
      </c>
      <c r="BI648" s="177">
        <f t="shared" si="228"/>
        <v>0</v>
      </c>
      <c r="BJ648" s="14" t="s">
        <v>79</v>
      </c>
      <c r="BK648" s="177">
        <f t="shared" si="229"/>
        <v>1227.5999999999999</v>
      </c>
      <c r="BL648" s="14" t="s">
        <v>216</v>
      </c>
      <c r="BM648" s="176" t="s">
        <v>2194</v>
      </c>
    </row>
    <row r="649" spans="1:65" s="1" customFormat="1" ht="14.45" customHeight="1">
      <c r="A649" s="31"/>
      <c r="B649" s="32"/>
      <c r="C649" s="165" t="s">
        <v>2195</v>
      </c>
      <c r="D649" s="165" t="s">
        <v>151</v>
      </c>
      <c r="E649" s="166" t="s">
        <v>2196</v>
      </c>
      <c r="F649" s="167" t="s">
        <v>2197</v>
      </c>
      <c r="G649" s="168" t="s">
        <v>169</v>
      </c>
      <c r="H649" s="169">
        <v>29</v>
      </c>
      <c r="I649" s="170">
        <v>222</v>
      </c>
      <c r="J649" s="171">
        <f t="shared" si="220"/>
        <v>6438</v>
      </c>
      <c r="K649" s="167" t="s">
        <v>155</v>
      </c>
      <c r="L649" s="36"/>
      <c r="M649" s="172" t="s">
        <v>19</v>
      </c>
      <c r="N649" s="173" t="s">
        <v>45</v>
      </c>
      <c r="O649" s="61"/>
      <c r="P649" s="174">
        <f t="shared" si="221"/>
        <v>0</v>
      </c>
      <c r="Q649" s="174">
        <v>2.8600000000000001E-3</v>
      </c>
      <c r="R649" s="174">
        <f t="shared" si="222"/>
        <v>8.294E-2</v>
      </c>
      <c r="S649" s="174">
        <v>0</v>
      </c>
      <c r="T649" s="175">
        <f t="shared" si="223"/>
        <v>0</v>
      </c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R649" s="176" t="s">
        <v>216</v>
      </c>
      <c r="AT649" s="176" t="s">
        <v>151</v>
      </c>
      <c r="AU649" s="176" t="s">
        <v>157</v>
      </c>
      <c r="AY649" s="14" t="s">
        <v>149</v>
      </c>
      <c r="BE649" s="177">
        <f t="shared" si="224"/>
        <v>6438</v>
      </c>
      <c r="BF649" s="177">
        <f t="shared" si="225"/>
        <v>0</v>
      </c>
      <c r="BG649" s="177">
        <f t="shared" si="226"/>
        <v>0</v>
      </c>
      <c r="BH649" s="177">
        <f t="shared" si="227"/>
        <v>0</v>
      </c>
      <c r="BI649" s="177">
        <f t="shared" si="228"/>
        <v>0</v>
      </c>
      <c r="BJ649" s="14" t="s">
        <v>79</v>
      </c>
      <c r="BK649" s="177">
        <f t="shared" si="229"/>
        <v>6438</v>
      </c>
      <c r="BL649" s="14" t="s">
        <v>216</v>
      </c>
      <c r="BM649" s="176" t="s">
        <v>2198</v>
      </c>
    </row>
    <row r="650" spans="1:65" s="1" customFormat="1" ht="24.2" customHeight="1">
      <c r="A650" s="31"/>
      <c r="B650" s="32"/>
      <c r="C650" s="165" t="s">
        <v>2199</v>
      </c>
      <c r="D650" s="165" t="s">
        <v>151</v>
      </c>
      <c r="E650" s="166" t="s">
        <v>2200</v>
      </c>
      <c r="F650" s="167" t="s">
        <v>2201</v>
      </c>
      <c r="G650" s="168" t="s">
        <v>165</v>
      </c>
      <c r="H650" s="169">
        <v>2</v>
      </c>
      <c r="I650" s="170">
        <v>165</v>
      </c>
      <c r="J650" s="171">
        <f t="shared" si="220"/>
        <v>330</v>
      </c>
      <c r="K650" s="167" t="s">
        <v>155</v>
      </c>
      <c r="L650" s="36"/>
      <c r="M650" s="172" t="s">
        <v>19</v>
      </c>
      <c r="N650" s="173" t="s">
        <v>45</v>
      </c>
      <c r="O650" s="61"/>
      <c r="P650" s="174">
        <f t="shared" si="221"/>
        <v>0</v>
      </c>
      <c r="Q650" s="174">
        <v>4.8000000000000001E-4</v>
      </c>
      <c r="R650" s="174">
        <f t="shared" si="222"/>
        <v>9.6000000000000002E-4</v>
      </c>
      <c r="S650" s="174">
        <v>0</v>
      </c>
      <c r="T650" s="175">
        <f t="shared" si="223"/>
        <v>0</v>
      </c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R650" s="176" t="s">
        <v>216</v>
      </c>
      <c r="AT650" s="176" t="s">
        <v>151</v>
      </c>
      <c r="AU650" s="176" t="s">
        <v>157</v>
      </c>
      <c r="AY650" s="14" t="s">
        <v>149</v>
      </c>
      <c r="BE650" s="177">
        <f t="shared" si="224"/>
        <v>330</v>
      </c>
      <c r="BF650" s="177">
        <f t="shared" si="225"/>
        <v>0</v>
      </c>
      <c r="BG650" s="177">
        <f t="shared" si="226"/>
        <v>0</v>
      </c>
      <c r="BH650" s="177">
        <f t="shared" si="227"/>
        <v>0</v>
      </c>
      <c r="BI650" s="177">
        <f t="shared" si="228"/>
        <v>0</v>
      </c>
      <c r="BJ650" s="14" t="s">
        <v>79</v>
      </c>
      <c r="BK650" s="177">
        <f t="shared" si="229"/>
        <v>330</v>
      </c>
      <c r="BL650" s="14" t="s">
        <v>216</v>
      </c>
      <c r="BM650" s="176" t="s">
        <v>2202</v>
      </c>
    </row>
    <row r="651" spans="1:65" s="1" customFormat="1" ht="24.2" customHeight="1">
      <c r="A651" s="31"/>
      <c r="B651" s="32"/>
      <c r="C651" s="165" t="s">
        <v>2203</v>
      </c>
      <c r="D651" s="165" t="s">
        <v>151</v>
      </c>
      <c r="E651" s="166" t="s">
        <v>2204</v>
      </c>
      <c r="F651" s="167" t="s">
        <v>2205</v>
      </c>
      <c r="G651" s="168" t="s">
        <v>169</v>
      </c>
      <c r="H651" s="169">
        <v>10</v>
      </c>
      <c r="I651" s="170">
        <v>215</v>
      </c>
      <c r="J651" s="171">
        <f t="shared" si="220"/>
        <v>2150</v>
      </c>
      <c r="K651" s="167" t="s">
        <v>155</v>
      </c>
      <c r="L651" s="36"/>
      <c r="M651" s="172" t="s">
        <v>19</v>
      </c>
      <c r="N651" s="173" t="s">
        <v>45</v>
      </c>
      <c r="O651" s="61"/>
      <c r="P651" s="174">
        <f t="shared" si="221"/>
        <v>0</v>
      </c>
      <c r="Q651" s="174">
        <v>6.5199999999999998E-3</v>
      </c>
      <c r="R651" s="174">
        <f t="shared" si="222"/>
        <v>6.5199999999999994E-2</v>
      </c>
      <c r="S651" s="174">
        <v>0</v>
      </c>
      <c r="T651" s="175">
        <f t="shared" si="223"/>
        <v>0</v>
      </c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R651" s="176" t="s">
        <v>216</v>
      </c>
      <c r="AT651" s="176" t="s">
        <v>151</v>
      </c>
      <c r="AU651" s="176" t="s">
        <v>157</v>
      </c>
      <c r="AY651" s="14" t="s">
        <v>149</v>
      </c>
      <c r="BE651" s="177">
        <f t="shared" si="224"/>
        <v>2150</v>
      </c>
      <c r="BF651" s="177">
        <f t="shared" si="225"/>
        <v>0</v>
      </c>
      <c r="BG651" s="177">
        <f t="shared" si="226"/>
        <v>0</v>
      </c>
      <c r="BH651" s="177">
        <f t="shared" si="227"/>
        <v>0</v>
      </c>
      <c r="BI651" s="177">
        <f t="shared" si="228"/>
        <v>0</v>
      </c>
      <c r="BJ651" s="14" t="s">
        <v>79</v>
      </c>
      <c r="BK651" s="177">
        <f t="shared" si="229"/>
        <v>2150</v>
      </c>
      <c r="BL651" s="14" t="s">
        <v>216</v>
      </c>
      <c r="BM651" s="176" t="s">
        <v>2206</v>
      </c>
    </row>
    <row r="652" spans="1:65" s="1" customFormat="1" ht="24.2" customHeight="1">
      <c r="A652" s="31"/>
      <c r="B652" s="32"/>
      <c r="C652" s="165" t="s">
        <v>2207</v>
      </c>
      <c r="D652" s="165" t="s">
        <v>151</v>
      </c>
      <c r="E652" s="166" t="s">
        <v>2208</v>
      </c>
      <c r="F652" s="167" t="s">
        <v>2209</v>
      </c>
      <c r="G652" s="168" t="s">
        <v>169</v>
      </c>
      <c r="H652" s="169">
        <v>27</v>
      </c>
      <c r="I652" s="170">
        <v>153</v>
      </c>
      <c r="J652" s="171">
        <f t="shared" si="220"/>
        <v>4131</v>
      </c>
      <c r="K652" s="167" t="s">
        <v>155</v>
      </c>
      <c r="L652" s="36"/>
      <c r="M652" s="172" t="s">
        <v>19</v>
      </c>
      <c r="N652" s="173" t="s">
        <v>45</v>
      </c>
      <c r="O652" s="61"/>
      <c r="P652" s="174">
        <f t="shared" si="221"/>
        <v>0</v>
      </c>
      <c r="Q652" s="174">
        <v>2.2300000000000002E-3</v>
      </c>
      <c r="R652" s="174">
        <f t="shared" si="222"/>
        <v>6.0210000000000007E-2</v>
      </c>
      <c r="S652" s="174">
        <v>0</v>
      </c>
      <c r="T652" s="175">
        <f t="shared" si="223"/>
        <v>0</v>
      </c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R652" s="176" t="s">
        <v>216</v>
      </c>
      <c r="AT652" s="176" t="s">
        <v>151</v>
      </c>
      <c r="AU652" s="176" t="s">
        <v>157</v>
      </c>
      <c r="AY652" s="14" t="s">
        <v>149</v>
      </c>
      <c r="BE652" s="177">
        <f t="shared" si="224"/>
        <v>4131</v>
      </c>
      <c r="BF652" s="177">
        <f t="shared" si="225"/>
        <v>0</v>
      </c>
      <c r="BG652" s="177">
        <f t="shared" si="226"/>
        <v>0</v>
      </c>
      <c r="BH652" s="177">
        <f t="shared" si="227"/>
        <v>0</v>
      </c>
      <c r="BI652" s="177">
        <f t="shared" si="228"/>
        <v>0</v>
      </c>
      <c r="BJ652" s="14" t="s">
        <v>79</v>
      </c>
      <c r="BK652" s="177">
        <f t="shared" si="229"/>
        <v>4131</v>
      </c>
      <c r="BL652" s="14" t="s">
        <v>216</v>
      </c>
      <c r="BM652" s="176" t="s">
        <v>2210</v>
      </c>
    </row>
    <row r="653" spans="1:65" s="1" customFormat="1" ht="24.2" customHeight="1">
      <c r="A653" s="31"/>
      <c r="B653" s="32"/>
      <c r="C653" s="165" t="s">
        <v>2211</v>
      </c>
      <c r="D653" s="165" t="s">
        <v>151</v>
      </c>
      <c r="E653" s="166" t="s">
        <v>2212</v>
      </c>
      <c r="F653" s="167" t="s">
        <v>2213</v>
      </c>
      <c r="G653" s="168" t="s">
        <v>231</v>
      </c>
      <c r="H653" s="169">
        <v>1.581</v>
      </c>
      <c r="I653" s="170">
        <v>930</v>
      </c>
      <c r="J653" s="171">
        <f t="shared" si="220"/>
        <v>1470.33</v>
      </c>
      <c r="K653" s="167" t="s">
        <v>155</v>
      </c>
      <c r="L653" s="36"/>
      <c r="M653" s="172" t="s">
        <v>19</v>
      </c>
      <c r="N653" s="173" t="s">
        <v>45</v>
      </c>
      <c r="O653" s="61"/>
      <c r="P653" s="174">
        <f t="shared" si="221"/>
        <v>0</v>
      </c>
      <c r="Q653" s="174">
        <v>0</v>
      </c>
      <c r="R653" s="174">
        <f t="shared" si="222"/>
        <v>0</v>
      </c>
      <c r="S653" s="174">
        <v>0</v>
      </c>
      <c r="T653" s="175">
        <f t="shared" si="223"/>
        <v>0</v>
      </c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R653" s="176" t="s">
        <v>216</v>
      </c>
      <c r="AT653" s="176" t="s">
        <v>151</v>
      </c>
      <c r="AU653" s="176" t="s">
        <v>157</v>
      </c>
      <c r="AY653" s="14" t="s">
        <v>149</v>
      </c>
      <c r="BE653" s="177">
        <f t="shared" si="224"/>
        <v>1470.33</v>
      </c>
      <c r="BF653" s="177">
        <f t="shared" si="225"/>
        <v>0</v>
      </c>
      <c r="BG653" s="177">
        <f t="shared" si="226"/>
        <v>0</v>
      </c>
      <c r="BH653" s="177">
        <f t="shared" si="227"/>
        <v>0</v>
      </c>
      <c r="BI653" s="177">
        <f t="shared" si="228"/>
        <v>0</v>
      </c>
      <c r="BJ653" s="14" t="s">
        <v>79</v>
      </c>
      <c r="BK653" s="177">
        <f t="shared" si="229"/>
        <v>1470.33</v>
      </c>
      <c r="BL653" s="14" t="s">
        <v>216</v>
      </c>
      <c r="BM653" s="176" t="s">
        <v>2214</v>
      </c>
    </row>
    <row r="654" spans="1:65" s="1" customFormat="1" ht="24.2" customHeight="1">
      <c r="A654" s="31"/>
      <c r="B654" s="32"/>
      <c r="C654" s="165" t="s">
        <v>2215</v>
      </c>
      <c r="D654" s="165" t="s">
        <v>151</v>
      </c>
      <c r="E654" s="166" t="s">
        <v>2216</v>
      </c>
      <c r="F654" s="167" t="s">
        <v>2217</v>
      </c>
      <c r="G654" s="168" t="s">
        <v>231</v>
      </c>
      <c r="H654" s="169">
        <v>1.581</v>
      </c>
      <c r="I654" s="170">
        <v>990</v>
      </c>
      <c r="J654" s="171">
        <f t="shared" si="220"/>
        <v>1565.19</v>
      </c>
      <c r="K654" s="167" t="s">
        <v>155</v>
      </c>
      <c r="L654" s="36"/>
      <c r="M654" s="172" t="s">
        <v>19</v>
      </c>
      <c r="N654" s="173" t="s">
        <v>45</v>
      </c>
      <c r="O654" s="61"/>
      <c r="P654" s="174">
        <f t="shared" si="221"/>
        <v>0</v>
      </c>
      <c r="Q654" s="174">
        <v>0</v>
      </c>
      <c r="R654" s="174">
        <f t="shared" si="222"/>
        <v>0</v>
      </c>
      <c r="S654" s="174">
        <v>0</v>
      </c>
      <c r="T654" s="175">
        <f t="shared" si="223"/>
        <v>0</v>
      </c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R654" s="176" t="s">
        <v>216</v>
      </c>
      <c r="AT654" s="176" t="s">
        <v>151</v>
      </c>
      <c r="AU654" s="176" t="s">
        <v>157</v>
      </c>
      <c r="AY654" s="14" t="s">
        <v>149</v>
      </c>
      <c r="BE654" s="177">
        <f t="shared" si="224"/>
        <v>1565.19</v>
      </c>
      <c r="BF654" s="177">
        <f t="shared" si="225"/>
        <v>0</v>
      </c>
      <c r="BG654" s="177">
        <f t="shared" si="226"/>
        <v>0</v>
      </c>
      <c r="BH654" s="177">
        <f t="shared" si="227"/>
        <v>0</v>
      </c>
      <c r="BI654" s="177">
        <f t="shared" si="228"/>
        <v>0</v>
      </c>
      <c r="BJ654" s="14" t="s">
        <v>79</v>
      </c>
      <c r="BK654" s="177">
        <f t="shared" si="229"/>
        <v>1565.19</v>
      </c>
      <c r="BL654" s="14" t="s">
        <v>216</v>
      </c>
      <c r="BM654" s="176" t="s">
        <v>2218</v>
      </c>
    </row>
    <row r="655" spans="1:65" s="11" customFormat="1" ht="22.9" customHeight="1">
      <c r="B655" s="149"/>
      <c r="C655" s="150"/>
      <c r="D655" s="151" t="s">
        <v>73</v>
      </c>
      <c r="E655" s="163" t="s">
        <v>2219</v>
      </c>
      <c r="F655" s="163" t="s">
        <v>2220</v>
      </c>
      <c r="G655" s="150"/>
      <c r="H655" s="150"/>
      <c r="I655" s="153"/>
      <c r="J655" s="164">
        <f>BK655</f>
        <v>87833.659999999989</v>
      </c>
      <c r="K655" s="150"/>
      <c r="L655" s="155"/>
      <c r="M655" s="156"/>
      <c r="N655" s="157"/>
      <c r="O655" s="157"/>
      <c r="P655" s="158">
        <f>SUM(P656:P675)</f>
        <v>0</v>
      </c>
      <c r="Q655" s="157"/>
      <c r="R655" s="158">
        <f>SUM(R656:R675)</f>
        <v>12.584411000000001</v>
      </c>
      <c r="S655" s="157"/>
      <c r="T655" s="159">
        <f>SUM(T656:T675)</f>
        <v>15.7059</v>
      </c>
      <c r="AR655" s="160" t="s">
        <v>157</v>
      </c>
      <c r="AT655" s="161" t="s">
        <v>73</v>
      </c>
      <c r="AU655" s="161" t="s">
        <v>79</v>
      </c>
      <c r="AY655" s="160" t="s">
        <v>149</v>
      </c>
      <c r="BK655" s="162">
        <f>SUM(BK656:BK675)</f>
        <v>87833.659999999989</v>
      </c>
    </row>
    <row r="656" spans="1:65" s="1" customFormat="1" ht="14.45" customHeight="1">
      <c r="A656" s="31"/>
      <c r="B656" s="32"/>
      <c r="C656" s="165" t="s">
        <v>2221</v>
      </c>
      <c r="D656" s="165" t="s">
        <v>151</v>
      </c>
      <c r="E656" s="166" t="s">
        <v>2222</v>
      </c>
      <c r="F656" s="167" t="s">
        <v>2223</v>
      </c>
      <c r="G656" s="168" t="s">
        <v>154</v>
      </c>
      <c r="H656" s="169">
        <v>4</v>
      </c>
      <c r="I656" s="170">
        <v>117</v>
      </c>
      <c r="J656" s="171">
        <f t="shared" ref="J656:J675" si="230">ROUND(I656*H656,2)</f>
        <v>468</v>
      </c>
      <c r="K656" s="167" t="s">
        <v>155</v>
      </c>
      <c r="L656" s="36"/>
      <c r="M656" s="172" t="s">
        <v>19</v>
      </c>
      <c r="N656" s="173" t="s">
        <v>45</v>
      </c>
      <c r="O656" s="61"/>
      <c r="P656" s="174">
        <f t="shared" ref="P656:P675" si="231">O656*H656</f>
        <v>0</v>
      </c>
      <c r="Q656" s="174">
        <v>0</v>
      </c>
      <c r="R656" s="174">
        <f t="shared" ref="R656:R675" si="232">Q656*H656</f>
        <v>0</v>
      </c>
      <c r="S656" s="174">
        <v>4.5080000000000002E-2</v>
      </c>
      <c r="T656" s="175">
        <f t="shared" ref="T656:T675" si="233">S656*H656</f>
        <v>0.18032000000000001</v>
      </c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R656" s="176" t="s">
        <v>216</v>
      </c>
      <c r="AT656" s="176" t="s">
        <v>151</v>
      </c>
      <c r="AU656" s="176" t="s">
        <v>157</v>
      </c>
      <c r="AY656" s="14" t="s">
        <v>149</v>
      </c>
      <c r="BE656" s="177">
        <f t="shared" ref="BE656:BE675" si="234">IF(N656="základní",J656,0)</f>
        <v>468</v>
      </c>
      <c r="BF656" s="177">
        <f t="shared" ref="BF656:BF675" si="235">IF(N656="snížená",J656,0)</f>
        <v>0</v>
      </c>
      <c r="BG656" s="177">
        <f t="shared" ref="BG656:BG675" si="236">IF(N656="zákl. přenesená",J656,0)</f>
        <v>0</v>
      </c>
      <c r="BH656" s="177">
        <f t="shared" ref="BH656:BH675" si="237">IF(N656="sníž. přenesená",J656,0)</f>
        <v>0</v>
      </c>
      <c r="BI656" s="177">
        <f t="shared" ref="BI656:BI675" si="238">IF(N656="nulová",J656,0)</f>
        <v>0</v>
      </c>
      <c r="BJ656" s="14" t="s">
        <v>79</v>
      </c>
      <c r="BK656" s="177">
        <f t="shared" ref="BK656:BK675" si="239">ROUND(I656*H656,2)</f>
        <v>468</v>
      </c>
      <c r="BL656" s="14" t="s">
        <v>216</v>
      </c>
      <c r="BM656" s="176" t="s">
        <v>2224</v>
      </c>
    </row>
    <row r="657" spans="1:65" s="1" customFormat="1" ht="14.45" customHeight="1">
      <c r="A657" s="31"/>
      <c r="B657" s="32"/>
      <c r="C657" s="165" t="s">
        <v>2225</v>
      </c>
      <c r="D657" s="165" t="s">
        <v>151</v>
      </c>
      <c r="E657" s="166" t="s">
        <v>2226</v>
      </c>
      <c r="F657" s="167" t="s">
        <v>2227</v>
      </c>
      <c r="G657" s="168" t="s">
        <v>154</v>
      </c>
      <c r="H657" s="169">
        <v>3</v>
      </c>
      <c r="I657" s="170">
        <v>561</v>
      </c>
      <c r="J657" s="171">
        <f t="shared" si="230"/>
        <v>1683</v>
      </c>
      <c r="K657" s="167" t="s">
        <v>155</v>
      </c>
      <c r="L657" s="36"/>
      <c r="M657" s="172" t="s">
        <v>19</v>
      </c>
      <c r="N657" s="173" t="s">
        <v>45</v>
      </c>
      <c r="O657" s="61"/>
      <c r="P657" s="174">
        <f t="shared" si="231"/>
        <v>0</v>
      </c>
      <c r="Q657" s="174">
        <v>4.6440000000000002E-2</v>
      </c>
      <c r="R657" s="174">
        <f t="shared" si="232"/>
        <v>0.13932</v>
      </c>
      <c r="S657" s="174">
        <v>0</v>
      </c>
      <c r="T657" s="175">
        <f t="shared" si="233"/>
        <v>0</v>
      </c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R657" s="176" t="s">
        <v>216</v>
      </c>
      <c r="AT657" s="176" t="s">
        <v>151</v>
      </c>
      <c r="AU657" s="176" t="s">
        <v>157</v>
      </c>
      <c r="AY657" s="14" t="s">
        <v>149</v>
      </c>
      <c r="BE657" s="177">
        <f t="shared" si="234"/>
        <v>1683</v>
      </c>
      <c r="BF657" s="177">
        <f t="shared" si="235"/>
        <v>0</v>
      </c>
      <c r="BG657" s="177">
        <f t="shared" si="236"/>
        <v>0</v>
      </c>
      <c r="BH657" s="177">
        <f t="shared" si="237"/>
        <v>0</v>
      </c>
      <c r="BI657" s="177">
        <f t="shared" si="238"/>
        <v>0</v>
      </c>
      <c r="BJ657" s="14" t="s">
        <v>79</v>
      </c>
      <c r="BK657" s="177">
        <f t="shared" si="239"/>
        <v>1683</v>
      </c>
      <c r="BL657" s="14" t="s">
        <v>216</v>
      </c>
      <c r="BM657" s="176" t="s">
        <v>2228</v>
      </c>
    </row>
    <row r="658" spans="1:65" s="1" customFormat="1" ht="24.2" customHeight="1">
      <c r="A658" s="31"/>
      <c r="B658" s="32"/>
      <c r="C658" s="165" t="s">
        <v>2229</v>
      </c>
      <c r="D658" s="165" t="s">
        <v>151</v>
      </c>
      <c r="E658" s="166" t="s">
        <v>2230</v>
      </c>
      <c r="F658" s="167" t="s">
        <v>2231</v>
      </c>
      <c r="G658" s="168" t="s">
        <v>169</v>
      </c>
      <c r="H658" s="169">
        <v>1.6</v>
      </c>
      <c r="I658" s="170">
        <v>440</v>
      </c>
      <c r="J658" s="171">
        <f t="shared" si="230"/>
        <v>704</v>
      </c>
      <c r="K658" s="167" t="s">
        <v>155</v>
      </c>
      <c r="L658" s="36"/>
      <c r="M658" s="172" t="s">
        <v>19</v>
      </c>
      <c r="N658" s="173" t="s">
        <v>45</v>
      </c>
      <c r="O658" s="61"/>
      <c r="P658" s="174">
        <f t="shared" si="231"/>
        <v>0</v>
      </c>
      <c r="Q658" s="174">
        <v>1.4319999999999999E-2</v>
      </c>
      <c r="R658" s="174">
        <f t="shared" si="232"/>
        <v>2.2912000000000002E-2</v>
      </c>
      <c r="S658" s="174">
        <v>0</v>
      </c>
      <c r="T658" s="175">
        <f t="shared" si="233"/>
        <v>0</v>
      </c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R658" s="176" t="s">
        <v>216</v>
      </c>
      <c r="AT658" s="176" t="s">
        <v>151</v>
      </c>
      <c r="AU658" s="176" t="s">
        <v>157</v>
      </c>
      <c r="AY658" s="14" t="s">
        <v>149</v>
      </c>
      <c r="BE658" s="177">
        <f t="shared" si="234"/>
        <v>704</v>
      </c>
      <c r="BF658" s="177">
        <f t="shared" si="235"/>
        <v>0</v>
      </c>
      <c r="BG658" s="177">
        <f t="shared" si="236"/>
        <v>0</v>
      </c>
      <c r="BH658" s="177">
        <f t="shared" si="237"/>
        <v>0</v>
      </c>
      <c r="BI658" s="177">
        <f t="shared" si="238"/>
        <v>0</v>
      </c>
      <c r="BJ658" s="14" t="s">
        <v>79</v>
      </c>
      <c r="BK658" s="177">
        <f t="shared" si="239"/>
        <v>704</v>
      </c>
      <c r="BL658" s="14" t="s">
        <v>216</v>
      </c>
      <c r="BM658" s="176" t="s">
        <v>2232</v>
      </c>
    </row>
    <row r="659" spans="1:65" s="1" customFormat="1" ht="24.2" customHeight="1">
      <c r="A659" s="31"/>
      <c r="B659" s="32"/>
      <c r="C659" s="165" t="s">
        <v>2233</v>
      </c>
      <c r="D659" s="165" t="s">
        <v>151</v>
      </c>
      <c r="E659" s="166" t="s">
        <v>2234</v>
      </c>
      <c r="F659" s="167" t="s">
        <v>2235</v>
      </c>
      <c r="G659" s="168" t="s">
        <v>169</v>
      </c>
      <c r="H659" s="169">
        <v>2.5</v>
      </c>
      <c r="I659" s="170">
        <v>450</v>
      </c>
      <c r="J659" s="171">
        <f t="shared" si="230"/>
        <v>1125</v>
      </c>
      <c r="K659" s="167" t="s">
        <v>155</v>
      </c>
      <c r="L659" s="36"/>
      <c r="M659" s="172" t="s">
        <v>19</v>
      </c>
      <c r="N659" s="173" t="s">
        <v>45</v>
      </c>
      <c r="O659" s="61"/>
      <c r="P659" s="174">
        <f t="shared" si="231"/>
        <v>0</v>
      </c>
      <c r="Q659" s="174">
        <v>2.3029999999999998E-2</v>
      </c>
      <c r="R659" s="174">
        <f t="shared" si="232"/>
        <v>5.7574999999999994E-2</v>
      </c>
      <c r="S659" s="174">
        <v>0</v>
      </c>
      <c r="T659" s="175">
        <f t="shared" si="233"/>
        <v>0</v>
      </c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R659" s="176" t="s">
        <v>216</v>
      </c>
      <c r="AT659" s="176" t="s">
        <v>151</v>
      </c>
      <c r="AU659" s="176" t="s">
        <v>157</v>
      </c>
      <c r="AY659" s="14" t="s">
        <v>149</v>
      </c>
      <c r="BE659" s="177">
        <f t="shared" si="234"/>
        <v>1125</v>
      </c>
      <c r="BF659" s="177">
        <f t="shared" si="235"/>
        <v>0</v>
      </c>
      <c r="BG659" s="177">
        <f t="shared" si="236"/>
        <v>0</v>
      </c>
      <c r="BH659" s="177">
        <f t="shared" si="237"/>
        <v>0</v>
      </c>
      <c r="BI659" s="177">
        <f t="shared" si="238"/>
        <v>0</v>
      </c>
      <c r="BJ659" s="14" t="s">
        <v>79</v>
      </c>
      <c r="BK659" s="177">
        <f t="shared" si="239"/>
        <v>1125</v>
      </c>
      <c r="BL659" s="14" t="s">
        <v>216</v>
      </c>
      <c r="BM659" s="176" t="s">
        <v>2236</v>
      </c>
    </row>
    <row r="660" spans="1:65" s="1" customFormat="1" ht="14.45" customHeight="1">
      <c r="A660" s="31"/>
      <c r="B660" s="32"/>
      <c r="C660" s="165" t="s">
        <v>2237</v>
      </c>
      <c r="D660" s="165" t="s">
        <v>151</v>
      </c>
      <c r="E660" s="166" t="s">
        <v>2238</v>
      </c>
      <c r="F660" s="167" t="s">
        <v>2239</v>
      </c>
      <c r="G660" s="168" t="s">
        <v>154</v>
      </c>
      <c r="H660" s="169">
        <v>761</v>
      </c>
      <c r="I660" s="170">
        <v>6.2</v>
      </c>
      <c r="J660" s="171">
        <f t="shared" si="230"/>
        <v>4718.2</v>
      </c>
      <c r="K660" s="167" t="s">
        <v>155</v>
      </c>
      <c r="L660" s="36"/>
      <c r="M660" s="172" t="s">
        <v>19</v>
      </c>
      <c r="N660" s="173" t="s">
        <v>45</v>
      </c>
      <c r="O660" s="61"/>
      <c r="P660" s="174">
        <f t="shared" si="231"/>
        <v>0</v>
      </c>
      <c r="Q660" s="174">
        <v>0</v>
      </c>
      <c r="R660" s="174">
        <f t="shared" si="232"/>
        <v>0</v>
      </c>
      <c r="S660" s="174">
        <v>1.7780000000000001E-2</v>
      </c>
      <c r="T660" s="175">
        <f t="shared" si="233"/>
        <v>13.53058</v>
      </c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R660" s="176" t="s">
        <v>216</v>
      </c>
      <c r="AT660" s="176" t="s">
        <v>151</v>
      </c>
      <c r="AU660" s="176" t="s">
        <v>157</v>
      </c>
      <c r="AY660" s="14" t="s">
        <v>149</v>
      </c>
      <c r="BE660" s="177">
        <f t="shared" si="234"/>
        <v>4718.2</v>
      </c>
      <c r="BF660" s="177">
        <f t="shared" si="235"/>
        <v>0</v>
      </c>
      <c r="BG660" s="177">
        <f t="shared" si="236"/>
        <v>0</v>
      </c>
      <c r="BH660" s="177">
        <f t="shared" si="237"/>
        <v>0</v>
      </c>
      <c r="BI660" s="177">
        <f t="shared" si="238"/>
        <v>0</v>
      </c>
      <c r="BJ660" s="14" t="s">
        <v>79</v>
      </c>
      <c r="BK660" s="177">
        <f t="shared" si="239"/>
        <v>4718.2</v>
      </c>
      <c r="BL660" s="14" t="s">
        <v>216</v>
      </c>
      <c r="BM660" s="176" t="s">
        <v>2240</v>
      </c>
    </row>
    <row r="661" spans="1:65" s="1" customFormat="1" ht="14.45" customHeight="1">
      <c r="A661" s="31"/>
      <c r="B661" s="32"/>
      <c r="C661" s="165" t="s">
        <v>2241</v>
      </c>
      <c r="D661" s="165" t="s">
        <v>151</v>
      </c>
      <c r="E661" s="166" t="s">
        <v>2242</v>
      </c>
      <c r="F661" s="167" t="s">
        <v>2243</v>
      </c>
      <c r="G661" s="168" t="s">
        <v>154</v>
      </c>
      <c r="H661" s="169">
        <v>761</v>
      </c>
      <c r="I661" s="170">
        <v>25</v>
      </c>
      <c r="J661" s="171">
        <f t="shared" si="230"/>
        <v>19025</v>
      </c>
      <c r="K661" s="167" t="s">
        <v>155</v>
      </c>
      <c r="L661" s="36"/>
      <c r="M661" s="172" t="s">
        <v>19</v>
      </c>
      <c r="N661" s="173" t="s">
        <v>45</v>
      </c>
      <c r="O661" s="61"/>
      <c r="P661" s="174">
        <f t="shared" si="231"/>
        <v>0</v>
      </c>
      <c r="Q661" s="174">
        <v>1.35E-2</v>
      </c>
      <c r="R661" s="174">
        <f t="shared" si="232"/>
        <v>10.2735</v>
      </c>
      <c r="S661" s="174">
        <v>0</v>
      </c>
      <c r="T661" s="175">
        <f t="shared" si="233"/>
        <v>0</v>
      </c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R661" s="176" t="s">
        <v>216</v>
      </c>
      <c r="AT661" s="176" t="s">
        <v>151</v>
      </c>
      <c r="AU661" s="176" t="s">
        <v>157</v>
      </c>
      <c r="AY661" s="14" t="s">
        <v>149</v>
      </c>
      <c r="BE661" s="177">
        <f t="shared" si="234"/>
        <v>19025</v>
      </c>
      <c r="BF661" s="177">
        <f t="shared" si="235"/>
        <v>0</v>
      </c>
      <c r="BG661" s="177">
        <f t="shared" si="236"/>
        <v>0</v>
      </c>
      <c r="BH661" s="177">
        <f t="shared" si="237"/>
        <v>0</v>
      </c>
      <c r="BI661" s="177">
        <f t="shared" si="238"/>
        <v>0</v>
      </c>
      <c r="BJ661" s="14" t="s">
        <v>79</v>
      </c>
      <c r="BK661" s="177">
        <f t="shared" si="239"/>
        <v>19025</v>
      </c>
      <c r="BL661" s="14" t="s">
        <v>216</v>
      </c>
      <c r="BM661" s="176" t="s">
        <v>2244</v>
      </c>
    </row>
    <row r="662" spans="1:65" s="1" customFormat="1" ht="14.45" customHeight="1">
      <c r="A662" s="31"/>
      <c r="B662" s="32"/>
      <c r="C662" s="165" t="s">
        <v>2245</v>
      </c>
      <c r="D662" s="165" t="s">
        <v>151</v>
      </c>
      <c r="E662" s="166" t="s">
        <v>2246</v>
      </c>
      <c r="F662" s="167" t="s">
        <v>2247</v>
      </c>
      <c r="G662" s="168" t="s">
        <v>169</v>
      </c>
      <c r="H662" s="169">
        <v>127</v>
      </c>
      <c r="I662" s="170">
        <v>21.4</v>
      </c>
      <c r="J662" s="171">
        <f t="shared" si="230"/>
        <v>2717.8</v>
      </c>
      <c r="K662" s="167" t="s">
        <v>155</v>
      </c>
      <c r="L662" s="36"/>
      <c r="M662" s="172" t="s">
        <v>19</v>
      </c>
      <c r="N662" s="173" t="s">
        <v>45</v>
      </c>
      <c r="O662" s="61"/>
      <c r="P662" s="174">
        <f t="shared" si="231"/>
        <v>0</v>
      </c>
      <c r="Q662" s="174">
        <v>8.0199999999999994E-3</v>
      </c>
      <c r="R662" s="174">
        <f t="shared" si="232"/>
        <v>1.01854</v>
      </c>
      <c r="S662" s="174">
        <v>0</v>
      </c>
      <c r="T662" s="175">
        <f t="shared" si="233"/>
        <v>0</v>
      </c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R662" s="176" t="s">
        <v>216</v>
      </c>
      <c r="AT662" s="176" t="s">
        <v>151</v>
      </c>
      <c r="AU662" s="176" t="s">
        <v>157</v>
      </c>
      <c r="AY662" s="14" t="s">
        <v>149</v>
      </c>
      <c r="BE662" s="177">
        <f t="shared" si="234"/>
        <v>2717.8</v>
      </c>
      <c r="BF662" s="177">
        <f t="shared" si="235"/>
        <v>0</v>
      </c>
      <c r="BG662" s="177">
        <f t="shared" si="236"/>
        <v>0</v>
      </c>
      <c r="BH662" s="177">
        <f t="shared" si="237"/>
        <v>0</v>
      </c>
      <c r="BI662" s="177">
        <f t="shared" si="238"/>
        <v>0</v>
      </c>
      <c r="BJ662" s="14" t="s">
        <v>79</v>
      </c>
      <c r="BK662" s="177">
        <f t="shared" si="239"/>
        <v>2717.8</v>
      </c>
      <c r="BL662" s="14" t="s">
        <v>216</v>
      </c>
      <c r="BM662" s="176" t="s">
        <v>2248</v>
      </c>
    </row>
    <row r="663" spans="1:65" s="1" customFormat="1" ht="14.45" customHeight="1">
      <c r="A663" s="31"/>
      <c r="B663" s="32"/>
      <c r="C663" s="165" t="s">
        <v>2249</v>
      </c>
      <c r="D663" s="165" t="s">
        <v>151</v>
      </c>
      <c r="E663" s="166" t="s">
        <v>2250</v>
      </c>
      <c r="F663" s="167" t="s">
        <v>2251</v>
      </c>
      <c r="G663" s="168" t="s">
        <v>169</v>
      </c>
      <c r="H663" s="169">
        <v>79.95</v>
      </c>
      <c r="I663" s="170">
        <v>37.200000000000003</v>
      </c>
      <c r="J663" s="171">
        <f t="shared" si="230"/>
        <v>2974.14</v>
      </c>
      <c r="K663" s="167" t="s">
        <v>155</v>
      </c>
      <c r="L663" s="36"/>
      <c r="M663" s="172" t="s">
        <v>19</v>
      </c>
      <c r="N663" s="173" t="s">
        <v>45</v>
      </c>
      <c r="O663" s="61"/>
      <c r="P663" s="174">
        <f t="shared" si="231"/>
        <v>0</v>
      </c>
      <c r="Q663" s="174">
        <v>8.0199999999999994E-3</v>
      </c>
      <c r="R663" s="174">
        <f t="shared" si="232"/>
        <v>0.64119899999999996</v>
      </c>
      <c r="S663" s="174">
        <v>0</v>
      </c>
      <c r="T663" s="175">
        <f t="shared" si="233"/>
        <v>0</v>
      </c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R663" s="176" t="s">
        <v>216</v>
      </c>
      <c r="AT663" s="176" t="s">
        <v>151</v>
      </c>
      <c r="AU663" s="176" t="s">
        <v>157</v>
      </c>
      <c r="AY663" s="14" t="s">
        <v>149</v>
      </c>
      <c r="BE663" s="177">
        <f t="shared" si="234"/>
        <v>2974.14</v>
      </c>
      <c r="BF663" s="177">
        <f t="shared" si="235"/>
        <v>0</v>
      </c>
      <c r="BG663" s="177">
        <f t="shared" si="236"/>
        <v>0</v>
      </c>
      <c r="BH663" s="177">
        <f t="shared" si="237"/>
        <v>0</v>
      </c>
      <c r="BI663" s="177">
        <f t="shared" si="238"/>
        <v>0</v>
      </c>
      <c r="BJ663" s="14" t="s">
        <v>79</v>
      </c>
      <c r="BK663" s="177">
        <f t="shared" si="239"/>
        <v>2974.14</v>
      </c>
      <c r="BL663" s="14" t="s">
        <v>216</v>
      </c>
      <c r="BM663" s="176" t="s">
        <v>2252</v>
      </c>
    </row>
    <row r="664" spans="1:65" s="1" customFormat="1" ht="14.45" customHeight="1">
      <c r="A664" s="31"/>
      <c r="B664" s="32"/>
      <c r="C664" s="165" t="s">
        <v>2253</v>
      </c>
      <c r="D664" s="165" t="s">
        <v>151</v>
      </c>
      <c r="E664" s="166" t="s">
        <v>2254</v>
      </c>
      <c r="F664" s="167" t="s">
        <v>2255</v>
      </c>
      <c r="G664" s="168" t="s">
        <v>169</v>
      </c>
      <c r="H664" s="169">
        <v>34.1</v>
      </c>
      <c r="I664" s="170">
        <v>66</v>
      </c>
      <c r="J664" s="171">
        <f t="shared" si="230"/>
        <v>2250.6</v>
      </c>
      <c r="K664" s="167" t="s">
        <v>155</v>
      </c>
      <c r="L664" s="36"/>
      <c r="M664" s="172" t="s">
        <v>19</v>
      </c>
      <c r="N664" s="173" t="s">
        <v>45</v>
      </c>
      <c r="O664" s="61"/>
      <c r="P664" s="174">
        <f t="shared" si="231"/>
        <v>0</v>
      </c>
      <c r="Q664" s="174">
        <v>5.7099999999999998E-3</v>
      </c>
      <c r="R664" s="174">
        <f t="shared" si="232"/>
        <v>0.194711</v>
      </c>
      <c r="S664" s="174">
        <v>0</v>
      </c>
      <c r="T664" s="175">
        <f t="shared" si="233"/>
        <v>0</v>
      </c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R664" s="176" t="s">
        <v>216</v>
      </c>
      <c r="AT664" s="176" t="s">
        <v>151</v>
      </c>
      <c r="AU664" s="176" t="s">
        <v>157</v>
      </c>
      <c r="AY664" s="14" t="s">
        <v>149</v>
      </c>
      <c r="BE664" s="177">
        <f t="shared" si="234"/>
        <v>2250.6</v>
      </c>
      <c r="BF664" s="177">
        <f t="shared" si="235"/>
        <v>0</v>
      </c>
      <c r="BG664" s="177">
        <f t="shared" si="236"/>
        <v>0</v>
      </c>
      <c r="BH664" s="177">
        <f t="shared" si="237"/>
        <v>0</v>
      </c>
      <c r="BI664" s="177">
        <f t="shared" si="238"/>
        <v>0</v>
      </c>
      <c r="BJ664" s="14" t="s">
        <v>79</v>
      </c>
      <c r="BK664" s="177">
        <f t="shared" si="239"/>
        <v>2250.6</v>
      </c>
      <c r="BL664" s="14" t="s">
        <v>216</v>
      </c>
      <c r="BM664" s="176" t="s">
        <v>2256</v>
      </c>
    </row>
    <row r="665" spans="1:65" s="1" customFormat="1" ht="14.45" customHeight="1">
      <c r="A665" s="31"/>
      <c r="B665" s="32"/>
      <c r="C665" s="165" t="s">
        <v>2257</v>
      </c>
      <c r="D665" s="165" t="s">
        <v>151</v>
      </c>
      <c r="E665" s="166" t="s">
        <v>2258</v>
      </c>
      <c r="F665" s="167" t="s">
        <v>2259</v>
      </c>
      <c r="G665" s="168" t="s">
        <v>169</v>
      </c>
      <c r="H665" s="169">
        <v>74</v>
      </c>
      <c r="I665" s="170">
        <v>71</v>
      </c>
      <c r="J665" s="171">
        <f t="shared" si="230"/>
        <v>5254</v>
      </c>
      <c r="K665" s="167" t="s">
        <v>155</v>
      </c>
      <c r="L665" s="36"/>
      <c r="M665" s="172" t="s">
        <v>19</v>
      </c>
      <c r="N665" s="173" t="s">
        <v>45</v>
      </c>
      <c r="O665" s="61"/>
      <c r="P665" s="174">
        <f t="shared" si="231"/>
        <v>0</v>
      </c>
      <c r="Q665" s="174">
        <v>0</v>
      </c>
      <c r="R665" s="174">
        <f t="shared" si="232"/>
        <v>0</v>
      </c>
      <c r="S665" s="174">
        <v>0</v>
      </c>
      <c r="T665" s="175">
        <f t="shared" si="233"/>
        <v>0</v>
      </c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R665" s="176" t="s">
        <v>216</v>
      </c>
      <c r="AT665" s="176" t="s">
        <v>151</v>
      </c>
      <c r="AU665" s="176" t="s">
        <v>157</v>
      </c>
      <c r="AY665" s="14" t="s">
        <v>149</v>
      </c>
      <c r="BE665" s="177">
        <f t="shared" si="234"/>
        <v>5254</v>
      </c>
      <c r="BF665" s="177">
        <f t="shared" si="235"/>
        <v>0</v>
      </c>
      <c r="BG665" s="177">
        <f t="shared" si="236"/>
        <v>0</v>
      </c>
      <c r="BH665" s="177">
        <f t="shared" si="237"/>
        <v>0</v>
      </c>
      <c r="BI665" s="177">
        <f t="shared" si="238"/>
        <v>0</v>
      </c>
      <c r="BJ665" s="14" t="s">
        <v>79</v>
      </c>
      <c r="BK665" s="177">
        <f t="shared" si="239"/>
        <v>5254</v>
      </c>
      <c r="BL665" s="14" t="s">
        <v>216</v>
      </c>
      <c r="BM665" s="176" t="s">
        <v>2260</v>
      </c>
    </row>
    <row r="666" spans="1:65" s="1" customFormat="1" ht="14.45" customHeight="1">
      <c r="A666" s="31"/>
      <c r="B666" s="32"/>
      <c r="C666" s="165" t="s">
        <v>2261</v>
      </c>
      <c r="D666" s="165" t="s">
        <v>151</v>
      </c>
      <c r="E666" s="166" t="s">
        <v>2262</v>
      </c>
      <c r="F666" s="167" t="s">
        <v>2263</v>
      </c>
      <c r="G666" s="168" t="s">
        <v>154</v>
      </c>
      <c r="H666" s="169">
        <v>740</v>
      </c>
      <c r="I666" s="170">
        <v>1.8</v>
      </c>
      <c r="J666" s="171">
        <f t="shared" si="230"/>
        <v>1332</v>
      </c>
      <c r="K666" s="167" t="s">
        <v>155</v>
      </c>
      <c r="L666" s="36"/>
      <c r="M666" s="172" t="s">
        <v>19</v>
      </c>
      <c r="N666" s="173" t="s">
        <v>45</v>
      </c>
      <c r="O666" s="61"/>
      <c r="P666" s="174">
        <f t="shared" si="231"/>
        <v>0</v>
      </c>
      <c r="Q666" s="174">
        <v>0</v>
      </c>
      <c r="R666" s="174">
        <f t="shared" si="232"/>
        <v>0</v>
      </c>
      <c r="S666" s="174">
        <v>0</v>
      </c>
      <c r="T666" s="175">
        <f t="shared" si="233"/>
        <v>0</v>
      </c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R666" s="176" t="s">
        <v>216</v>
      </c>
      <c r="AT666" s="176" t="s">
        <v>151</v>
      </c>
      <c r="AU666" s="176" t="s">
        <v>157</v>
      </c>
      <c r="AY666" s="14" t="s">
        <v>149</v>
      </c>
      <c r="BE666" s="177">
        <f t="shared" si="234"/>
        <v>1332</v>
      </c>
      <c r="BF666" s="177">
        <f t="shared" si="235"/>
        <v>0</v>
      </c>
      <c r="BG666" s="177">
        <f t="shared" si="236"/>
        <v>0</v>
      </c>
      <c r="BH666" s="177">
        <f t="shared" si="237"/>
        <v>0</v>
      </c>
      <c r="BI666" s="177">
        <f t="shared" si="238"/>
        <v>0</v>
      </c>
      <c r="BJ666" s="14" t="s">
        <v>79</v>
      </c>
      <c r="BK666" s="177">
        <f t="shared" si="239"/>
        <v>1332</v>
      </c>
      <c r="BL666" s="14" t="s">
        <v>216</v>
      </c>
      <c r="BM666" s="176" t="s">
        <v>2264</v>
      </c>
    </row>
    <row r="667" spans="1:65" s="1" customFormat="1" ht="14.45" customHeight="1">
      <c r="A667" s="31"/>
      <c r="B667" s="32"/>
      <c r="C667" s="165" t="s">
        <v>2265</v>
      </c>
      <c r="D667" s="165" t="s">
        <v>151</v>
      </c>
      <c r="E667" s="166" t="s">
        <v>2266</v>
      </c>
      <c r="F667" s="167" t="s">
        <v>2267</v>
      </c>
      <c r="G667" s="168" t="s">
        <v>165</v>
      </c>
      <c r="H667" s="169">
        <v>16</v>
      </c>
      <c r="I667" s="170">
        <v>18.2</v>
      </c>
      <c r="J667" s="171">
        <f t="shared" si="230"/>
        <v>291.2</v>
      </c>
      <c r="K667" s="167" t="s">
        <v>155</v>
      </c>
      <c r="L667" s="36"/>
      <c r="M667" s="172" t="s">
        <v>19</v>
      </c>
      <c r="N667" s="173" t="s">
        <v>45</v>
      </c>
      <c r="O667" s="61"/>
      <c r="P667" s="174">
        <f t="shared" si="231"/>
        <v>0</v>
      </c>
      <c r="Q667" s="174">
        <v>0</v>
      </c>
      <c r="R667" s="174">
        <f t="shared" si="232"/>
        <v>0</v>
      </c>
      <c r="S667" s="174">
        <v>0</v>
      </c>
      <c r="T667" s="175">
        <f t="shared" si="233"/>
        <v>0</v>
      </c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R667" s="176" t="s">
        <v>216</v>
      </c>
      <c r="AT667" s="176" t="s">
        <v>151</v>
      </c>
      <c r="AU667" s="176" t="s">
        <v>157</v>
      </c>
      <c r="AY667" s="14" t="s">
        <v>149</v>
      </c>
      <c r="BE667" s="177">
        <f t="shared" si="234"/>
        <v>291.2</v>
      </c>
      <c r="BF667" s="177">
        <f t="shared" si="235"/>
        <v>0</v>
      </c>
      <c r="BG667" s="177">
        <f t="shared" si="236"/>
        <v>0</v>
      </c>
      <c r="BH667" s="177">
        <f t="shared" si="237"/>
        <v>0</v>
      </c>
      <c r="BI667" s="177">
        <f t="shared" si="238"/>
        <v>0</v>
      </c>
      <c r="BJ667" s="14" t="s">
        <v>79</v>
      </c>
      <c r="BK667" s="177">
        <f t="shared" si="239"/>
        <v>291.2</v>
      </c>
      <c r="BL667" s="14" t="s">
        <v>216</v>
      </c>
      <c r="BM667" s="176" t="s">
        <v>2268</v>
      </c>
    </row>
    <row r="668" spans="1:65" s="1" customFormat="1" ht="14.45" customHeight="1">
      <c r="A668" s="31"/>
      <c r="B668" s="32"/>
      <c r="C668" s="178" t="s">
        <v>2269</v>
      </c>
      <c r="D668" s="178" t="s">
        <v>323</v>
      </c>
      <c r="E668" s="179" t="s">
        <v>2270</v>
      </c>
      <c r="F668" s="180" t="s">
        <v>2271</v>
      </c>
      <c r="G668" s="181" t="s">
        <v>165</v>
      </c>
      <c r="H668" s="182">
        <v>16</v>
      </c>
      <c r="I668" s="183">
        <v>290</v>
      </c>
      <c r="J668" s="184">
        <f t="shared" si="230"/>
        <v>4640</v>
      </c>
      <c r="K668" s="180" t="s">
        <v>155</v>
      </c>
      <c r="L668" s="185"/>
      <c r="M668" s="186" t="s">
        <v>19</v>
      </c>
      <c r="N668" s="187" t="s">
        <v>45</v>
      </c>
      <c r="O668" s="61"/>
      <c r="P668" s="174">
        <f t="shared" si="231"/>
        <v>0</v>
      </c>
      <c r="Q668" s="174">
        <v>6.0000000000000001E-3</v>
      </c>
      <c r="R668" s="174">
        <f t="shared" si="232"/>
        <v>9.6000000000000002E-2</v>
      </c>
      <c r="S668" s="174">
        <v>0</v>
      </c>
      <c r="T668" s="175">
        <f t="shared" si="233"/>
        <v>0</v>
      </c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R668" s="176" t="s">
        <v>281</v>
      </c>
      <c r="AT668" s="176" t="s">
        <v>323</v>
      </c>
      <c r="AU668" s="176" t="s">
        <v>157</v>
      </c>
      <c r="AY668" s="14" t="s">
        <v>149</v>
      </c>
      <c r="BE668" s="177">
        <f t="shared" si="234"/>
        <v>4640</v>
      </c>
      <c r="BF668" s="177">
        <f t="shared" si="235"/>
        <v>0</v>
      </c>
      <c r="BG668" s="177">
        <f t="shared" si="236"/>
        <v>0</v>
      </c>
      <c r="BH668" s="177">
        <f t="shared" si="237"/>
        <v>0</v>
      </c>
      <c r="BI668" s="177">
        <f t="shared" si="238"/>
        <v>0</v>
      </c>
      <c r="BJ668" s="14" t="s">
        <v>79</v>
      </c>
      <c r="BK668" s="177">
        <f t="shared" si="239"/>
        <v>4640</v>
      </c>
      <c r="BL668" s="14" t="s">
        <v>216</v>
      </c>
      <c r="BM668" s="176" t="s">
        <v>2272</v>
      </c>
    </row>
    <row r="669" spans="1:65" s="1" customFormat="1" ht="14.45" customHeight="1">
      <c r="A669" s="31"/>
      <c r="B669" s="32"/>
      <c r="C669" s="178" t="s">
        <v>2273</v>
      </c>
      <c r="D669" s="178" t="s">
        <v>323</v>
      </c>
      <c r="E669" s="179" t="s">
        <v>2274</v>
      </c>
      <c r="F669" s="180" t="s">
        <v>2275</v>
      </c>
      <c r="G669" s="181" t="s">
        <v>165</v>
      </c>
      <c r="H669" s="182">
        <v>8</v>
      </c>
      <c r="I669" s="183">
        <v>110</v>
      </c>
      <c r="J669" s="184">
        <f t="shared" si="230"/>
        <v>880</v>
      </c>
      <c r="K669" s="180" t="s">
        <v>155</v>
      </c>
      <c r="L669" s="185"/>
      <c r="M669" s="186" t="s">
        <v>19</v>
      </c>
      <c r="N669" s="187" t="s">
        <v>45</v>
      </c>
      <c r="O669" s="61"/>
      <c r="P669" s="174">
        <f t="shared" si="231"/>
        <v>0</v>
      </c>
      <c r="Q669" s="174">
        <v>1.1999999999999999E-3</v>
      </c>
      <c r="R669" s="174">
        <f t="shared" si="232"/>
        <v>9.5999999999999992E-3</v>
      </c>
      <c r="S669" s="174">
        <v>0</v>
      </c>
      <c r="T669" s="175">
        <f t="shared" si="233"/>
        <v>0</v>
      </c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R669" s="176" t="s">
        <v>281</v>
      </c>
      <c r="AT669" s="176" t="s">
        <v>323</v>
      </c>
      <c r="AU669" s="176" t="s">
        <v>157</v>
      </c>
      <c r="AY669" s="14" t="s">
        <v>149</v>
      </c>
      <c r="BE669" s="177">
        <f t="shared" si="234"/>
        <v>880</v>
      </c>
      <c r="BF669" s="177">
        <f t="shared" si="235"/>
        <v>0</v>
      </c>
      <c r="BG669" s="177">
        <f t="shared" si="236"/>
        <v>0</v>
      </c>
      <c r="BH669" s="177">
        <f t="shared" si="237"/>
        <v>0</v>
      </c>
      <c r="BI669" s="177">
        <f t="shared" si="238"/>
        <v>0</v>
      </c>
      <c r="BJ669" s="14" t="s">
        <v>79</v>
      </c>
      <c r="BK669" s="177">
        <f t="shared" si="239"/>
        <v>880</v>
      </c>
      <c r="BL669" s="14" t="s">
        <v>216</v>
      </c>
      <c r="BM669" s="176" t="s">
        <v>2276</v>
      </c>
    </row>
    <row r="670" spans="1:65" s="1" customFormat="1" ht="14.45" customHeight="1">
      <c r="A670" s="31"/>
      <c r="B670" s="32"/>
      <c r="C670" s="165" t="s">
        <v>2277</v>
      </c>
      <c r="D670" s="165" t="s">
        <v>151</v>
      </c>
      <c r="E670" s="166" t="s">
        <v>2278</v>
      </c>
      <c r="F670" s="167" t="s">
        <v>2279</v>
      </c>
      <c r="G670" s="168" t="s">
        <v>154</v>
      </c>
      <c r="H670" s="169">
        <v>210</v>
      </c>
      <c r="I670" s="170">
        <v>9.6</v>
      </c>
      <c r="J670" s="171">
        <f t="shared" si="230"/>
        <v>2016</v>
      </c>
      <c r="K670" s="167" t="s">
        <v>155</v>
      </c>
      <c r="L670" s="36"/>
      <c r="M670" s="172" t="s">
        <v>19</v>
      </c>
      <c r="N670" s="173" t="s">
        <v>45</v>
      </c>
      <c r="O670" s="61"/>
      <c r="P670" s="174">
        <f t="shared" si="231"/>
        <v>0</v>
      </c>
      <c r="Q670" s="174">
        <v>0</v>
      </c>
      <c r="R670" s="174">
        <f t="shared" si="232"/>
        <v>0</v>
      </c>
      <c r="S670" s="174">
        <v>9.4999999999999998E-3</v>
      </c>
      <c r="T670" s="175">
        <f t="shared" si="233"/>
        <v>1.9949999999999999</v>
      </c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R670" s="176" t="s">
        <v>216</v>
      </c>
      <c r="AT670" s="176" t="s">
        <v>151</v>
      </c>
      <c r="AU670" s="176" t="s">
        <v>157</v>
      </c>
      <c r="AY670" s="14" t="s">
        <v>149</v>
      </c>
      <c r="BE670" s="177">
        <f t="shared" si="234"/>
        <v>2016</v>
      </c>
      <c r="BF670" s="177">
        <f t="shared" si="235"/>
        <v>0</v>
      </c>
      <c r="BG670" s="177">
        <f t="shared" si="236"/>
        <v>0</v>
      </c>
      <c r="BH670" s="177">
        <f t="shared" si="237"/>
        <v>0</v>
      </c>
      <c r="BI670" s="177">
        <f t="shared" si="238"/>
        <v>0</v>
      </c>
      <c r="BJ670" s="14" t="s">
        <v>79</v>
      </c>
      <c r="BK670" s="177">
        <f t="shared" si="239"/>
        <v>2016</v>
      </c>
      <c r="BL670" s="14" t="s">
        <v>216</v>
      </c>
      <c r="BM670" s="176" t="s">
        <v>2280</v>
      </c>
    </row>
    <row r="671" spans="1:65" s="1" customFormat="1" ht="24.2" customHeight="1">
      <c r="A671" s="31"/>
      <c r="B671" s="32"/>
      <c r="C671" s="165" t="s">
        <v>2281</v>
      </c>
      <c r="D671" s="165" t="s">
        <v>151</v>
      </c>
      <c r="E671" s="166" t="s">
        <v>2282</v>
      </c>
      <c r="F671" s="167" t="s">
        <v>2283</v>
      </c>
      <c r="G671" s="168" t="s">
        <v>154</v>
      </c>
      <c r="H671" s="169">
        <v>740</v>
      </c>
      <c r="I671" s="170">
        <v>11.2</v>
      </c>
      <c r="J671" s="171">
        <f t="shared" si="230"/>
        <v>8288</v>
      </c>
      <c r="K671" s="167" t="s">
        <v>155</v>
      </c>
      <c r="L671" s="36"/>
      <c r="M671" s="172" t="s">
        <v>19</v>
      </c>
      <c r="N671" s="173" t="s">
        <v>45</v>
      </c>
      <c r="O671" s="61"/>
      <c r="P671" s="174">
        <f t="shared" si="231"/>
        <v>0</v>
      </c>
      <c r="Q671" s="174">
        <v>0</v>
      </c>
      <c r="R671" s="174">
        <f t="shared" si="232"/>
        <v>0</v>
      </c>
      <c r="S671" s="174">
        <v>0</v>
      </c>
      <c r="T671" s="175">
        <f t="shared" si="233"/>
        <v>0</v>
      </c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R671" s="176" t="s">
        <v>216</v>
      </c>
      <c r="AT671" s="176" t="s">
        <v>151</v>
      </c>
      <c r="AU671" s="176" t="s">
        <v>157</v>
      </c>
      <c r="AY671" s="14" t="s">
        <v>149</v>
      </c>
      <c r="BE671" s="177">
        <f t="shared" si="234"/>
        <v>8288</v>
      </c>
      <c r="BF671" s="177">
        <f t="shared" si="235"/>
        <v>0</v>
      </c>
      <c r="BG671" s="177">
        <f t="shared" si="236"/>
        <v>0</v>
      </c>
      <c r="BH671" s="177">
        <f t="shared" si="237"/>
        <v>0</v>
      </c>
      <c r="BI671" s="177">
        <f t="shared" si="238"/>
        <v>0</v>
      </c>
      <c r="BJ671" s="14" t="s">
        <v>79</v>
      </c>
      <c r="BK671" s="177">
        <f t="shared" si="239"/>
        <v>8288</v>
      </c>
      <c r="BL671" s="14" t="s">
        <v>216</v>
      </c>
      <c r="BM671" s="176" t="s">
        <v>2284</v>
      </c>
    </row>
    <row r="672" spans="1:65" s="1" customFormat="1" ht="24.2" customHeight="1">
      <c r="A672" s="31"/>
      <c r="B672" s="32"/>
      <c r="C672" s="165" t="s">
        <v>2285</v>
      </c>
      <c r="D672" s="165" t="s">
        <v>151</v>
      </c>
      <c r="E672" s="166" t="s">
        <v>2286</v>
      </c>
      <c r="F672" s="167" t="s">
        <v>2287</v>
      </c>
      <c r="G672" s="168" t="s">
        <v>154</v>
      </c>
      <c r="H672" s="169">
        <v>740</v>
      </c>
      <c r="I672" s="170">
        <v>4.3</v>
      </c>
      <c r="J672" s="171">
        <f t="shared" si="230"/>
        <v>3182</v>
      </c>
      <c r="K672" s="167" t="s">
        <v>155</v>
      </c>
      <c r="L672" s="36"/>
      <c r="M672" s="172" t="s">
        <v>19</v>
      </c>
      <c r="N672" s="173" t="s">
        <v>45</v>
      </c>
      <c r="O672" s="61"/>
      <c r="P672" s="174">
        <f t="shared" si="231"/>
        <v>0</v>
      </c>
      <c r="Q672" s="174">
        <v>0</v>
      </c>
      <c r="R672" s="174">
        <f t="shared" si="232"/>
        <v>0</v>
      </c>
      <c r="S672" s="174">
        <v>0</v>
      </c>
      <c r="T672" s="175">
        <f t="shared" si="233"/>
        <v>0</v>
      </c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R672" s="176" t="s">
        <v>216</v>
      </c>
      <c r="AT672" s="176" t="s">
        <v>151</v>
      </c>
      <c r="AU672" s="176" t="s">
        <v>157</v>
      </c>
      <c r="AY672" s="14" t="s">
        <v>149</v>
      </c>
      <c r="BE672" s="177">
        <f t="shared" si="234"/>
        <v>3182</v>
      </c>
      <c r="BF672" s="177">
        <f t="shared" si="235"/>
        <v>0</v>
      </c>
      <c r="BG672" s="177">
        <f t="shared" si="236"/>
        <v>0</v>
      </c>
      <c r="BH672" s="177">
        <f t="shared" si="237"/>
        <v>0</v>
      </c>
      <c r="BI672" s="177">
        <f t="shared" si="238"/>
        <v>0</v>
      </c>
      <c r="BJ672" s="14" t="s">
        <v>79</v>
      </c>
      <c r="BK672" s="177">
        <f t="shared" si="239"/>
        <v>3182</v>
      </c>
      <c r="BL672" s="14" t="s">
        <v>216</v>
      </c>
      <c r="BM672" s="176" t="s">
        <v>2288</v>
      </c>
    </row>
    <row r="673" spans="1:65" s="1" customFormat="1" ht="24.2" customHeight="1">
      <c r="A673" s="31"/>
      <c r="B673" s="32"/>
      <c r="C673" s="178" t="s">
        <v>2289</v>
      </c>
      <c r="D673" s="178" t="s">
        <v>323</v>
      </c>
      <c r="E673" s="179" t="s">
        <v>2290</v>
      </c>
      <c r="F673" s="180" t="s">
        <v>2291</v>
      </c>
      <c r="G673" s="181" t="s">
        <v>154</v>
      </c>
      <c r="H673" s="182">
        <v>936.1</v>
      </c>
      <c r="I673" s="183">
        <v>18.399999999999999</v>
      </c>
      <c r="J673" s="184">
        <f t="shared" si="230"/>
        <v>17224.240000000002</v>
      </c>
      <c r="K673" s="180" t="s">
        <v>155</v>
      </c>
      <c r="L673" s="185"/>
      <c r="M673" s="186" t="s">
        <v>19</v>
      </c>
      <c r="N673" s="187" t="s">
        <v>45</v>
      </c>
      <c r="O673" s="61"/>
      <c r="P673" s="174">
        <f t="shared" si="231"/>
        <v>0</v>
      </c>
      <c r="Q673" s="174">
        <v>1.3999999999999999E-4</v>
      </c>
      <c r="R673" s="174">
        <f t="shared" si="232"/>
        <v>0.131054</v>
      </c>
      <c r="S673" s="174">
        <v>0</v>
      </c>
      <c r="T673" s="175">
        <f t="shared" si="233"/>
        <v>0</v>
      </c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R673" s="176" t="s">
        <v>281</v>
      </c>
      <c r="AT673" s="176" t="s">
        <v>323</v>
      </c>
      <c r="AU673" s="176" t="s">
        <v>157</v>
      </c>
      <c r="AY673" s="14" t="s">
        <v>149</v>
      </c>
      <c r="BE673" s="177">
        <f t="shared" si="234"/>
        <v>17224.240000000002</v>
      </c>
      <c r="BF673" s="177">
        <f t="shared" si="235"/>
        <v>0</v>
      </c>
      <c r="BG673" s="177">
        <f t="shared" si="236"/>
        <v>0</v>
      </c>
      <c r="BH673" s="177">
        <f t="shared" si="237"/>
        <v>0</v>
      </c>
      <c r="BI673" s="177">
        <f t="shared" si="238"/>
        <v>0</v>
      </c>
      <c r="BJ673" s="14" t="s">
        <v>79</v>
      </c>
      <c r="BK673" s="177">
        <f t="shared" si="239"/>
        <v>17224.240000000002</v>
      </c>
      <c r="BL673" s="14" t="s">
        <v>216</v>
      </c>
      <c r="BM673" s="176" t="s">
        <v>2292</v>
      </c>
    </row>
    <row r="674" spans="1:65" s="1" customFormat="1" ht="24.2" customHeight="1">
      <c r="A674" s="31"/>
      <c r="B674" s="32"/>
      <c r="C674" s="165" t="s">
        <v>2293</v>
      </c>
      <c r="D674" s="165" t="s">
        <v>151</v>
      </c>
      <c r="E674" s="166" t="s">
        <v>2294</v>
      </c>
      <c r="F674" s="167" t="s">
        <v>2295</v>
      </c>
      <c r="G674" s="168" t="s">
        <v>231</v>
      </c>
      <c r="H674" s="169">
        <v>12.584</v>
      </c>
      <c r="I674" s="170">
        <v>330</v>
      </c>
      <c r="J674" s="171">
        <f t="shared" si="230"/>
        <v>4152.72</v>
      </c>
      <c r="K674" s="167" t="s">
        <v>155</v>
      </c>
      <c r="L674" s="36"/>
      <c r="M674" s="172" t="s">
        <v>19</v>
      </c>
      <c r="N674" s="173" t="s">
        <v>45</v>
      </c>
      <c r="O674" s="61"/>
      <c r="P674" s="174">
        <f t="shared" si="231"/>
        <v>0</v>
      </c>
      <c r="Q674" s="174">
        <v>0</v>
      </c>
      <c r="R674" s="174">
        <f t="shared" si="232"/>
        <v>0</v>
      </c>
      <c r="S674" s="174">
        <v>0</v>
      </c>
      <c r="T674" s="175">
        <f t="shared" si="233"/>
        <v>0</v>
      </c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R674" s="176" t="s">
        <v>216</v>
      </c>
      <c r="AT674" s="176" t="s">
        <v>151</v>
      </c>
      <c r="AU674" s="176" t="s">
        <v>157</v>
      </c>
      <c r="AY674" s="14" t="s">
        <v>149</v>
      </c>
      <c r="BE674" s="177">
        <f t="shared" si="234"/>
        <v>4152.72</v>
      </c>
      <c r="BF674" s="177">
        <f t="shared" si="235"/>
        <v>0</v>
      </c>
      <c r="BG674" s="177">
        <f t="shared" si="236"/>
        <v>0</v>
      </c>
      <c r="BH674" s="177">
        <f t="shared" si="237"/>
        <v>0</v>
      </c>
      <c r="BI674" s="177">
        <f t="shared" si="238"/>
        <v>0</v>
      </c>
      <c r="BJ674" s="14" t="s">
        <v>79</v>
      </c>
      <c r="BK674" s="177">
        <f t="shared" si="239"/>
        <v>4152.72</v>
      </c>
      <c r="BL674" s="14" t="s">
        <v>216</v>
      </c>
      <c r="BM674" s="176" t="s">
        <v>2296</v>
      </c>
    </row>
    <row r="675" spans="1:65" s="1" customFormat="1" ht="24.2" customHeight="1">
      <c r="A675" s="31"/>
      <c r="B675" s="32"/>
      <c r="C675" s="165" t="s">
        <v>2297</v>
      </c>
      <c r="D675" s="165" t="s">
        <v>151</v>
      </c>
      <c r="E675" s="166" t="s">
        <v>2298</v>
      </c>
      <c r="F675" s="167" t="s">
        <v>2299</v>
      </c>
      <c r="G675" s="168" t="s">
        <v>231</v>
      </c>
      <c r="H675" s="169">
        <v>12.584</v>
      </c>
      <c r="I675" s="170">
        <v>390</v>
      </c>
      <c r="J675" s="171">
        <f t="shared" si="230"/>
        <v>4907.76</v>
      </c>
      <c r="K675" s="167" t="s">
        <v>155</v>
      </c>
      <c r="L675" s="36"/>
      <c r="M675" s="172" t="s">
        <v>19</v>
      </c>
      <c r="N675" s="173" t="s">
        <v>45</v>
      </c>
      <c r="O675" s="61"/>
      <c r="P675" s="174">
        <f t="shared" si="231"/>
        <v>0</v>
      </c>
      <c r="Q675" s="174">
        <v>0</v>
      </c>
      <c r="R675" s="174">
        <f t="shared" si="232"/>
        <v>0</v>
      </c>
      <c r="S675" s="174">
        <v>0</v>
      </c>
      <c r="T675" s="175">
        <f t="shared" si="233"/>
        <v>0</v>
      </c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R675" s="176" t="s">
        <v>216</v>
      </c>
      <c r="AT675" s="176" t="s">
        <v>151</v>
      </c>
      <c r="AU675" s="176" t="s">
        <v>157</v>
      </c>
      <c r="AY675" s="14" t="s">
        <v>149</v>
      </c>
      <c r="BE675" s="177">
        <f t="shared" si="234"/>
        <v>4907.76</v>
      </c>
      <c r="BF675" s="177">
        <f t="shared" si="235"/>
        <v>0</v>
      </c>
      <c r="BG675" s="177">
        <f t="shared" si="236"/>
        <v>0</v>
      </c>
      <c r="BH675" s="177">
        <f t="shared" si="237"/>
        <v>0</v>
      </c>
      <c r="BI675" s="177">
        <f t="shared" si="238"/>
        <v>0</v>
      </c>
      <c r="BJ675" s="14" t="s">
        <v>79</v>
      </c>
      <c r="BK675" s="177">
        <f t="shared" si="239"/>
        <v>4907.76</v>
      </c>
      <c r="BL675" s="14" t="s">
        <v>216</v>
      </c>
      <c r="BM675" s="176" t="s">
        <v>2300</v>
      </c>
    </row>
    <row r="676" spans="1:65" s="11" customFormat="1" ht="22.9" customHeight="1">
      <c r="B676" s="149"/>
      <c r="C676" s="150"/>
      <c r="D676" s="151" t="s">
        <v>73</v>
      </c>
      <c r="E676" s="163" t="s">
        <v>2301</v>
      </c>
      <c r="F676" s="163" t="s">
        <v>2302</v>
      </c>
      <c r="G676" s="150"/>
      <c r="H676" s="150"/>
      <c r="I676" s="153"/>
      <c r="J676" s="164">
        <f>BK676</f>
        <v>84303.99</v>
      </c>
      <c r="K676" s="150"/>
      <c r="L676" s="155"/>
      <c r="M676" s="156"/>
      <c r="N676" s="157"/>
      <c r="O676" s="157"/>
      <c r="P676" s="158">
        <f>SUM(P677:P710)</f>
        <v>0</v>
      </c>
      <c r="Q676" s="157"/>
      <c r="R676" s="158">
        <f>SUM(R677:R710)</f>
        <v>0.72941</v>
      </c>
      <c r="S676" s="157"/>
      <c r="T676" s="159">
        <f>SUM(T677:T710)</f>
        <v>1.6600000000000001</v>
      </c>
      <c r="AR676" s="160" t="s">
        <v>157</v>
      </c>
      <c r="AT676" s="161" t="s">
        <v>73</v>
      </c>
      <c r="AU676" s="161" t="s">
        <v>79</v>
      </c>
      <c r="AY676" s="160" t="s">
        <v>149</v>
      </c>
      <c r="BK676" s="162">
        <f>SUM(BK677:BK710)</f>
        <v>84303.99</v>
      </c>
    </row>
    <row r="677" spans="1:65" s="1" customFormat="1" ht="24.2" customHeight="1">
      <c r="A677" s="31"/>
      <c r="B677" s="32"/>
      <c r="C677" s="165" t="s">
        <v>2303</v>
      </c>
      <c r="D677" s="165" t="s">
        <v>151</v>
      </c>
      <c r="E677" s="166" t="s">
        <v>2304</v>
      </c>
      <c r="F677" s="167" t="s">
        <v>2305</v>
      </c>
      <c r="G677" s="168" t="s">
        <v>154</v>
      </c>
      <c r="H677" s="169">
        <v>8</v>
      </c>
      <c r="I677" s="170">
        <v>147</v>
      </c>
      <c r="J677" s="171">
        <f t="shared" ref="J677:J710" si="240">ROUND(I677*H677,2)</f>
        <v>1176</v>
      </c>
      <c r="K677" s="167" t="s">
        <v>155</v>
      </c>
      <c r="L677" s="36"/>
      <c r="M677" s="172" t="s">
        <v>19</v>
      </c>
      <c r="N677" s="173" t="s">
        <v>45</v>
      </c>
      <c r="O677" s="61"/>
      <c r="P677" s="174">
        <f t="shared" ref="P677:P710" si="241">O677*H677</f>
        <v>0</v>
      </c>
      <c r="Q677" s="174">
        <v>2.7E-4</v>
      </c>
      <c r="R677" s="174">
        <f t="shared" ref="R677:R710" si="242">Q677*H677</f>
        <v>2.16E-3</v>
      </c>
      <c r="S677" s="174">
        <v>0</v>
      </c>
      <c r="T677" s="175">
        <f t="shared" ref="T677:T710" si="243">S677*H677</f>
        <v>0</v>
      </c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R677" s="176" t="s">
        <v>216</v>
      </c>
      <c r="AT677" s="176" t="s">
        <v>151</v>
      </c>
      <c r="AU677" s="176" t="s">
        <v>157</v>
      </c>
      <c r="AY677" s="14" t="s">
        <v>149</v>
      </c>
      <c r="BE677" s="177">
        <f t="shared" ref="BE677:BE710" si="244">IF(N677="základní",J677,0)</f>
        <v>1176</v>
      </c>
      <c r="BF677" s="177">
        <f t="shared" ref="BF677:BF710" si="245">IF(N677="snížená",J677,0)</f>
        <v>0</v>
      </c>
      <c r="BG677" s="177">
        <f t="shared" ref="BG677:BG710" si="246">IF(N677="zákl. přenesená",J677,0)</f>
        <v>0</v>
      </c>
      <c r="BH677" s="177">
        <f t="shared" ref="BH677:BH710" si="247">IF(N677="sníž. přenesená",J677,0)</f>
        <v>0</v>
      </c>
      <c r="BI677" s="177">
        <f t="shared" ref="BI677:BI710" si="248">IF(N677="nulová",J677,0)</f>
        <v>0</v>
      </c>
      <c r="BJ677" s="14" t="s">
        <v>79</v>
      </c>
      <c r="BK677" s="177">
        <f t="shared" ref="BK677:BK710" si="249">ROUND(I677*H677,2)</f>
        <v>1176</v>
      </c>
      <c r="BL677" s="14" t="s">
        <v>216</v>
      </c>
      <c r="BM677" s="176" t="s">
        <v>2306</v>
      </c>
    </row>
    <row r="678" spans="1:65" s="1" customFormat="1" ht="24.2" customHeight="1">
      <c r="A678" s="31"/>
      <c r="B678" s="32"/>
      <c r="C678" s="165" t="s">
        <v>2307</v>
      </c>
      <c r="D678" s="165" t="s">
        <v>151</v>
      </c>
      <c r="E678" s="166" t="s">
        <v>2308</v>
      </c>
      <c r="F678" s="167" t="s">
        <v>2309</v>
      </c>
      <c r="G678" s="168" t="s">
        <v>165</v>
      </c>
      <c r="H678" s="169">
        <v>3</v>
      </c>
      <c r="I678" s="170">
        <v>178</v>
      </c>
      <c r="J678" s="171">
        <f t="shared" si="240"/>
        <v>534</v>
      </c>
      <c r="K678" s="167" t="s">
        <v>155</v>
      </c>
      <c r="L678" s="36"/>
      <c r="M678" s="172" t="s">
        <v>19</v>
      </c>
      <c r="N678" s="173" t="s">
        <v>45</v>
      </c>
      <c r="O678" s="61"/>
      <c r="P678" s="174">
        <f t="shared" si="241"/>
        <v>0</v>
      </c>
      <c r="Q678" s="174">
        <v>0</v>
      </c>
      <c r="R678" s="174">
        <f t="shared" si="242"/>
        <v>0</v>
      </c>
      <c r="S678" s="174">
        <v>0</v>
      </c>
      <c r="T678" s="175">
        <f t="shared" si="243"/>
        <v>0</v>
      </c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R678" s="176" t="s">
        <v>216</v>
      </c>
      <c r="AT678" s="176" t="s">
        <v>151</v>
      </c>
      <c r="AU678" s="176" t="s">
        <v>157</v>
      </c>
      <c r="AY678" s="14" t="s">
        <v>149</v>
      </c>
      <c r="BE678" s="177">
        <f t="shared" si="244"/>
        <v>534</v>
      </c>
      <c r="BF678" s="177">
        <f t="shared" si="245"/>
        <v>0</v>
      </c>
      <c r="BG678" s="177">
        <f t="shared" si="246"/>
        <v>0</v>
      </c>
      <c r="BH678" s="177">
        <f t="shared" si="247"/>
        <v>0</v>
      </c>
      <c r="BI678" s="177">
        <f t="shared" si="248"/>
        <v>0</v>
      </c>
      <c r="BJ678" s="14" t="s">
        <v>79</v>
      </c>
      <c r="BK678" s="177">
        <f t="shared" si="249"/>
        <v>534</v>
      </c>
      <c r="BL678" s="14" t="s">
        <v>216</v>
      </c>
      <c r="BM678" s="176" t="s">
        <v>2310</v>
      </c>
    </row>
    <row r="679" spans="1:65" s="1" customFormat="1" ht="14.45" customHeight="1">
      <c r="A679" s="31"/>
      <c r="B679" s="32"/>
      <c r="C679" s="178" t="s">
        <v>2311</v>
      </c>
      <c r="D679" s="178" t="s">
        <v>323</v>
      </c>
      <c r="E679" s="179" t="s">
        <v>2312</v>
      </c>
      <c r="F679" s="180" t="s">
        <v>2313</v>
      </c>
      <c r="G679" s="181" t="s">
        <v>165</v>
      </c>
      <c r="H679" s="182">
        <v>1</v>
      </c>
      <c r="I679" s="183">
        <v>2120</v>
      </c>
      <c r="J679" s="184">
        <f t="shared" si="240"/>
        <v>2120</v>
      </c>
      <c r="K679" s="180" t="s">
        <v>155</v>
      </c>
      <c r="L679" s="185"/>
      <c r="M679" s="186" t="s">
        <v>19</v>
      </c>
      <c r="N679" s="187" t="s">
        <v>45</v>
      </c>
      <c r="O679" s="61"/>
      <c r="P679" s="174">
        <f t="shared" si="241"/>
        <v>0</v>
      </c>
      <c r="Q679" s="174">
        <v>1.95E-2</v>
      </c>
      <c r="R679" s="174">
        <f t="shared" si="242"/>
        <v>1.95E-2</v>
      </c>
      <c r="S679" s="174">
        <v>0</v>
      </c>
      <c r="T679" s="175">
        <f t="shared" si="243"/>
        <v>0</v>
      </c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R679" s="176" t="s">
        <v>281</v>
      </c>
      <c r="AT679" s="176" t="s">
        <v>323</v>
      </c>
      <c r="AU679" s="176" t="s">
        <v>157</v>
      </c>
      <c r="AY679" s="14" t="s">
        <v>149</v>
      </c>
      <c r="BE679" s="177">
        <f t="shared" si="244"/>
        <v>2120</v>
      </c>
      <c r="BF679" s="177">
        <f t="shared" si="245"/>
        <v>0</v>
      </c>
      <c r="BG679" s="177">
        <f t="shared" si="246"/>
        <v>0</v>
      </c>
      <c r="BH679" s="177">
        <f t="shared" si="247"/>
        <v>0</v>
      </c>
      <c r="BI679" s="177">
        <f t="shared" si="248"/>
        <v>0</v>
      </c>
      <c r="BJ679" s="14" t="s">
        <v>79</v>
      </c>
      <c r="BK679" s="177">
        <f t="shared" si="249"/>
        <v>2120</v>
      </c>
      <c r="BL679" s="14" t="s">
        <v>216</v>
      </c>
      <c r="BM679" s="176" t="s">
        <v>2314</v>
      </c>
    </row>
    <row r="680" spans="1:65" s="1" customFormat="1" ht="14.45" customHeight="1">
      <c r="A680" s="31"/>
      <c r="B680" s="32"/>
      <c r="C680" s="178" t="s">
        <v>2315</v>
      </c>
      <c r="D680" s="178" t="s">
        <v>323</v>
      </c>
      <c r="E680" s="179" t="s">
        <v>2316</v>
      </c>
      <c r="F680" s="180" t="s">
        <v>2317</v>
      </c>
      <c r="G680" s="181" t="s">
        <v>165</v>
      </c>
      <c r="H680" s="182">
        <v>2</v>
      </c>
      <c r="I680" s="183">
        <v>3020</v>
      </c>
      <c r="J680" s="184">
        <f t="shared" si="240"/>
        <v>6040</v>
      </c>
      <c r="K680" s="180" t="s">
        <v>155</v>
      </c>
      <c r="L680" s="185"/>
      <c r="M680" s="186" t="s">
        <v>19</v>
      </c>
      <c r="N680" s="187" t="s">
        <v>45</v>
      </c>
      <c r="O680" s="61"/>
      <c r="P680" s="174">
        <f t="shared" si="241"/>
        <v>0</v>
      </c>
      <c r="Q680" s="174">
        <v>2.1000000000000001E-2</v>
      </c>
      <c r="R680" s="174">
        <f t="shared" si="242"/>
        <v>4.2000000000000003E-2</v>
      </c>
      <c r="S680" s="174">
        <v>0</v>
      </c>
      <c r="T680" s="175">
        <f t="shared" si="243"/>
        <v>0</v>
      </c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R680" s="176" t="s">
        <v>281</v>
      </c>
      <c r="AT680" s="176" t="s">
        <v>323</v>
      </c>
      <c r="AU680" s="176" t="s">
        <v>157</v>
      </c>
      <c r="AY680" s="14" t="s">
        <v>149</v>
      </c>
      <c r="BE680" s="177">
        <f t="shared" si="244"/>
        <v>6040</v>
      </c>
      <c r="BF680" s="177">
        <f t="shared" si="245"/>
        <v>0</v>
      </c>
      <c r="BG680" s="177">
        <f t="shared" si="246"/>
        <v>0</v>
      </c>
      <c r="BH680" s="177">
        <f t="shared" si="247"/>
        <v>0</v>
      </c>
      <c r="BI680" s="177">
        <f t="shared" si="248"/>
        <v>0</v>
      </c>
      <c r="BJ680" s="14" t="s">
        <v>79</v>
      </c>
      <c r="BK680" s="177">
        <f t="shared" si="249"/>
        <v>6040</v>
      </c>
      <c r="BL680" s="14" t="s">
        <v>216</v>
      </c>
      <c r="BM680" s="176" t="s">
        <v>2318</v>
      </c>
    </row>
    <row r="681" spans="1:65" s="1" customFormat="1" ht="24.2" customHeight="1">
      <c r="A681" s="31"/>
      <c r="B681" s="32"/>
      <c r="C681" s="165" t="s">
        <v>2319</v>
      </c>
      <c r="D681" s="165" t="s">
        <v>151</v>
      </c>
      <c r="E681" s="166" t="s">
        <v>2320</v>
      </c>
      <c r="F681" s="167" t="s">
        <v>2321</v>
      </c>
      <c r="G681" s="168" t="s">
        <v>165</v>
      </c>
      <c r="H681" s="169">
        <v>1</v>
      </c>
      <c r="I681" s="170">
        <v>350</v>
      </c>
      <c r="J681" s="171">
        <f t="shared" si="240"/>
        <v>350</v>
      </c>
      <c r="K681" s="167" t="s">
        <v>155</v>
      </c>
      <c r="L681" s="36"/>
      <c r="M681" s="172" t="s">
        <v>19</v>
      </c>
      <c r="N681" s="173" t="s">
        <v>45</v>
      </c>
      <c r="O681" s="61"/>
      <c r="P681" s="174">
        <f t="shared" si="241"/>
        <v>0</v>
      </c>
      <c r="Q681" s="174">
        <v>0</v>
      </c>
      <c r="R681" s="174">
        <f t="shared" si="242"/>
        <v>0</v>
      </c>
      <c r="S681" s="174">
        <v>0</v>
      </c>
      <c r="T681" s="175">
        <f t="shared" si="243"/>
        <v>0</v>
      </c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R681" s="176" t="s">
        <v>216</v>
      </c>
      <c r="AT681" s="176" t="s">
        <v>151</v>
      </c>
      <c r="AU681" s="176" t="s">
        <v>157</v>
      </c>
      <c r="AY681" s="14" t="s">
        <v>149</v>
      </c>
      <c r="BE681" s="177">
        <f t="shared" si="244"/>
        <v>350</v>
      </c>
      <c r="BF681" s="177">
        <f t="shared" si="245"/>
        <v>0</v>
      </c>
      <c r="BG681" s="177">
        <f t="shared" si="246"/>
        <v>0</v>
      </c>
      <c r="BH681" s="177">
        <f t="shared" si="247"/>
        <v>0</v>
      </c>
      <c r="BI681" s="177">
        <f t="shared" si="248"/>
        <v>0</v>
      </c>
      <c r="BJ681" s="14" t="s">
        <v>79</v>
      </c>
      <c r="BK681" s="177">
        <f t="shared" si="249"/>
        <v>350</v>
      </c>
      <c r="BL681" s="14" t="s">
        <v>216</v>
      </c>
      <c r="BM681" s="176" t="s">
        <v>2322</v>
      </c>
    </row>
    <row r="682" spans="1:65" s="1" customFormat="1" ht="14.45" customHeight="1">
      <c r="A682" s="31"/>
      <c r="B682" s="32"/>
      <c r="C682" s="178" t="s">
        <v>2323</v>
      </c>
      <c r="D682" s="178" t="s">
        <v>323</v>
      </c>
      <c r="E682" s="179" t="s">
        <v>2324</v>
      </c>
      <c r="F682" s="180" t="s">
        <v>2325</v>
      </c>
      <c r="G682" s="181" t="s">
        <v>165</v>
      </c>
      <c r="H682" s="182">
        <v>2</v>
      </c>
      <c r="I682" s="183">
        <v>4190</v>
      </c>
      <c r="J682" s="184">
        <f t="shared" si="240"/>
        <v>8380</v>
      </c>
      <c r="K682" s="180" t="s">
        <v>155</v>
      </c>
      <c r="L682" s="185"/>
      <c r="M682" s="186" t="s">
        <v>19</v>
      </c>
      <c r="N682" s="187" t="s">
        <v>45</v>
      </c>
      <c r="O682" s="61"/>
      <c r="P682" s="174">
        <f t="shared" si="241"/>
        <v>0</v>
      </c>
      <c r="Q682" s="174">
        <v>6.5000000000000002E-2</v>
      </c>
      <c r="R682" s="174">
        <f t="shared" si="242"/>
        <v>0.13</v>
      </c>
      <c r="S682" s="174">
        <v>0</v>
      </c>
      <c r="T682" s="175">
        <f t="shared" si="243"/>
        <v>0</v>
      </c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R682" s="176" t="s">
        <v>281</v>
      </c>
      <c r="AT682" s="176" t="s">
        <v>323</v>
      </c>
      <c r="AU682" s="176" t="s">
        <v>157</v>
      </c>
      <c r="AY682" s="14" t="s">
        <v>149</v>
      </c>
      <c r="BE682" s="177">
        <f t="shared" si="244"/>
        <v>8380</v>
      </c>
      <c r="BF682" s="177">
        <f t="shared" si="245"/>
        <v>0</v>
      </c>
      <c r="BG682" s="177">
        <f t="shared" si="246"/>
        <v>0</v>
      </c>
      <c r="BH682" s="177">
        <f t="shared" si="247"/>
        <v>0</v>
      </c>
      <c r="BI682" s="177">
        <f t="shared" si="248"/>
        <v>0</v>
      </c>
      <c r="BJ682" s="14" t="s">
        <v>79</v>
      </c>
      <c r="BK682" s="177">
        <f t="shared" si="249"/>
        <v>8380</v>
      </c>
      <c r="BL682" s="14" t="s">
        <v>216</v>
      </c>
      <c r="BM682" s="176" t="s">
        <v>2326</v>
      </c>
    </row>
    <row r="683" spans="1:65" s="1" customFormat="1" ht="24.2" customHeight="1">
      <c r="A683" s="31"/>
      <c r="B683" s="32"/>
      <c r="C683" s="165" t="s">
        <v>2327</v>
      </c>
      <c r="D683" s="165" t="s">
        <v>151</v>
      </c>
      <c r="E683" s="166" t="s">
        <v>2328</v>
      </c>
      <c r="F683" s="167" t="s">
        <v>2329</v>
      </c>
      <c r="G683" s="168" t="s">
        <v>165</v>
      </c>
      <c r="H683" s="169">
        <v>1</v>
      </c>
      <c r="I683" s="170">
        <v>390</v>
      </c>
      <c r="J683" s="171">
        <f t="shared" si="240"/>
        <v>390</v>
      </c>
      <c r="K683" s="167" t="s">
        <v>155</v>
      </c>
      <c r="L683" s="36"/>
      <c r="M683" s="172" t="s">
        <v>19</v>
      </c>
      <c r="N683" s="173" t="s">
        <v>45</v>
      </c>
      <c r="O683" s="61"/>
      <c r="P683" s="174">
        <f t="shared" si="241"/>
        <v>0</v>
      </c>
      <c r="Q683" s="174">
        <v>0</v>
      </c>
      <c r="R683" s="174">
        <f t="shared" si="242"/>
        <v>0</v>
      </c>
      <c r="S683" s="174">
        <v>0</v>
      </c>
      <c r="T683" s="175">
        <f t="shared" si="243"/>
        <v>0</v>
      </c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R683" s="176" t="s">
        <v>216</v>
      </c>
      <c r="AT683" s="176" t="s">
        <v>151</v>
      </c>
      <c r="AU683" s="176" t="s">
        <v>157</v>
      </c>
      <c r="AY683" s="14" t="s">
        <v>149</v>
      </c>
      <c r="BE683" s="177">
        <f t="shared" si="244"/>
        <v>390</v>
      </c>
      <c r="BF683" s="177">
        <f t="shared" si="245"/>
        <v>0</v>
      </c>
      <c r="BG683" s="177">
        <f t="shared" si="246"/>
        <v>0</v>
      </c>
      <c r="BH683" s="177">
        <f t="shared" si="247"/>
        <v>0</v>
      </c>
      <c r="BI683" s="177">
        <f t="shared" si="248"/>
        <v>0</v>
      </c>
      <c r="BJ683" s="14" t="s">
        <v>79</v>
      </c>
      <c r="BK683" s="177">
        <f t="shared" si="249"/>
        <v>390</v>
      </c>
      <c r="BL683" s="14" t="s">
        <v>216</v>
      </c>
      <c r="BM683" s="176" t="s">
        <v>2330</v>
      </c>
    </row>
    <row r="684" spans="1:65" s="1" customFormat="1" ht="14.45" customHeight="1">
      <c r="A684" s="31"/>
      <c r="B684" s="32"/>
      <c r="C684" s="165" t="s">
        <v>2331</v>
      </c>
      <c r="D684" s="165" t="s">
        <v>151</v>
      </c>
      <c r="E684" s="166" t="s">
        <v>2332</v>
      </c>
      <c r="F684" s="167" t="s">
        <v>2333</v>
      </c>
      <c r="G684" s="168" t="s">
        <v>165</v>
      </c>
      <c r="H684" s="169">
        <v>5</v>
      </c>
      <c r="I684" s="170">
        <v>224</v>
      </c>
      <c r="J684" s="171">
        <f t="shared" si="240"/>
        <v>1120</v>
      </c>
      <c r="K684" s="167" t="s">
        <v>155</v>
      </c>
      <c r="L684" s="36"/>
      <c r="M684" s="172" t="s">
        <v>19</v>
      </c>
      <c r="N684" s="173" t="s">
        <v>45</v>
      </c>
      <c r="O684" s="61"/>
      <c r="P684" s="174">
        <f t="shared" si="241"/>
        <v>0</v>
      </c>
      <c r="Q684" s="174">
        <v>0</v>
      </c>
      <c r="R684" s="174">
        <f t="shared" si="242"/>
        <v>0</v>
      </c>
      <c r="S684" s="174">
        <v>0</v>
      </c>
      <c r="T684" s="175">
        <f t="shared" si="243"/>
        <v>0</v>
      </c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R684" s="176" t="s">
        <v>216</v>
      </c>
      <c r="AT684" s="176" t="s">
        <v>151</v>
      </c>
      <c r="AU684" s="176" t="s">
        <v>157</v>
      </c>
      <c r="AY684" s="14" t="s">
        <v>149</v>
      </c>
      <c r="BE684" s="177">
        <f t="shared" si="244"/>
        <v>1120</v>
      </c>
      <c r="BF684" s="177">
        <f t="shared" si="245"/>
        <v>0</v>
      </c>
      <c r="BG684" s="177">
        <f t="shared" si="246"/>
        <v>0</v>
      </c>
      <c r="BH684" s="177">
        <f t="shared" si="247"/>
        <v>0</v>
      </c>
      <c r="BI684" s="177">
        <f t="shared" si="248"/>
        <v>0</v>
      </c>
      <c r="BJ684" s="14" t="s">
        <v>79</v>
      </c>
      <c r="BK684" s="177">
        <f t="shared" si="249"/>
        <v>1120</v>
      </c>
      <c r="BL684" s="14" t="s">
        <v>216</v>
      </c>
      <c r="BM684" s="176" t="s">
        <v>2334</v>
      </c>
    </row>
    <row r="685" spans="1:65" s="1" customFormat="1" ht="14.45" customHeight="1">
      <c r="A685" s="31"/>
      <c r="B685" s="32"/>
      <c r="C685" s="178" t="s">
        <v>2335</v>
      </c>
      <c r="D685" s="178" t="s">
        <v>323</v>
      </c>
      <c r="E685" s="179" t="s">
        <v>2336</v>
      </c>
      <c r="F685" s="180" t="s">
        <v>2337</v>
      </c>
      <c r="G685" s="181" t="s">
        <v>165</v>
      </c>
      <c r="H685" s="182">
        <v>5</v>
      </c>
      <c r="I685" s="183">
        <v>868</v>
      </c>
      <c r="J685" s="184">
        <f t="shared" si="240"/>
        <v>4340</v>
      </c>
      <c r="K685" s="180" t="s">
        <v>155</v>
      </c>
      <c r="L685" s="185"/>
      <c r="M685" s="186" t="s">
        <v>19</v>
      </c>
      <c r="N685" s="187" t="s">
        <v>45</v>
      </c>
      <c r="O685" s="61"/>
      <c r="P685" s="174">
        <f t="shared" si="241"/>
        <v>0</v>
      </c>
      <c r="Q685" s="174">
        <v>2.3999999999999998E-3</v>
      </c>
      <c r="R685" s="174">
        <f t="shared" si="242"/>
        <v>1.1999999999999999E-2</v>
      </c>
      <c r="S685" s="174">
        <v>0</v>
      </c>
      <c r="T685" s="175">
        <f t="shared" si="243"/>
        <v>0</v>
      </c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R685" s="176" t="s">
        <v>281</v>
      </c>
      <c r="AT685" s="176" t="s">
        <v>323</v>
      </c>
      <c r="AU685" s="176" t="s">
        <v>157</v>
      </c>
      <c r="AY685" s="14" t="s">
        <v>149</v>
      </c>
      <c r="BE685" s="177">
        <f t="shared" si="244"/>
        <v>4340</v>
      </c>
      <c r="BF685" s="177">
        <f t="shared" si="245"/>
        <v>0</v>
      </c>
      <c r="BG685" s="177">
        <f t="shared" si="246"/>
        <v>0</v>
      </c>
      <c r="BH685" s="177">
        <f t="shared" si="247"/>
        <v>0</v>
      </c>
      <c r="BI685" s="177">
        <f t="shared" si="248"/>
        <v>0</v>
      </c>
      <c r="BJ685" s="14" t="s">
        <v>79</v>
      </c>
      <c r="BK685" s="177">
        <f t="shared" si="249"/>
        <v>4340</v>
      </c>
      <c r="BL685" s="14" t="s">
        <v>216</v>
      </c>
      <c r="BM685" s="176" t="s">
        <v>2338</v>
      </c>
    </row>
    <row r="686" spans="1:65" s="1" customFormat="1" ht="14.45" customHeight="1">
      <c r="A686" s="31"/>
      <c r="B686" s="32"/>
      <c r="C686" s="165" t="s">
        <v>2339</v>
      </c>
      <c r="D686" s="165" t="s">
        <v>151</v>
      </c>
      <c r="E686" s="166" t="s">
        <v>2340</v>
      </c>
      <c r="F686" s="167" t="s">
        <v>2341</v>
      </c>
      <c r="G686" s="168" t="s">
        <v>165</v>
      </c>
      <c r="H686" s="169">
        <v>20</v>
      </c>
      <c r="I686" s="170">
        <v>99</v>
      </c>
      <c r="J686" s="171">
        <f t="shared" si="240"/>
        <v>1980</v>
      </c>
      <c r="K686" s="167" t="s">
        <v>155</v>
      </c>
      <c r="L686" s="36"/>
      <c r="M686" s="172" t="s">
        <v>19</v>
      </c>
      <c r="N686" s="173" t="s">
        <v>45</v>
      </c>
      <c r="O686" s="61"/>
      <c r="P686" s="174">
        <f t="shared" si="241"/>
        <v>0</v>
      </c>
      <c r="Q686" s="174">
        <v>0</v>
      </c>
      <c r="R686" s="174">
        <f t="shared" si="242"/>
        <v>0</v>
      </c>
      <c r="S686" s="174">
        <v>0</v>
      </c>
      <c r="T686" s="175">
        <f t="shared" si="243"/>
        <v>0</v>
      </c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R686" s="176" t="s">
        <v>216</v>
      </c>
      <c r="AT686" s="176" t="s">
        <v>151</v>
      </c>
      <c r="AU686" s="176" t="s">
        <v>157</v>
      </c>
      <c r="AY686" s="14" t="s">
        <v>149</v>
      </c>
      <c r="BE686" s="177">
        <f t="shared" si="244"/>
        <v>1980</v>
      </c>
      <c r="BF686" s="177">
        <f t="shared" si="245"/>
        <v>0</v>
      </c>
      <c r="BG686" s="177">
        <f t="shared" si="246"/>
        <v>0</v>
      </c>
      <c r="BH686" s="177">
        <f t="shared" si="247"/>
        <v>0</v>
      </c>
      <c r="BI686" s="177">
        <f t="shared" si="248"/>
        <v>0</v>
      </c>
      <c r="BJ686" s="14" t="s">
        <v>79</v>
      </c>
      <c r="BK686" s="177">
        <f t="shared" si="249"/>
        <v>1980</v>
      </c>
      <c r="BL686" s="14" t="s">
        <v>216</v>
      </c>
      <c r="BM686" s="176" t="s">
        <v>2342</v>
      </c>
    </row>
    <row r="687" spans="1:65" s="1" customFormat="1" ht="14.45" customHeight="1">
      <c r="A687" s="31"/>
      <c r="B687" s="32"/>
      <c r="C687" s="178" t="s">
        <v>2343</v>
      </c>
      <c r="D687" s="178" t="s">
        <v>323</v>
      </c>
      <c r="E687" s="179" t="s">
        <v>2344</v>
      </c>
      <c r="F687" s="180" t="s">
        <v>2345</v>
      </c>
      <c r="G687" s="181" t="s">
        <v>165</v>
      </c>
      <c r="H687" s="182">
        <v>20</v>
      </c>
      <c r="I687" s="183">
        <v>66</v>
      </c>
      <c r="J687" s="184">
        <f t="shared" si="240"/>
        <v>1320</v>
      </c>
      <c r="K687" s="180" t="s">
        <v>19</v>
      </c>
      <c r="L687" s="185"/>
      <c r="M687" s="186" t="s">
        <v>19</v>
      </c>
      <c r="N687" s="187" t="s">
        <v>45</v>
      </c>
      <c r="O687" s="61"/>
      <c r="P687" s="174">
        <f t="shared" si="241"/>
        <v>0</v>
      </c>
      <c r="Q687" s="174">
        <v>2.7E-4</v>
      </c>
      <c r="R687" s="174">
        <f t="shared" si="242"/>
        <v>5.4000000000000003E-3</v>
      </c>
      <c r="S687" s="174">
        <v>0</v>
      </c>
      <c r="T687" s="175">
        <f t="shared" si="243"/>
        <v>0</v>
      </c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R687" s="176" t="s">
        <v>281</v>
      </c>
      <c r="AT687" s="176" t="s">
        <v>323</v>
      </c>
      <c r="AU687" s="176" t="s">
        <v>157</v>
      </c>
      <c r="AY687" s="14" t="s">
        <v>149</v>
      </c>
      <c r="BE687" s="177">
        <f t="shared" si="244"/>
        <v>1320</v>
      </c>
      <c r="BF687" s="177">
        <f t="shared" si="245"/>
        <v>0</v>
      </c>
      <c r="BG687" s="177">
        <f t="shared" si="246"/>
        <v>0</v>
      </c>
      <c r="BH687" s="177">
        <f t="shared" si="247"/>
        <v>0</v>
      </c>
      <c r="BI687" s="177">
        <f t="shared" si="248"/>
        <v>0</v>
      </c>
      <c r="BJ687" s="14" t="s">
        <v>79</v>
      </c>
      <c r="BK687" s="177">
        <f t="shared" si="249"/>
        <v>1320</v>
      </c>
      <c r="BL687" s="14" t="s">
        <v>216</v>
      </c>
      <c r="BM687" s="176" t="s">
        <v>2346</v>
      </c>
    </row>
    <row r="688" spans="1:65" s="1" customFormat="1" ht="14.45" customHeight="1">
      <c r="A688" s="31"/>
      <c r="B688" s="32"/>
      <c r="C688" s="165" t="s">
        <v>2347</v>
      </c>
      <c r="D688" s="165" t="s">
        <v>151</v>
      </c>
      <c r="E688" s="166" t="s">
        <v>2348</v>
      </c>
      <c r="F688" s="167" t="s">
        <v>2349</v>
      </c>
      <c r="G688" s="168" t="s">
        <v>165</v>
      </c>
      <c r="H688" s="169">
        <v>10</v>
      </c>
      <c r="I688" s="170">
        <v>96.5</v>
      </c>
      <c r="J688" s="171">
        <f t="shared" si="240"/>
        <v>965</v>
      </c>
      <c r="K688" s="167" t="s">
        <v>1582</v>
      </c>
      <c r="L688" s="36"/>
      <c r="M688" s="172" t="s">
        <v>19</v>
      </c>
      <c r="N688" s="173" t="s">
        <v>45</v>
      </c>
      <c r="O688" s="61"/>
      <c r="P688" s="174">
        <f t="shared" si="241"/>
        <v>0</v>
      </c>
      <c r="Q688" s="174">
        <v>0</v>
      </c>
      <c r="R688" s="174">
        <f t="shared" si="242"/>
        <v>0</v>
      </c>
      <c r="S688" s="174">
        <v>0</v>
      </c>
      <c r="T688" s="175">
        <f t="shared" si="243"/>
        <v>0</v>
      </c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R688" s="176" t="s">
        <v>216</v>
      </c>
      <c r="AT688" s="176" t="s">
        <v>151</v>
      </c>
      <c r="AU688" s="176" t="s">
        <v>157</v>
      </c>
      <c r="AY688" s="14" t="s">
        <v>149</v>
      </c>
      <c r="BE688" s="177">
        <f t="shared" si="244"/>
        <v>965</v>
      </c>
      <c r="BF688" s="177">
        <f t="shared" si="245"/>
        <v>0</v>
      </c>
      <c r="BG688" s="177">
        <f t="shared" si="246"/>
        <v>0</v>
      </c>
      <c r="BH688" s="177">
        <f t="shared" si="247"/>
        <v>0</v>
      </c>
      <c r="BI688" s="177">
        <f t="shared" si="248"/>
        <v>0</v>
      </c>
      <c r="BJ688" s="14" t="s">
        <v>79</v>
      </c>
      <c r="BK688" s="177">
        <f t="shared" si="249"/>
        <v>965</v>
      </c>
      <c r="BL688" s="14" t="s">
        <v>216</v>
      </c>
      <c r="BM688" s="176" t="s">
        <v>2350</v>
      </c>
    </row>
    <row r="689" spans="1:65" s="1" customFormat="1" ht="14.45" customHeight="1">
      <c r="A689" s="31"/>
      <c r="B689" s="32"/>
      <c r="C689" s="178" t="s">
        <v>2351</v>
      </c>
      <c r="D689" s="178" t="s">
        <v>323</v>
      </c>
      <c r="E689" s="179" t="s">
        <v>2352</v>
      </c>
      <c r="F689" s="180" t="s">
        <v>2353</v>
      </c>
      <c r="G689" s="181" t="s">
        <v>165</v>
      </c>
      <c r="H689" s="182">
        <v>10</v>
      </c>
      <c r="I689" s="183">
        <v>52</v>
      </c>
      <c r="J689" s="184">
        <f t="shared" si="240"/>
        <v>520</v>
      </c>
      <c r="K689" s="180" t="s">
        <v>1582</v>
      </c>
      <c r="L689" s="185"/>
      <c r="M689" s="186" t="s">
        <v>19</v>
      </c>
      <c r="N689" s="187" t="s">
        <v>45</v>
      </c>
      <c r="O689" s="61"/>
      <c r="P689" s="174">
        <f t="shared" si="241"/>
        <v>0</v>
      </c>
      <c r="Q689" s="174">
        <v>4.0000000000000002E-4</v>
      </c>
      <c r="R689" s="174">
        <f t="shared" si="242"/>
        <v>4.0000000000000001E-3</v>
      </c>
      <c r="S689" s="174">
        <v>0</v>
      </c>
      <c r="T689" s="175">
        <f t="shared" si="243"/>
        <v>0</v>
      </c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R689" s="176" t="s">
        <v>281</v>
      </c>
      <c r="AT689" s="176" t="s">
        <v>323</v>
      </c>
      <c r="AU689" s="176" t="s">
        <v>157</v>
      </c>
      <c r="AY689" s="14" t="s">
        <v>149</v>
      </c>
      <c r="BE689" s="177">
        <f t="shared" si="244"/>
        <v>520</v>
      </c>
      <c r="BF689" s="177">
        <f t="shared" si="245"/>
        <v>0</v>
      </c>
      <c r="BG689" s="177">
        <f t="shared" si="246"/>
        <v>0</v>
      </c>
      <c r="BH689" s="177">
        <f t="shared" si="247"/>
        <v>0</v>
      </c>
      <c r="BI689" s="177">
        <f t="shared" si="248"/>
        <v>0</v>
      </c>
      <c r="BJ689" s="14" t="s">
        <v>79</v>
      </c>
      <c r="BK689" s="177">
        <f t="shared" si="249"/>
        <v>520</v>
      </c>
      <c r="BL689" s="14" t="s">
        <v>216</v>
      </c>
      <c r="BM689" s="176" t="s">
        <v>2354</v>
      </c>
    </row>
    <row r="690" spans="1:65" s="1" customFormat="1" ht="14.45" customHeight="1">
      <c r="A690" s="31"/>
      <c r="B690" s="32"/>
      <c r="C690" s="165" t="s">
        <v>2355</v>
      </c>
      <c r="D690" s="165" t="s">
        <v>151</v>
      </c>
      <c r="E690" s="166" t="s">
        <v>2356</v>
      </c>
      <c r="F690" s="167" t="s">
        <v>2357</v>
      </c>
      <c r="G690" s="168" t="s">
        <v>165</v>
      </c>
      <c r="H690" s="169">
        <v>10</v>
      </c>
      <c r="I690" s="170">
        <v>155</v>
      </c>
      <c r="J690" s="171">
        <f t="shared" si="240"/>
        <v>1550</v>
      </c>
      <c r="K690" s="167" t="s">
        <v>1582</v>
      </c>
      <c r="L690" s="36"/>
      <c r="M690" s="172" t="s">
        <v>19</v>
      </c>
      <c r="N690" s="173" t="s">
        <v>45</v>
      </c>
      <c r="O690" s="61"/>
      <c r="P690" s="174">
        <f t="shared" si="241"/>
        <v>0</v>
      </c>
      <c r="Q690" s="174">
        <v>0</v>
      </c>
      <c r="R690" s="174">
        <f t="shared" si="242"/>
        <v>0</v>
      </c>
      <c r="S690" s="174">
        <v>0</v>
      </c>
      <c r="T690" s="175">
        <f t="shared" si="243"/>
        <v>0</v>
      </c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R690" s="176" t="s">
        <v>216</v>
      </c>
      <c r="AT690" s="176" t="s">
        <v>151</v>
      </c>
      <c r="AU690" s="176" t="s">
        <v>157</v>
      </c>
      <c r="AY690" s="14" t="s">
        <v>149</v>
      </c>
      <c r="BE690" s="177">
        <f t="shared" si="244"/>
        <v>1550</v>
      </c>
      <c r="BF690" s="177">
        <f t="shared" si="245"/>
        <v>0</v>
      </c>
      <c r="BG690" s="177">
        <f t="shared" si="246"/>
        <v>0</v>
      </c>
      <c r="BH690" s="177">
        <f t="shared" si="247"/>
        <v>0</v>
      </c>
      <c r="BI690" s="177">
        <f t="shared" si="248"/>
        <v>0</v>
      </c>
      <c r="BJ690" s="14" t="s">
        <v>79</v>
      </c>
      <c r="BK690" s="177">
        <f t="shared" si="249"/>
        <v>1550</v>
      </c>
      <c r="BL690" s="14" t="s">
        <v>216</v>
      </c>
      <c r="BM690" s="176" t="s">
        <v>2358</v>
      </c>
    </row>
    <row r="691" spans="1:65" s="1" customFormat="1" ht="14.45" customHeight="1">
      <c r="A691" s="31"/>
      <c r="B691" s="32"/>
      <c r="C691" s="178" t="s">
        <v>2359</v>
      </c>
      <c r="D691" s="178" t="s">
        <v>323</v>
      </c>
      <c r="E691" s="179" t="s">
        <v>2360</v>
      </c>
      <c r="F691" s="180" t="s">
        <v>2361</v>
      </c>
      <c r="G691" s="181" t="s">
        <v>165</v>
      </c>
      <c r="H691" s="182">
        <v>10</v>
      </c>
      <c r="I691" s="183">
        <v>351</v>
      </c>
      <c r="J691" s="184">
        <f t="shared" si="240"/>
        <v>3510</v>
      </c>
      <c r="K691" s="180" t="s">
        <v>1582</v>
      </c>
      <c r="L691" s="185"/>
      <c r="M691" s="186" t="s">
        <v>19</v>
      </c>
      <c r="N691" s="187" t="s">
        <v>45</v>
      </c>
      <c r="O691" s="61"/>
      <c r="P691" s="174">
        <f t="shared" si="241"/>
        <v>0</v>
      </c>
      <c r="Q691" s="174">
        <v>1.1999999999999999E-3</v>
      </c>
      <c r="R691" s="174">
        <f t="shared" si="242"/>
        <v>1.1999999999999999E-2</v>
      </c>
      <c r="S691" s="174">
        <v>0</v>
      </c>
      <c r="T691" s="175">
        <f t="shared" si="243"/>
        <v>0</v>
      </c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R691" s="176" t="s">
        <v>281</v>
      </c>
      <c r="AT691" s="176" t="s">
        <v>323</v>
      </c>
      <c r="AU691" s="176" t="s">
        <v>157</v>
      </c>
      <c r="AY691" s="14" t="s">
        <v>149</v>
      </c>
      <c r="BE691" s="177">
        <f t="shared" si="244"/>
        <v>3510</v>
      </c>
      <c r="BF691" s="177">
        <f t="shared" si="245"/>
        <v>0</v>
      </c>
      <c r="BG691" s="177">
        <f t="shared" si="246"/>
        <v>0</v>
      </c>
      <c r="BH691" s="177">
        <f t="shared" si="247"/>
        <v>0</v>
      </c>
      <c r="BI691" s="177">
        <f t="shared" si="248"/>
        <v>0</v>
      </c>
      <c r="BJ691" s="14" t="s">
        <v>79</v>
      </c>
      <c r="BK691" s="177">
        <f t="shared" si="249"/>
        <v>3510</v>
      </c>
      <c r="BL691" s="14" t="s">
        <v>216</v>
      </c>
      <c r="BM691" s="176" t="s">
        <v>2362</v>
      </c>
    </row>
    <row r="692" spans="1:65" s="1" customFormat="1" ht="14.45" customHeight="1">
      <c r="A692" s="31"/>
      <c r="B692" s="32"/>
      <c r="C692" s="165" t="s">
        <v>2363</v>
      </c>
      <c r="D692" s="165" t="s">
        <v>151</v>
      </c>
      <c r="E692" s="166" t="s">
        <v>2364</v>
      </c>
      <c r="F692" s="167" t="s">
        <v>2365</v>
      </c>
      <c r="G692" s="168" t="s">
        <v>165</v>
      </c>
      <c r="H692" s="169">
        <v>10</v>
      </c>
      <c r="I692" s="170">
        <v>141</v>
      </c>
      <c r="J692" s="171">
        <f t="shared" si="240"/>
        <v>1410</v>
      </c>
      <c r="K692" s="167" t="s">
        <v>1582</v>
      </c>
      <c r="L692" s="36"/>
      <c r="M692" s="172" t="s">
        <v>19</v>
      </c>
      <c r="N692" s="173" t="s">
        <v>45</v>
      </c>
      <c r="O692" s="61"/>
      <c r="P692" s="174">
        <f t="shared" si="241"/>
        <v>0</v>
      </c>
      <c r="Q692" s="174">
        <v>0</v>
      </c>
      <c r="R692" s="174">
        <f t="shared" si="242"/>
        <v>0</v>
      </c>
      <c r="S692" s="174">
        <v>0</v>
      </c>
      <c r="T692" s="175">
        <f t="shared" si="243"/>
        <v>0</v>
      </c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R692" s="176" t="s">
        <v>216</v>
      </c>
      <c r="AT692" s="176" t="s">
        <v>151</v>
      </c>
      <c r="AU692" s="176" t="s">
        <v>157</v>
      </c>
      <c r="AY692" s="14" t="s">
        <v>149</v>
      </c>
      <c r="BE692" s="177">
        <f t="shared" si="244"/>
        <v>1410</v>
      </c>
      <c r="BF692" s="177">
        <f t="shared" si="245"/>
        <v>0</v>
      </c>
      <c r="BG692" s="177">
        <f t="shared" si="246"/>
        <v>0</v>
      </c>
      <c r="BH692" s="177">
        <f t="shared" si="247"/>
        <v>0</v>
      </c>
      <c r="BI692" s="177">
        <f t="shared" si="248"/>
        <v>0</v>
      </c>
      <c r="BJ692" s="14" t="s">
        <v>79</v>
      </c>
      <c r="BK692" s="177">
        <f t="shared" si="249"/>
        <v>1410</v>
      </c>
      <c r="BL692" s="14" t="s">
        <v>216</v>
      </c>
      <c r="BM692" s="176" t="s">
        <v>2366</v>
      </c>
    </row>
    <row r="693" spans="1:65" s="1" customFormat="1" ht="14.45" customHeight="1">
      <c r="A693" s="31"/>
      <c r="B693" s="32"/>
      <c r="C693" s="178" t="s">
        <v>2367</v>
      </c>
      <c r="D693" s="178" t="s">
        <v>323</v>
      </c>
      <c r="E693" s="179" t="s">
        <v>2368</v>
      </c>
      <c r="F693" s="180" t="s">
        <v>2369</v>
      </c>
      <c r="G693" s="181" t="s">
        <v>165</v>
      </c>
      <c r="H693" s="182">
        <v>10</v>
      </c>
      <c r="I693" s="183">
        <v>355</v>
      </c>
      <c r="J693" s="184">
        <f t="shared" si="240"/>
        <v>3550</v>
      </c>
      <c r="K693" s="180" t="s">
        <v>1582</v>
      </c>
      <c r="L693" s="185"/>
      <c r="M693" s="186" t="s">
        <v>19</v>
      </c>
      <c r="N693" s="187" t="s">
        <v>45</v>
      </c>
      <c r="O693" s="61"/>
      <c r="P693" s="174">
        <f t="shared" si="241"/>
        <v>0</v>
      </c>
      <c r="Q693" s="174">
        <v>2.2000000000000001E-3</v>
      </c>
      <c r="R693" s="174">
        <f t="shared" si="242"/>
        <v>2.2000000000000002E-2</v>
      </c>
      <c r="S693" s="174">
        <v>0</v>
      </c>
      <c r="T693" s="175">
        <f t="shared" si="243"/>
        <v>0</v>
      </c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R693" s="176" t="s">
        <v>281</v>
      </c>
      <c r="AT693" s="176" t="s">
        <v>323</v>
      </c>
      <c r="AU693" s="176" t="s">
        <v>157</v>
      </c>
      <c r="AY693" s="14" t="s">
        <v>149</v>
      </c>
      <c r="BE693" s="177">
        <f t="shared" si="244"/>
        <v>3550</v>
      </c>
      <c r="BF693" s="177">
        <f t="shared" si="245"/>
        <v>0</v>
      </c>
      <c r="BG693" s="177">
        <f t="shared" si="246"/>
        <v>0</v>
      </c>
      <c r="BH693" s="177">
        <f t="shared" si="247"/>
        <v>0</v>
      </c>
      <c r="BI693" s="177">
        <f t="shared" si="248"/>
        <v>0</v>
      </c>
      <c r="BJ693" s="14" t="s">
        <v>79</v>
      </c>
      <c r="BK693" s="177">
        <f t="shared" si="249"/>
        <v>3550</v>
      </c>
      <c r="BL693" s="14" t="s">
        <v>216</v>
      </c>
      <c r="BM693" s="176" t="s">
        <v>2370</v>
      </c>
    </row>
    <row r="694" spans="1:65" s="1" customFormat="1" ht="14.45" customHeight="1">
      <c r="A694" s="31"/>
      <c r="B694" s="32"/>
      <c r="C694" s="178" t="s">
        <v>2371</v>
      </c>
      <c r="D694" s="178" t="s">
        <v>323</v>
      </c>
      <c r="E694" s="179" t="s">
        <v>2372</v>
      </c>
      <c r="F694" s="180" t="s">
        <v>2373</v>
      </c>
      <c r="G694" s="181" t="s">
        <v>165</v>
      </c>
      <c r="H694" s="182">
        <v>10</v>
      </c>
      <c r="I694" s="183">
        <v>290</v>
      </c>
      <c r="J694" s="184">
        <f t="shared" si="240"/>
        <v>2900</v>
      </c>
      <c r="K694" s="180" t="s">
        <v>155</v>
      </c>
      <c r="L694" s="185"/>
      <c r="M694" s="186" t="s">
        <v>19</v>
      </c>
      <c r="N694" s="187" t="s">
        <v>45</v>
      </c>
      <c r="O694" s="61"/>
      <c r="P694" s="174">
        <f t="shared" si="241"/>
        <v>0</v>
      </c>
      <c r="Q694" s="174">
        <v>1.4999999999999999E-4</v>
      </c>
      <c r="R694" s="174">
        <f t="shared" si="242"/>
        <v>1.4999999999999998E-3</v>
      </c>
      <c r="S694" s="174">
        <v>0</v>
      </c>
      <c r="T694" s="175">
        <f t="shared" si="243"/>
        <v>0</v>
      </c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R694" s="176" t="s">
        <v>281</v>
      </c>
      <c r="AT694" s="176" t="s">
        <v>323</v>
      </c>
      <c r="AU694" s="176" t="s">
        <v>157</v>
      </c>
      <c r="AY694" s="14" t="s">
        <v>149</v>
      </c>
      <c r="BE694" s="177">
        <f t="shared" si="244"/>
        <v>2900</v>
      </c>
      <c r="BF694" s="177">
        <f t="shared" si="245"/>
        <v>0</v>
      </c>
      <c r="BG694" s="177">
        <f t="shared" si="246"/>
        <v>0</v>
      </c>
      <c r="BH694" s="177">
        <f t="shared" si="247"/>
        <v>0</v>
      </c>
      <c r="BI694" s="177">
        <f t="shared" si="248"/>
        <v>0</v>
      </c>
      <c r="BJ694" s="14" t="s">
        <v>79</v>
      </c>
      <c r="BK694" s="177">
        <f t="shared" si="249"/>
        <v>2900</v>
      </c>
      <c r="BL694" s="14" t="s">
        <v>216</v>
      </c>
      <c r="BM694" s="176" t="s">
        <v>2374</v>
      </c>
    </row>
    <row r="695" spans="1:65" s="1" customFormat="1" ht="14.45" customHeight="1">
      <c r="A695" s="31"/>
      <c r="B695" s="32"/>
      <c r="C695" s="165" t="s">
        <v>2375</v>
      </c>
      <c r="D695" s="165" t="s">
        <v>151</v>
      </c>
      <c r="E695" s="166" t="s">
        <v>2376</v>
      </c>
      <c r="F695" s="167" t="s">
        <v>2377</v>
      </c>
      <c r="G695" s="168" t="s">
        <v>165</v>
      </c>
      <c r="H695" s="169">
        <v>10</v>
      </c>
      <c r="I695" s="170">
        <v>84</v>
      </c>
      <c r="J695" s="171">
        <f t="shared" si="240"/>
        <v>840</v>
      </c>
      <c r="K695" s="167" t="s">
        <v>1582</v>
      </c>
      <c r="L695" s="36"/>
      <c r="M695" s="172" t="s">
        <v>19</v>
      </c>
      <c r="N695" s="173" t="s">
        <v>45</v>
      </c>
      <c r="O695" s="61"/>
      <c r="P695" s="174">
        <f t="shared" si="241"/>
        <v>0</v>
      </c>
      <c r="Q695" s="174">
        <v>0</v>
      </c>
      <c r="R695" s="174">
        <f t="shared" si="242"/>
        <v>0</v>
      </c>
      <c r="S695" s="174">
        <v>0</v>
      </c>
      <c r="T695" s="175">
        <f t="shared" si="243"/>
        <v>0</v>
      </c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R695" s="176" t="s">
        <v>216</v>
      </c>
      <c r="AT695" s="176" t="s">
        <v>151</v>
      </c>
      <c r="AU695" s="176" t="s">
        <v>157</v>
      </c>
      <c r="AY695" s="14" t="s">
        <v>149</v>
      </c>
      <c r="BE695" s="177">
        <f t="shared" si="244"/>
        <v>840</v>
      </c>
      <c r="BF695" s="177">
        <f t="shared" si="245"/>
        <v>0</v>
      </c>
      <c r="BG695" s="177">
        <f t="shared" si="246"/>
        <v>0</v>
      </c>
      <c r="BH695" s="177">
        <f t="shared" si="247"/>
        <v>0</v>
      </c>
      <c r="BI695" s="177">
        <f t="shared" si="248"/>
        <v>0</v>
      </c>
      <c r="BJ695" s="14" t="s">
        <v>79</v>
      </c>
      <c r="BK695" s="177">
        <f t="shared" si="249"/>
        <v>840</v>
      </c>
      <c r="BL695" s="14" t="s">
        <v>216</v>
      </c>
      <c r="BM695" s="176" t="s">
        <v>2378</v>
      </c>
    </row>
    <row r="696" spans="1:65" s="1" customFormat="1" ht="14.45" customHeight="1">
      <c r="A696" s="31"/>
      <c r="B696" s="32"/>
      <c r="C696" s="178" t="s">
        <v>2379</v>
      </c>
      <c r="D696" s="178" t="s">
        <v>323</v>
      </c>
      <c r="E696" s="179" t="s">
        <v>2380</v>
      </c>
      <c r="F696" s="180" t="s">
        <v>2381</v>
      </c>
      <c r="G696" s="181" t="s">
        <v>165</v>
      </c>
      <c r="H696" s="182">
        <v>10</v>
      </c>
      <c r="I696" s="183">
        <v>62</v>
      </c>
      <c r="J696" s="184">
        <f t="shared" si="240"/>
        <v>620</v>
      </c>
      <c r="K696" s="180" t="s">
        <v>1582</v>
      </c>
      <c r="L696" s="185"/>
      <c r="M696" s="186" t="s">
        <v>19</v>
      </c>
      <c r="N696" s="187" t="s">
        <v>45</v>
      </c>
      <c r="O696" s="61"/>
      <c r="P696" s="174">
        <f t="shared" si="241"/>
        <v>0</v>
      </c>
      <c r="Q696" s="174">
        <v>1E-4</v>
      </c>
      <c r="R696" s="174">
        <f t="shared" si="242"/>
        <v>1E-3</v>
      </c>
      <c r="S696" s="174">
        <v>0</v>
      </c>
      <c r="T696" s="175">
        <f t="shared" si="243"/>
        <v>0</v>
      </c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R696" s="176" t="s">
        <v>281</v>
      </c>
      <c r="AT696" s="176" t="s">
        <v>323</v>
      </c>
      <c r="AU696" s="176" t="s">
        <v>157</v>
      </c>
      <c r="AY696" s="14" t="s">
        <v>149</v>
      </c>
      <c r="BE696" s="177">
        <f t="shared" si="244"/>
        <v>620</v>
      </c>
      <c r="BF696" s="177">
        <f t="shared" si="245"/>
        <v>0</v>
      </c>
      <c r="BG696" s="177">
        <f t="shared" si="246"/>
        <v>0</v>
      </c>
      <c r="BH696" s="177">
        <f t="shared" si="247"/>
        <v>0</v>
      </c>
      <c r="BI696" s="177">
        <f t="shared" si="248"/>
        <v>0</v>
      </c>
      <c r="BJ696" s="14" t="s">
        <v>79</v>
      </c>
      <c r="BK696" s="177">
        <f t="shared" si="249"/>
        <v>620</v>
      </c>
      <c r="BL696" s="14" t="s">
        <v>216</v>
      </c>
      <c r="BM696" s="176" t="s">
        <v>2382</v>
      </c>
    </row>
    <row r="697" spans="1:65" s="1" customFormat="1" ht="24.2" customHeight="1">
      <c r="A697" s="31"/>
      <c r="B697" s="32"/>
      <c r="C697" s="165" t="s">
        <v>2383</v>
      </c>
      <c r="D697" s="165" t="s">
        <v>151</v>
      </c>
      <c r="E697" s="166" t="s">
        <v>2384</v>
      </c>
      <c r="F697" s="167" t="s">
        <v>2385</v>
      </c>
      <c r="G697" s="168" t="s">
        <v>165</v>
      </c>
      <c r="H697" s="169">
        <v>11</v>
      </c>
      <c r="I697" s="170">
        <v>320</v>
      </c>
      <c r="J697" s="171">
        <f t="shared" si="240"/>
        <v>3520</v>
      </c>
      <c r="K697" s="167" t="s">
        <v>155</v>
      </c>
      <c r="L697" s="36"/>
      <c r="M697" s="172" t="s">
        <v>19</v>
      </c>
      <c r="N697" s="173" t="s">
        <v>45</v>
      </c>
      <c r="O697" s="61"/>
      <c r="P697" s="174">
        <f t="shared" si="241"/>
        <v>0</v>
      </c>
      <c r="Q697" s="174">
        <v>2.7E-4</v>
      </c>
      <c r="R697" s="174">
        <f t="shared" si="242"/>
        <v>2.97E-3</v>
      </c>
      <c r="S697" s="174">
        <v>0</v>
      </c>
      <c r="T697" s="175">
        <f t="shared" si="243"/>
        <v>0</v>
      </c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R697" s="176" t="s">
        <v>216</v>
      </c>
      <c r="AT697" s="176" t="s">
        <v>151</v>
      </c>
      <c r="AU697" s="176" t="s">
        <v>157</v>
      </c>
      <c r="AY697" s="14" t="s">
        <v>149</v>
      </c>
      <c r="BE697" s="177">
        <f t="shared" si="244"/>
        <v>3520</v>
      </c>
      <c r="BF697" s="177">
        <f t="shared" si="245"/>
        <v>0</v>
      </c>
      <c r="BG697" s="177">
        <f t="shared" si="246"/>
        <v>0</v>
      </c>
      <c r="BH697" s="177">
        <f t="shared" si="247"/>
        <v>0</v>
      </c>
      <c r="BI697" s="177">
        <f t="shared" si="248"/>
        <v>0</v>
      </c>
      <c r="BJ697" s="14" t="s">
        <v>79</v>
      </c>
      <c r="BK697" s="177">
        <f t="shared" si="249"/>
        <v>3520</v>
      </c>
      <c r="BL697" s="14" t="s">
        <v>216</v>
      </c>
      <c r="BM697" s="176" t="s">
        <v>2386</v>
      </c>
    </row>
    <row r="698" spans="1:65" s="1" customFormat="1" ht="14.45" customHeight="1">
      <c r="A698" s="31"/>
      <c r="B698" s="32"/>
      <c r="C698" s="178" t="s">
        <v>2387</v>
      </c>
      <c r="D698" s="178" t="s">
        <v>323</v>
      </c>
      <c r="E698" s="179" t="s">
        <v>2388</v>
      </c>
      <c r="F698" s="180" t="s">
        <v>2389</v>
      </c>
      <c r="G698" s="181" t="s">
        <v>165</v>
      </c>
      <c r="H698" s="182">
        <v>11</v>
      </c>
      <c r="I698" s="183">
        <v>1420</v>
      </c>
      <c r="J698" s="184">
        <f t="shared" si="240"/>
        <v>15620</v>
      </c>
      <c r="K698" s="180" t="s">
        <v>155</v>
      </c>
      <c r="L698" s="185"/>
      <c r="M698" s="186" t="s">
        <v>19</v>
      </c>
      <c r="N698" s="187" t="s">
        <v>45</v>
      </c>
      <c r="O698" s="61"/>
      <c r="P698" s="174">
        <f t="shared" si="241"/>
        <v>0</v>
      </c>
      <c r="Q698" s="174">
        <v>0.03</v>
      </c>
      <c r="R698" s="174">
        <f t="shared" si="242"/>
        <v>0.32999999999999996</v>
      </c>
      <c r="S698" s="174">
        <v>0</v>
      </c>
      <c r="T698" s="175">
        <f t="shared" si="243"/>
        <v>0</v>
      </c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R698" s="176" t="s">
        <v>281</v>
      </c>
      <c r="AT698" s="176" t="s">
        <v>323</v>
      </c>
      <c r="AU698" s="176" t="s">
        <v>157</v>
      </c>
      <c r="AY698" s="14" t="s">
        <v>149</v>
      </c>
      <c r="BE698" s="177">
        <f t="shared" si="244"/>
        <v>15620</v>
      </c>
      <c r="BF698" s="177">
        <f t="shared" si="245"/>
        <v>0</v>
      </c>
      <c r="BG698" s="177">
        <f t="shared" si="246"/>
        <v>0</v>
      </c>
      <c r="BH698" s="177">
        <f t="shared" si="247"/>
        <v>0</v>
      </c>
      <c r="BI698" s="177">
        <f t="shared" si="248"/>
        <v>0</v>
      </c>
      <c r="BJ698" s="14" t="s">
        <v>79</v>
      </c>
      <c r="BK698" s="177">
        <f t="shared" si="249"/>
        <v>15620</v>
      </c>
      <c r="BL698" s="14" t="s">
        <v>216</v>
      </c>
      <c r="BM698" s="176" t="s">
        <v>2390</v>
      </c>
    </row>
    <row r="699" spans="1:65" s="1" customFormat="1" ht="14.45" customHeight="1">
      <c r="A699" s="31"/>
      <c r="B699" s="32"/>
      <c r="C699" s="178" t="s">
        <v>2391</v>
      </c>
      <c r="D699" s="178" t="s">
        <v>323</v>
      </c>
      <c r="E699" s="179" t="s">
        <v>2392</v>
      </c>
      <c r="F699" s="180" t="s">
        <v>2393</v>
      </c>
      <c r="G699" s="181" t="s">
        <v>165</v>
      </c>
      <c r="H699" s="182">
        <v>11</v>
      </c>
      <c r="I699" s="183">
        <v>530</v>
      </c>
      <c r="J699" s="184">
        <f t="shared" si="240"/>
        <v>5830</v>
      </c>
      <c r="K699" s="180" t="s">
        <v>155</v>
      </c>
      <c r="L699" s="185"/>
      <c r="M699" s="186" t="s">
        <v>19</v>
      </c>
      <c r="N699" s="187" t="s">
        <v>45</v>
      </c>
      <c r="O699" s="61"/>
      <c r="P699" s="174">
        <f t="shared" si="241"/>
        <v>0</v>
      </c>
      <c r="Q699" s="174">
        <v>4.1200000000000004E-3</v>
      </c>
      <c r="R699" s="174">
        <f t="shared" si="242"/>
        <v>4.5320000000000006E-2</v>
      </c>
      <c r="S699" s="174">
        <v>0</v>
      </c>
      <c r="T699" s="175">
        <f t="shared" si="243"/>
        <v>0</v>
      </c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R699" s="176" t="s">
        <v>281</v>
      </c>
      <c r="AT699" s="176" t="s">
        <v>323</v>
      </c>
      <c r="AU699" s="176" t="s">
        <v>157</v>
      </c>
      <c r="AY699" s="14" t="s">
        <v>149</v>
      </c>
      <c r="BE699" s="177">
        <f t="shared" si="244"/>
        <v>5830</v>
      </c>
      <c r="BF699" s="177">
        <f t="shared" si="245"/>
        <v>0</v>
      </c>
      <c r="BG699" s="177">
        <f t="shared" si="246"/>
        <v>0</v>
      </c>
      <c r="BH699" s="177">
        <f t="shared" si="247"/>
        <v>0</v>
      </c>
      <c r="BI699" s="177">
        <f t="shared" si="248"/>
        <v>0</v>
      </c>
      <c r="BJ699" s="14" t="s">
        <v>79</v>
      </c>
      <c r="BK699" s="177">
        <f t="shared" si="249"/>
        <v>5830</v>
      </c>
      <c r="BL699" s="14" t="s">
        <v>216</v>
      </c>
      <c r="BM699" s="176" t="s">
        <v>2394</v>
      </c>
    </row>
    <row r="700" spans="1:65" s="1" customFormat="1" ht="14.45" customHeight="1">
      <c r="A700" s="31"/>
      <c r="B700" s="32"/>
      <c r="C700" s="178" t="s">
        <v>2395</v>
      </c>
      <c r="D700" s="178" t="s">
        <v>323</v>
      </c>
      <c r="E700" s="179" t="s">
        <v>2396</v>
      </c>
      <c r="F700" s="180" t="s">
        <v>2397</v>
      </c>
      <c r="G700" s="181" t="s">
        <v>165</v>
      </c>
      <c r="H700" s="182">
        <v>11</v>
      </c>
      <c r="I700" s="183">
        <v>450</v>
      </c>
      <c r="J700" s="184">
        <f t="shared" si="240"/>
        <v>4950</v>
      </c>
      <c r="K700" s="180" t="s">
        <v>155</v>
      </c>
      <c r="L700" s="185"/>
      <c r="M700" s="186" t="s">
        <v>19</v>
      </c>
      <c r="N700" s="187" t="s">
        <v>45</v>
      </c>
      <c r="O700" s="61"/>
      <c r="P700" s="174">
        <f t="shared" si="241"/>
        <v>0</v>
      </c>
      <c r="Q700" s="174">
        <v>5.1999999999999998E-3</v>
      </c>
      <c r="R700" s="174">
        <f t="shared" si="242"/>
        <v>5.7200000000000001E-2</v>
      </c>
      <c r="S700" s="174">
        <v>0</v>
      </c>
      <c r="T700" s="175">
        <f t="shared" si="243"/>
        <v>0</v>
      </c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R700" s="176" t="s">
        <v>281</v>
      </c>
      <c r="AT700" s="176" t="s">
        <v>323</v>
      </c>
      <c r="AU700" s="176" t="s">
        <v>157</v>
      </c>
      <c r="AY700" s="14" t="s">
        <v>149</v>
      </c>
      <c r="BE700" s="177">
        <f t="shared" si="244"/>
        <v>4950</v>
      </c>
      <c r="BF700" s="177">
        <f t="shared" si="245"/>
        <v>0</v>
      </c>
      <c r="BG700" s="177">
        <f t="shared" si="246"/>
        <v>0</v>
      </c>
      <c r="BH700" s="177">
        <f t="shared" si="247"/>
        <v>0</v>
      </c>
      <c r="BI700" s="177">
        <f t="shared" si="248"/>
        <v>0</v>
      </c>
      <c r="BJ700" s="14" t="s">
        <v>79</v>
      </c>
      <c r="BK700" s="177">
        <f t="shared" si="249"/>
        <v>4950</v>
      </c>
      <c r="BL700" s="14" t="s">
        <v>216</v>
      </c>
      <c r="BM700" s="176" t="s">
        <v>2398</v>
      </c>
    </row>
    <row r="701" spans="1:65" s="1" customFormat="1" ht="14.45" customHeight="1">
      <c r="A701" s="31"/>
      <c r="B701" s="32"/>
      <c r="C701" s="178" t="s">
        <v>2399</v>
      </c>
      <c r="D701" s="178" t="s">
        <v>323</v>
      </c>
      <c r="E701" s="179" t="s">
        <v>2400</v>
      </c>
      <c r="F701" s="180" t="s">
        <v>2401</v>
      </c>
      <c r="G701" s="181" t="s">
        <v>165</v>
      </c>
      <c r="H701" s="182">
        <v>11</v>
      </c>
      <c r="I701" s="183">
        <v>410</v>
      </c>
      <c r="J701" s="184">
        <f t="shared" si="240"/>
        <v>4510</v>
      </c>
      <c r="K701" s="180" t="s">
        <v>155</v>
      </c>
      <c r="L701" s="185"/>
      <c r="M701" s="186" t="s">
        <v>19</v>
      </c>
      <c r="N701" s="187" t="s">
        <v>45</v>
      </c>
      <c r="O701" s="61"/>
      <c r="P701" s="174">
        <f t="shared" si="241"/>
        <v>0</v>
      </c>
      <c r="Q701" s="174">
        <v>4.6000000000000001E-4</v>
      </c>
      <c r="R701" s="174">
        <f t="shared" si="242"/>
        <v>5.0600000000000003E-3</v>
      </c>
      <c r="S701" s="174">
        <v>0</v>
      </c>
      <c r="T701" s="175">
        <f t="shared" si="243"/>
        <v>0</v>
      </c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R701" s="176" t="s">
        <v>281</v>
      </c>
      <c r="AT701" s="176" t="s">
        <v>323</v>
      </c>
      <c r="AU701" s="176" t="s">
        <v>157</v>
      </c>
      <c r="AY701" s="14" t="s">
        <v>149</v>
      </c>
      <c r="BE701" s="177">
        <f t="shared" si="244"/>
        <v>4510</v>
      </c>
      <c r="BF701" s="177">
        <f t="shared" si="245"/>
        <v>0</v>
      </c>
      <c r="BG701" s="177">
        <f t="shared" si="246"/>
        <v>0</v>
      </c>
      <c r="BH701" s="177">
        <f t="shared" si="247"/>
        <v>0</v>
      </c>
      <c r="BI701" s="177">
        <f t="shared" si="248"/>
        <v>0</v>
      </c>
      <c r="BJ701" s="14" t="s">
        <v>79</v>
      </c>
      <c r="BK701" s="177">
        <f t="shared" si="249"/>
        <v>4510</v>
      </c>
      <c r="BL701" s="14" t="s">
        <v>216</v>
      </c>
      <c r="BM701" s="176" t="s">
        <v>2402</v>
      </c>
    </row>
    <row r="702" spans="1:65" s="1" customFormat="1" ht="14.45" customHeight="1">
      <c r="A702" s="31"/>
      <c r="B702" s="32"/>
      <c r="C702" s="178" t="s">
        <v>2403</v>
      </c>
      <c r="D702" s="178" t="s">
        <v>323</v>
      </c>
      <c r="E702" s="179" t="s">
        <v>2404</v>
      </c>
      <c r="F702" s="180" t="s">
        <v>2405</v>
      </c>
      <c r="G702" s="181" t="s">
        <v>165</v>
      </c>
      <c r="H702" s="182">
        <v>2</v>
      </c>
      <c r="I702" s="183">
        <v>197</v>
      </c>
      <c r="J702" s="184">
        <f t="shared" si="240"/>
        <v>394</v>
      </c>
      <c r="K702" s="180" t="s">
        <v>155</v>
      </c>
      <c r="L702" s="185"/>
      <c r="M702" s="186" t="s">
        <v>19</v>
      </c>
      <c r="N702" s="187" t="s">
        <v>45</v>
      </c>
      <c r="O702" s="61"/>
      <c r="P702" s="174">
        <f t="shared" si="241"/>
        <v>0</v>
      </c>
      <c r="Q702" s="174">
        <v>6.4000000000000005E-4</v>
      </c>
      <c r="R702" s="174">
        <f t="shared" si="242"/>
        <v>1.2800000000000001E-3</v>
      </c>
      <c r="S702" s="174">
        <v>0</v>
      </c>
      <c r="T702" s="175">
        <f t="shared" si="243"/>
        <v>0</v>
      </c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R702" s="176" t="s">
        <v>281</v>
      </c>
      <c r="AT702" s="176" t="s">
        <v>323</v>
      </c>
      <c r="AU702" s="176" t="s">
        <v>157</v>
      </c>
      <c r="AY702" s="14" t="s">
        <v>149</v>
      </c>
      <c r="BE702" s="177">
        <f t="shared" si="244"/>
        <v>394</v>
      </c>
      <c r="BF702" s="177">
        <f t="shared" si="245"/>
        <v>0</v>
      </c>
      <c r="BG702" s="177">
        <f t="shared" si="246"/>
        <v>0</v>
      </c>
      <c r="BH702" s="177">
        <f t="shared" si="247"/>
        <v>0</v>
      </c>
      <c r="BI702" s="177">
        <f t="shared" si="248"/>
        <v>0</v>
      </c>
      <c r="BJ702" s="14" t="s">
        <v>79</v>
      </c>
      <c r="BK702" s="177">
        <f t="shared" si="249"/>
        <v>394</v>
      </c>
      <c r="BL702" s="14" t="s">
        <v>216</v>
      </c>
      <c r="BM702" s="176" t="s">
        <v>2406</v>
      </c>
    </row>
    <row r="703" spans="1:65" s="1" customFormat="1" ht="24.2" customHeight="1">
      <c r="A703" s="31"/>
      <c r="B703" s="32"/>
      <c r="C703" s="165" t="s">
        <v>2407</v>
      </c>
      <c r="D703" s="165" t="s">
        <v>151</v>
      </c>
      <c r="E703" s="166" t="s">
        <v>2408</v>
      </c>
      <c r="F703" s="167" t="s">
        <v>2409</v>
      </c>
      <c r="G703" s="168" t="s">
        <v>165</v>
      </c>
      <c r="H703" s="169">
        <v>2</v>
      </c>
      <c r="I703" s="170">
        <v>200</v>
      </c>
      <c r="J703" s="171">
        <f t="shared" si="240"/>
        <v>400</v>
      </c>
      <c r="K703" s="167" t="s">
        <v>1582</v>
      </c>
      <c r="L703" s="36"/>
      <c r="M703" s="172" t="s">
        <v>19</v>
      </c>
      <c r="N703" s="173" t="s">
        <v>45</v>
      </c>
      <c r="O703" s="61"/>
      <c r="P703" s="174">
        <f t="shared" si="241"/>
        <v>0</v>
      </c>
      <c r="Q703" s="174">
        <v>4.6999999999999999E-4</v>
      </c>
      <c r="R703" s="174">
        <f t="shared" si="242"/>
        <v>9.3999999999999997E-4</v>
      </c>
      <c r="S703" s="174">
        <v>0</v>
      </c>
      <c r="T703" s="175">
        <f t="shared" si="243"/>
        <v>0</v>
      </c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R703" s="176" t="s">
        <v>216</v>
      </c>
      <c r="AT703" s="176" t="s">
        <v>151</v>
      </c>
      <c r="AU703" s="176" t="s">
        <v>157</v>
      </c>
      <c r="AY703" s="14" t="s">
        <v>149</v>
      </c>
      <c r="BE703" s="177">
        <f t="shared" si="244"/>
        <v>400</v>
      </c>
      <c r="BF703" s="177">
        <f t="shared" si="245"/>
        <v>0</v>
      </c>
      <c r="BG703" s="177">
        <f t="shared" si="246"/>
        <v>0</v>
      </c>
      <c r="BH703" s="177">
        <f t="shared" si="247"/>
        <v>0</v>
      </c>
      <c r="BI703" s="177">
        <f t="shared" si="248"/>
        <v>0</v>
      </c>
      <c r="BJ703" s="14" t="s">
        <v>79</v>
      </c>
      <c r="BK703" s="177">
        <f t="shared" si="249"/>
        <v>400</v>
      </c>
      <c r="BL703" s="14" t="s">
        <v>216</v>
      </c>
      <c r="BM703" s="176" t="s">
        <v>2410</v>
      </c>
    </row>
    <row r="704" spans="1:65" s="1" customFormat="1" ht="14.45" customHeight="1">
      <c r="A704" s="31"/>
      <c r="B704" s="32"/>
      <c r="C704" s="178" t="s">
        <v>2411</v>
      </c>
      <c r="D704" s="178" t="s">
        <v>323</v>
      </c>
      <c r="E704" s="179" t="s">
        <v>2412</v>
      </c>
      <c r="F704" s="180" t="s">
        <v>2413</v>
      </c>
      <c r="G704" s="181" t="s">
        <v>165</v>
      </c>
      <c r="H704" s="182">
        <v>2</v>
      </c>
      <c r="I704" s="183">
        <v>1200</v>
      </c>
      <c r="J704" s="184">
        <f t="shared" si="240"/>
        <v>2400</v>
      </c>
      <c r="K704" s="180" t="s">
        <v>1582</v>
      </c>
      <c r="L704" s="185"/>
      <c r="M704" s="186" t="s">
        <v>19</v>
      </c>
      <c r="N704" s="187" t="s">
        <v>45</v>
      </c>
      <c r="O704" s="61"/>
      <c r="P704" s="174">
        <f t="shared" si="241"/>
        <v>0</v>
      </c>
      <c r="Q704" s="174">
        <v>1.6E-2</v>
      </c>
      <c r="R704" s="174">
        <f t="shared" si="242"/>
        <v>3.2000000000000001E-2</v>
      </c>
      <c r="S704" s="174">
        <v>0</v>
      </c>
      <c r="T704" s="175">
        <f t="shared" si="243"/>
        <v>0</v>
      </c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R704" s="176" t="s">
        <v>281</v>
      </c>
      <c r="AT704" s="176" t="s">
        <v>323</v>
      </c>
      <c r="AU704" s="176" t="s">
        <v>157</v>
      </c>
      <c r="AY704" s="14" t="s">
        <v>149</v>
      </c>
      <c r="BE704" s="177">
        <f t="shared" si="244"/>
        <v>2400</v>
      </c>
      <c r="BF704" s="177">
        <f t="shared" si="245"/>
        <v>0</v>
      </c>
      <c r="BG704" s="177">
        <f t="shared" si="246"/>
        <v>0</v>
      </c>
      <c r="BH704" s="177">
        <f t="shared" si="247"/>
        <v>0</v>
      </c>
      <c r="BI704" s="177">
        <f t="shared" si="248"/>
        <v>0</v>
      </c>
      <c r="BJ704" s="14" t="s">
        <v>79</v>
      </c>
      <c r="BK704" s="177">
        <f t="shared" si="249"/>
        <v>2400</v>
      </c>
      <c r="BL704" s="14" t="s">
        <v>216</v>
      </c>
      <c r="BM704" s="176" t="s">
        <v>2414</v>
      </c>
    </row>
    <row r="705" spans="1:65" s="1" customFormat="1" ht="14.45" customHeight="1">
      <c r="A705" s="31"/>
      <c r="B705" s="32"/>
      <c r="C705" s="165" t="s">
        <v>2415</v>
      </c>
      <c r="D705" s="165" t="s">
        <v>151</v>
      </c>
      <c r="E705" s="166" t="s">
        <v>2416</v>
      </c>
      <c r="F705" s="167" t="s">
        <v>2417</v>
      </c>
      <c r="G705" s="168" t="s">
        <v>165</v>
      </c>
      <c r="H705" s="169">
        <v>2</v>
      </c>
      <c r="I705" s="170">
        <v>140</v>
      </c>
      <c r="J705" s="171">
        <f t="shared" si="240"/>
        <v>280</v>
      </c>
      <c r="K705" s="167" t="s">
        <v>1582</v>
      </c>
      <c r="L705" s="36"/>
      <c r="M705" s="172" t="s">
        <v>19</v>
      </c>
      <c r="N705" s="173" t="s">
        <v>45</v>
      </c>
      <c r="O705" s="61"/>
      <c r="P705" s="174">
        <f t="shared" si="241"/>
        <v>0</v>
      </c>
      <c r="Q705" s="174">
        <v>0</v>
      </c>
      <c r="R705" s="174">
        <f t="shared" si="242"/>
        <v>0</v>
      </c>
      <c r="S705" s="174">
        <v>0</v>
      </c>
      <c r="T705" s="175">
        <f t="shared" si="243"/>
        <v>0</v>
      </c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R705" s="176" t="s">
        <v>216</v>
      </c>
      <c r="AT705" s="176" t="s">
        <v>151</v>
      </c>
      <c r="AU705" s="176" t="s">
        <v>157</v>
      </c>
      <c r="AY705" s="14" t="s">
        <v>149</v>
      </c>
      <c r="BE705" s="177">
        <f t="shared" si="244"/>
        <v>280</v>
      </c>
      <c r="BF705" s="177">
        <f t="shared" si="245"/>
        <v>0</v>
      </c>
      <c r="BG705" s="177">
        <f t="shared" si="246"/>
        <v>0</v>
      </c>
      <c r="BH705" s="177">
        <f t="shared" si="247"/>
        <v>0</v>
      </c>
      <c r="BI705" s="177">
        <f t="shared" si="248"/>
        <v>0</v>
      </c>
      <c r="BJ705" s="14" t="s">
        <v>79</v>
      </c>
      <c r="BK705" s="177">
        <f t="shared" si="249"/>
        <v>280</v>
      </c>
      <c r="BL705" s="14" t="s">
        <v>216</v>
      </c>
      <c r="BM705" s="176" t="s">
        <v>2418</v>
      </c>
    </row>
    <row r="706" spans="1:65" s="1" customFormat="1" ht="14.45" customHeight="1">
      <c r="A706" s="31"/>
      <c r="B706" s="32"/>
      <c r="C706" s="178" t="s">
        <v>2419</v>
      </c>
      <c r="D706" s="178" t="s">
        <v>323</v>
      </c>
      <c r="E706" s="179" t="s">
        <v>2420</v>
      </c>
      <c r="F706" s="180" t="s">
        <v>2421</v>
      </c>
      <c r="G706" s="181" t="s">
        <v>165</v>
      </c>
      <c r="H706" s="182">
        <v>1</v>
      </c>
      <c r="I706" s="183">
        <v>104</v>
      </c>
      <c r="J706" s="184">
        <f t="shared" si="240"/>
        <v>104</v>
      </c>
      <c r="K706" s="180" t="s">
        <v>1582</v>
      </c>
      <c r="L706" s="185"/>
      <c r="M706" s="186" t="s">
        <v>19</v>
      </c>
      <c r="N706" s="187" t="s">
        <v>45</v>
      </c>
      <c r="O706" s="61"/>
      <c r="P706" s="174">
        <f t="shared" si="241"/>
        <v>0</v>
      </c>
      <c r="Q706" s="174">
        <v>1.23E-3</v>
      </c>
      <c r="R706" s="174">
        <f t="shared" si="242"/>
        <v>1.23E-3</v>
      </c>
      <c r="S706" s="174">
        <v>0</v>
      </c>
      <c r="T706" s="175">
        <f t="shared" si="243"/>
        <v>0</v>
      </c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R706" s="176" t="s">
        <v>281</v>
      </c>
      <c r="AT706" s="176" t="s">
        <v>323</v>
      </c>
      <c r="AU706" s="176" t="s">
        <v>157</v>
      </c>
      <c r="AY706" s="14" t="s">
        <v>149</v>
      </c>
      <c r="BE706" s="177">
        <f t="shared" si="244"/>
        <v>104</v>
      </c>
      <c r="BF706" s="177">
        <f t="shared" si="245"/>
        <v>0</v>
      </c>
      <c r="BG706" s="177">
        <f t="shared" si="246"/>
        <v>0</v>
      </c>
      <c r="BH706" s="177">
        <f t="shared" si="247"/>
        <v>0</v>
      </c>
      <c r="BI706" s="177">
        <f t="shared" si="248"/>
        <v>0</v>
      </c>
      <c r="BJ706" s="14" t="s">
        <v>79</v>
      </c>
      <c r="BK706" s="177">
        <f t="shared" si="249"/>
        <v>104</v>
      </c>
      <c r="BL706" s="14" t="s">
        <v>216</v>
      </c>
      <c r="BM706" s="176" t="s">
        <v>2422</v>
      </c>
    </row>
    <row r="707" spans="1:65" s="1" customFormat="1" ht="14.45" customHeight="1">
      <c r="A707" s="31"/>
      <c r="B707" s="32"/>
      <c r="C707" s="178" t="s">
        <v>2423</v>
      </c>
      <c r="D707" s="178" t="s">
        <v>323</v>
      </c>
      <c r="E707" s="179" t="s">
        <v>2424</v>
      </c>
      <c r="F707" s="180" t="s">
        <v>2425</v>
      </c>
      <c r="G707" s="181" t="s">
        <v>165</v>
      </c>
      <c r="H707" s="182">
        <v>1</v>
      </c>
      <c r="I707" s="183">
        <v>164</v>
      </c>
      <c r="J707" s="184">
        <f t="shared" si="240"/>
        <v>164</v>
      </c>
      <c r="K707" s="180" t="s">
        <v>1582</v>
      </c>
      <c r="L707" s="185"/>
      <c r="M707" s="186" t="s">
        <v>19</v>
      </c>
      <c r="N707" s="187" t="s">
        <v>45</v>
      </c>
      <c r="O707" s="61"/>
      <c r="P707" s="174">
        <f t="shared" si="241"/>
        <v>0</v>
      </c>
      <c r="Q707" s="174">
        <v>1.8500000000000001E-3</v>
      </c>
      <c r="R707" s="174">
        <f t="shared" si="242"/>
        <v>1.8500000000000001E-3</v>
      </c>
      <c r="S707" s="174">
        <v>0</v>
      </c>
      <c r="T707" s="175">
        <f t="shared" si="243"/>
        <v>0</v>
      </c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R707" s="176" t="s">
        <v>281</v>
      </c>
      <c r="AT707" s="176" t="s">
        <v>323</v>
      </c>
      <c r="AU707" s="176" t="s">
        <v>157</v>
      </c>
      <c r="AY707" s="14" t="s">
        <v>149</v>
      </c>
      <c r="BE707" s="177">
        <f t="shared" si="244"/>
        <v>164</v>
      </c>
      <c r="BF707" s="177">
        <f t="shared" si="245"/>
        <v>0</v>
      </c>
      <c r="BG707" s="177">
        <f t="shared" si="246"/>
        <v>0</v>
      </c>
      <c r="BH707" s="177">
        <f t="shared" si="247"/>
        <v>0</v>
      </c>
      <c r="BI707" s="177">
        <f t="shared" si="248"/>
        <v>0</v>
      </c>
      <c r="BJ707" s="14" t="s">
        <v>79</v>
      </c>
      <c r="BK707" s="177">
        <f t="shared" si="249"/>
        <v>164</v>
      </c>
      <c r="BL707" s="14" t="s">
        <v>216</v>
      </c>
      <c r="BM707" s="176" t="s">
        <v>2426</v>
      </c>
    </row>
    <row r="708" spans="1:65" s="1" customFormat="1" ht="24.2" customHeight="1">
      <c r="A708" s="31"/>
      <c r="B708" s="32"/>
      <c r="C708" s="165" t="s">
        <v>2427</v>
      </c>
      <c r="D708" s="165" t="s">
        <v>151</v>
      </c>
      <c r="E708" s="166" t="s">
        <v>2428</v>
      </c>
      <c r="F708" s="167" t="s">
        <v>2429</v>
      </c>
      <c r="G708" s="168" t="s">
        <v>165</v>
      </c>
      <c r="H708" s="169">
        <v>10</v>
      </c>
      <c r="I708" s="170">
        <v>118</v>
      </c>
      <c r="J708" s="171">
        <f t="shared" si="240"/>
        <v>1180</v>
      </c>
      <c r="K708" s="167" t="s">
        <v>155</v>
      </c>
      <c r="L708" s="36"/>
      <c r="M708" s="172" t="s">
        <v>19</v>
      </c>
      <c r="N708" s="173" t="s">
        <v>45</v>
      </c>
      <c r="O708" s="61"/>
      <c r="P708" s="174">
        <f t="shared" si="241"/>
        <v>0</v>
      </c>
      <c r="Q708" s="174">
        <v>0</v>
      </c>
      <c r="R708" s="174">
        <f t="shared" si="242"/>
        <v>0</v>
      </c>
      <c r="S708" s="174">
        <v>0.16600000000000001</v>
      </c>
      <c r="T708" s="175">
        <f t="shared" si="243"/>
        <v>1.6600000000000001</v>
      </c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R708" s="176" t="s">
        <v>216</v>
      </c>
      <c r="AT708" s="176" t="s">
        <v>151</v>
      </c>
      <c r="AU708" s="176" t="s">
        <v>157</v>
      </c>
      <c r="AY708" s="14" t="s">
        <v>149</v>
      </c>
      <c r="BE708" s="177">
        <f t="shared" si="244"/>
        <v>1180</v>
      </c>
      <c r="BF708" s="177">
        <f t="shared" si="245"/>
        <v>0</v>
      </c>
      <c r="BG708" s="177">
        <f t="shared" si="246"/>
        <v>0</v>
      </c>
      <c r="BH708" s="177">
        <f t="shared" si="247"/>
        <v>0</v>
      </c>
      <c r="BI708" s="177">
        <f t="shared" si="248"/>
        <v>0</v>
      </c>
      <c r="BJ708" s="14" t="s">
        <v>79</v>
      </c>
      <c r="BK708" s="177">
        <f t="shared" si="249"/>
        <v>1180</v>
      </c>
      <c r="BL708" s="14" t="s">
        <v>216</v>
      </c>
      <c r="BM708" s="176" t="s">
        <v>2430</v>
      </c>
    </row>
    <row r="709" spans="1:65" s="1" customFormat="1" ht="24.2" customHeight="1">
      <c r="A709" s="31"/>
      <c r="B709" s="32"/>
      <c r="C709" s="165" t="s">
        <v>2431</v>
      </c>
      <c r="D709" s="165" t="s">
        <v>151</v>
      </c>
      <c r="E709" s="166" t="s">
        <v>2432</v>
      </c>
      <c r="F709" s="167" t="s">
        <v>2433</v>
      </c>
      <c r="G709" s="168" t="s">
        <v>231</v>
      </c>
      <c r="H709" s="169">
        <v>0.72899999999999998</v>
      </c>
      <c r="I709" s="170">
        <v>814</v>
      </c>
      <c r="J709" s="171">
        <f t="shared" si="240"/>
        <v>593.41</v>
      </c>
      <c r="K709" s="167" t="s">
        <v>155</v>
      </c>
      <c r="L709" s="36"/>
      <c r="M709" s="172" t="s">
        <v>19</v>
      </c>
      <c r="N709" s="173" t="s">
        <v>45</v>
      </c>
      <c r="O709" s="61"/>
      <c r="P709" s="174">
        <f t="shared" si="241"/>
        <v>0</v>
      </c>
      <c r="Q709" s="174">
        <v>0</v>
      </c>
      <c r="R709" s="174">
        <f t="shared" si="242"/>
        <v>0</v>
      </c>
      <c r="S709" s="174">
        <v>0</v>
      </c>
      <c r="T709" s="175">
        <f t="shared" si="243"/>
        <v>0</v>
      </c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R709" s="176" t="s">
        <v>216</v>
      </c>
      <c r="AT709" s="176" t="s">
        <v>151</v>
      </c>
      <c r="AU709" s="176" t="s">
        <v>157</v>
      </c>
      <c r="AY709" s="14" t="s">
        <v>149</v>
      </c>
      <c r="BE709" s="177">
        <f t="shared" si="244"/>
        <v>593.41</v>
      </c>
      <c r="BF709" s="177">
        <f t="shared" si="245"/>
        <v>0</v>
      </c>
      <c r="BG709" s="177">
        <f t="shared" si="246"/>
        <v>0</v>
      </c>
      <c r="BH709" s="177">
        <f t="shared" si="247"/>
        <v>0</v>
      </c>
      <c r="BI709" s="177">
        <f t="shared" si="248"/>
        <v>0</v>
      </c>
      <c r="BJ709" s="14" t="s">
        <v>79</v>
      </c>
      <c r="BK709" s="177">
        <f t="shared" si="249"/>
        <v>593.41</v>
      </c>
      <c r="BL709" s="14" t="s">
        <v>216</v>
      </c>
      <c r="BM709" s="176" t="s">
        <v>2434</v>
      </c>
    </row>
    <row r="710" spans="1:65" s="1" customFormat="1" ht="24.2" customHeight="1">
      <c r="A710" s="31"/>
      <c r="B710" s="32"/>
      <c r="C710" s="165" t="s">
        <v>2435</v>
      </c>
      <c r="D710" s="165" t="s">
        <v>151</v>
      </c>
      <c r="E710" s="166" t="s">
        <v>2436</v>
      </c>
      <c r="F710" s="167" t="s">
        <v>2437</v>
      </c>
      <c r="G710" s="168" t="s">
        <v>231</v>
      </c>
      <c r="H710" s="169">
        <v>0.72899999999999998</v>
      </c>
      <c r="I710" s="170">
        <v>1020</v>
      </c>
      <c r="J710" s="171">
        <f t="shared" si="240"/>
        <v>743.58</v>
      </c>
      <c r="K710" s="167" t="s">
        <v>155</v>
      </c>
      <c r="L710" s="36"/>
      <c r="M710" s="172" t="s">
        <v>19</v>
      </c>
      <c r="N710" s="173" t="s">
        <v>45</v>
      </c>
      <c r="O710" s="61"/>
      <c r="P710" s="174">
        <f t="shared" si="241"/>
        <v>0</v>
      </c>
      <c r="Q710" s="174">
        <v>0</v>
      </c>
      <c r="R710" s="174">
        <f t="shared" si="242"/>
        <v>0</v>
      </c>
      <c r="S710" s="174">
        <v>0</v>
      </c>
      <c r="T710" s="175">
        <f t="shared" si="243"/>
        <v>0</v>
      </c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R710" s="176" t="s">
        <v>216</v>
      </c>
      <c r="AT710" s="176" t="s">
        <v>151</v>
      </c>
      <c r="AU710" s="176" t="s">
        <v>157</v>
      </c>
      <c r="AY710" s="14" t="s">
        <v>149</v>
      </c>
      <c r="BE710" s="177">
        <f t="shared" si="244"/>
        <v>743.58</v>
      </c>
      <c r="BF710" s="177">
        <f t="shared" si="245"/>
        <v>0</v>
      </c>
      <c r="BG710" s="177">
        <f t="shared" si="246"/>
        <v>0</v>
      </c>
      <c r="BH710" s="177">
        <f t="shared" si="247"/>
        <v>0</v>
      </c>
      <c r="BI710" s="177">
        <f t="shared" si="248"/>
        <v>0</v>
      </c>
      <c r="BJ710" s="14" t="s">
        <v>79</v>
      </c>
      <c r="BK710" s="177">
        <f t="shared" si="249"/>
        <v>743.58</v>
      </c>
      <c r="BL710" s="14" t="s">
        <v>216</v>
      </c>
      <c r="BM710" s="176" t="s">
        <v>2438</v>
      </c>
    </row>
    <row r="711" spans="1:65" s="11" customFormat="1" ht="22.9" customHeight="1">
      <c r="B711" s="149"/>
      <c r="C711" s="150"/>
      <c r="D711" s="151" t="s">
        <v>73</v>
      </c>
      <c r="E711" s="163" t="s">
        <v>2439</v>
      </c>
      <c r="F711" s="163" t="s">
        <v>2440</v>
      </c>
      <c r="G711" s="150"/>
      <c r="H711" s="150"/>
      <c r="I711" s="153"/>
      <c r="J711" s="164">
        <f>BK711</f>
        <v>62489.999999999993</v>
      </c>
      <c r="K711" s="150"/>
      <c r="L711" s="155"/>
      <c r="M711" s="156"/>
      <c r="N711" s="157"/>
      <c r="O711" s="157"/>
      <c r="P711" s="158">
        <f>SUM(P712:P725)</f>
        <v>0</v>
      </c>
      <c r="Q711" s="157"/>
      <c r="R711" s="158">
        <f>SUM(R712:R725)</f>
        <v>4.0455999999999992E-2</v>
      </c>
      <c r="S711" s="157"/>
      <c r="T711" s="159">
        <f>SUM(T712:T725)</f>
        <v>2.0292000000000003</v>
      </c>
      <c r="AR711" s="160" t="s">
        <v>157</v>
      </c>
      <c r="AT711" s="161" t="s">
        <v>73</v>
      </c>
      <c r="AU711" s="161" t="s">
        <v>79</v>
      </c>
      <c r="AY711" s="160" t="s">
        <v>149</v>
      </c>
      <c r="BK711" s="162">
        <f>SUM(BK712:BK725)</f>
        <v>62489.999999999993</v>
      </c>
    </row>
    <row r="712" spans="1:65" s="1" customFormat="1" ht="14.45" customHeight="1">
      <c r="A712" s="31"/>
      <c r="B712" s="32"/>
      <c r="C712" s="165" t="s">
        <v>2441</v>
      </c>
      <c r="D712" s="165" t="s">
        <v>151</v>
      </c>
      <c r="E712" s="166" t="s">
        <v>2442</v>
      </c>
      <c r="F712" s="167" t="s">
        <v>2443</v>
      </c>
      <c r="G712" s="168" t="s">
        <v>154</v>
      </c>
      <c r="H712" s="169">
        <v>54.4</v>
      </c>
      <c r="I712" s="170">
        <v>55</v>
      </c>
      <c r="J712" s="171">
        <f t="shared" ref="J712:J725" si="250">ROUND(I712*H712,2)</f>
        <v>2992</v>
      </c>
      <c r="K712" s="167" t="s">
        <v>155</v>
      </c>
      <c r="L712" s="36"/>
      <c r="M712" s="172" t="s">
        <v>19</v>
      </c>
      <c r="N712" s="173" t="s">
        <v>45</v>
      </c>
      <c r="O712" s="61"/>
      <c r="P712" s="174">
        <f t="shared" ref="P712:P725" si="251">O712*H712</f>
        <v>0</v>
      </c>
      <c r="Q712" s="174">
        <v>0</v>
      </c>
      <c r="R712" s="174">
        <f t="shared" ref="R712:R725" si="252">Q712*H712</f>
        <v>0</v>
      </c>
      <c r="S712" s="174">
        <v>3.3000000000000002E-2</v>
      </c>
      <c r="T712" s="175">
        <f t="shared" ref="T712:T725" si="253">S712*H712</f>
        <v>1.7952000000000001</v>
      </c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R712" s="176" t="s">
        <v>216</v>
      </c>
      <c r="AT712" s="176" t="s">
        <v>151</v>
      </c>
      <c r="AU712" s="176" t="s">
        <v>157</v>
      </c>
      <c r="AY712" s="14" t="s">
        <v>149</v>
      </c>
      <c r="BE712" s="177">
        <f t="shared" ref="BE712:BE725" si="254">IF(N712="základní",J712,0)</f>
        <v>2992</v>
      </c>
      <c r="BF712" s="177">
        <f t="shared" ref="BF712:BF725" si="255">IF(N712="snížená",J712,0)</f>
        <v>0</v>
      </c>
      <c r="BG712" s="177">
        <f t="shared" ref="BG712:BG725" si="256">IF(N712="zákl. přenesená",J712,0)</f>
        <v>0</v>
      </c>
      <c r="BH712" s="177">
        <f t="shared" ref="BH712:BH725" si="257">IF(N712="sníž. přenesená",J712,0)</f>
        <v>0</v>
      </c>
      <c r="BI712" s="177">
        <f t="shared" ref="BI712:BI725" si="258">IF(N712="nulová",J712,0)</f>
        <v>0</v>
      </c>
      <c r="BJ712" s="14" t="s">
        <v>79</v>
      </c>
      <c r="BK712" s="177">
        <f t="shared" ref="BK712:BK725" si="259">ROUND(I712*H712,2)</f>
        <v>2992</v>
      </c>
      <c r="BL712" s="14" t="s">
        <v>216</v>
      </c>
      <c r="BM712" s="176" t="s">
        <v>2444</v>
      </c>
    </row>
    <row r="713" spans="1:65" s="1" customFormat="1" ht="14.45" customHeight="1">
      <c r="A713" s="31"/>
      <c r="B713" s="32"/>
      <c r="C713" s="165" t="s">
        <v>2445</v>
      </c>
      <c r="D713" s="165" t="s">
        <v>151</v>
      </c>
      <c r="E713" s="166" t="s">
        <v>2446</v>
      </c>
      <c r="F713" s="167" t="s">
        <v>2447</v>
      </c>
      <c r="G713" s="168" t="s">
        <v>154</v>
      </c>
      <c r="H713" s="169">
        <v>22.32</v>
      </c>
      <c r="I713" s="170">
        <v>120</v>
      </c>
      <c r="J713" s="171">
        <f t="shared" si="250"/>
        <v>2678.4</v>
      </c>
      <c r="K713" s="167" t="s">
        <v>155</v>
      </c>
      <c r="L713" s="36"/>
      <c r="M713" s="172" t="s">
        <v>19</v>
      </c>
      <c r="N713" s="173" t="s">
        <v>45</v>
      </c>
      <c r="O713" s="61"/>
      <c r="P713" s="174">
        <f t="shared" si="251"/>
        <v>0</v>
      </c>
      <c r="Q713" s="174">
        <v>5.0000000000000002E-5</v>
      </c>
      <c r="R713" s="174">
        <f t="shared" si="252"/>
        <v>1.116E-3</v>
      </c>
      <c r="S713" s="174">
        <v>0</v>
      </c>
      <c r="T713" s="175">
        <f t="shared" si="253"/>
        <v>0</v>
      </c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R713" s="176" t="s">
        <v>216</v>
      </c>
      <c r="AT713" s="176" t="s">
        <v>151</v>
      </c>
      <c r="AU713" s="176" t="s">
        <v>157</v>
      </c>
      <c r="AY713" s="14" t="s">
        <v>149</v>
      </c>
      <c r="BE713" s="177">
        <f t="shared" si="254"/>
        <v>2678.4</v>
      </c>
      <c r="BF713" s="177">
        <f t="shared" si="255"/>
        <v>0</v>
      </c>
      <c r="BG713" s="177">
        <f t="shared" si="256"/>
        <v>0</v>
      </c>
      <c r="BH713" s="177">
        <f t="shared" si="257"/>
        <v>0</v>
      </c>
      <c r="BI713" s="177">
        <f t="shared" si="258"/>
        <v>0</v>
      </c>
      <c r="BJ713" s="14" t="s">
        <v>79</v>
      </c>
      <c r="BK713" s="177">
        <f t="shared" si="259"/>
        <v>2678.4</v>
      </c>
      <c r="BL713" s="14" t="s">
        <v>216</v>
      </c>
      <c r="BM713" s="176" t="s">
        <v>2448</v>
      </c>
    </row>
    <row r="714" spans="1:65" s="1" customFormat="1" ht="14.45" customHeight="1">
      <c r="A714" s="31"/>
      <c r="B714" s="32"/>
      <c r="C714" s="178" t="s">
        <v>2449</v>
      </c>
      <c r="D714" s="178" t="s">
        <v>323</v>
      </c>
      <c r="E714" s="179" t="s">
        <v>2450</v>
      </c>
      <c r="F714" s="180" t="s">
        <v>2451</v>
      </c>
      <c r="G714" s="181" t="s">
        <v>154</v>
      </c>
      <c r="H714" s="182">
        <v>22.32</v>
      </c>
      <c r="I714" s="183">
        <v>1290</v>
      </c>
      <c r="J714" s="184">
        <f t="shared" si="250"/>
        <v>28792.799999999999</v>
      </c>
      <c r="K714" s="180" t="s">
        <v>19</v>
      </c>
      <c r="L714" s="185"/>
      <c r="M714" s="186" t="s">
        <v>19</v>
      </c>
      <c r="N714" s="187" t="s">
        <v>45</v>
      </c>
      <c r="O714" s="61"/>
      <c r="P714" s="174">
        <f t="shared" si="251"/>
        <v>0</v>
      </c>
      <c r="Q714" s="174">
        <v>0</v>
      </c>
      <c r="R714" s="174">
        <f t="shared" si="252"/>
        <v>0</v>
      </c>
      <c r="S714" s="174">
        <v>0</v>
      </c>
      <c r="T714" s="175">
        <f t="shared" si="253"/>
        <v>0</v>
      </c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R714" s="176" t="s">
        <v>281</v>
      </c>
      <c r="AT714" s="176" t="s">
        <v>323</v>
      </c>
      <c r="AU714" s="176" t="s">
        <v>157</v>
      </c>
      <c r="AY714" s="14" t="s">
        <v>149</v>
      </c>
      <c r="BE714" s="177">
        <f t="shared" si="254"/>
        <v>28792.799999999999</v>
      </c>
      <c r="BF714" s="177">
        <f t="shared" si="255"/>
        <v>0</v>
      </c>
      <c r="BG714" s="177">
        <f t="shared" si="256"/>
        <v>0</v>
      </c>
      <c r="BH714" s="177">
        <f t="shared" si="257"/>
        <v>0</v>
      </c>
      <c r="BI714" s="177">
        <f t="shared" si="258"/>
        <v>0</v>
      </c>
      <c r="BJ714" s="14" t="s">
        <v>79</v>
      </c>
      <c r="BK714" s="177">
        <f t="shared" si="259"/>
        <v>28792.799999999999</v>
      </c>
      <c r="BL714" s="14" t="s">
        <v>216</v>
      </c>
      <c r="BM714" s="176" t="s">
        <v>2452</v>
      </c>
    </row>
    <row r="715" spans="1:65" s="1" customFormat="1" ht="14.45" customHeight="1">
      <c r="A715" s="31"/>
      <c r="B715" s="32"/>
      <c r="C715" s="165" t="s">
        <v>2453</v>
      </c>
      <c r="D715" s="165" t="s">
        <v>151</v>
      </c>
      <c r="E715" s="166" t="s">
        <v>2454</v>
      </c>
      <c r="F715" s="167" t="s">
        <v>2455</v>
      </c>
      <c r="G715" s="168" t="s">
        <v>165</v>
      </c>
      <c r="H715" s="169">
        <v>78</v>
      </c>
      <c r="I715" s="170">
        <v>52</v>
      </c>
      <c r="J715" s="171">
        <f t="shared" si="250"/>
        <v>4056</v>
      </c>
      <c r="K715" s="167" t="s">
        <v>155</v>
      </c>
      <c r="L715" s="36"/>
      <c r="M715" s="172" t="s">
        <v>19</v>
      </c>
      <c r="N715" s="173" t="s">
        <v>45</v>
      </c>
      <c r="O715" s="61"/>
      <c r="P715" s="174">
        <f t="shared" si="251"/>
        <v>0</v>
      </c>
      <c r="Q715" s="174">
        <v>0</v>
      </c>
      <c r="R715" s="174">
        <f t="shared" si="252"/>
        <v>0</v>
      </c>
      <c r="S715" s="174">
        <v>0</v>
      </c>
      <c r="T715" s="175">
        <f t="shared" si="253"/>
        <v>0</v>
      </c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R715" s="176" t="s">
        <v>216</v>
      </c>
      <c r="AT715" s="176" t="s">
        <v>151</v>
      </c>
      <c r="AU715" s="176" t="s">
        <v>157</v>
      </c>
      <c r="AY715" s="14" t="s">
        <v>149</v>
      </c>
      <c r="BE715" s="177">
        <f t="shared" si="254"/>
        <v>4056</v>
      </c>
      <c r="BF715" s="177">
        <f t="shared" si="255"/>
        <v>0</v>
      </c>
      <c r="BG715" s="177">
        <f t="shared" si="256"/>
        <v>0</v>
      </c>
      <c r="BH715" s="177">
        <f t="shared" si="257"/>
        <v>0</v>
      </c>
      <c r="BI715" s="177">
        <f t="shared" si="258"/>
        <v>0</v>
      </c>
      <c r="BJ715" s="14" t="s">
        <v>79</v>
      </c>
      <c r="BK715" s="177">
        <f t="shared" si="259"/>
        <v>4056</v>
      </c>
      <c r="BL715" s="14" t="s">
        <v>216</v>
      </c>
      <c r="BM715" s="176" t="s">
        <v>2456</v>
      </c>
    </row>
    <row r="716" spans="1:65" s="1" customFormat="1" ht="14.45" customHeight="1">
      <c r="A716" s="31"/>
      <c r="B716" s="32"/>
      <c r="C716" s="178" t="s">
        <v>2457</v>
      </c>
      <c r="D716" s="178" t="s">
        <v>323</v>
      </c>
      <c r="E716" s="179" t="s">
        <v>2458</v>
      </c>
      <c r="F716" s="180" t="s">
        <v>2459</v>
      </c>
      <c r="G716" s="181" t="s">
        <v>165</v>
      </c>
      <c r="H716" s="182">
        <v>78</v>
      </c>
      <c r="I716" s="183">
        <v>139</v>
      </c>
      <c r="J716" s="184">
        <f t="shared" si="250"/>
        <v>10842</v>
      </c>
      <c r="K716" s="180" t="s">
        <v>155</v>
      </c>
      <c r="L716" s="185"/>
      <c r="M716" s="186" t="s">
        <v>19</v>
      </c>
      <c r="N716" s="187" t="s">
        <v>45</v>
      </c>
      <c r="O716" s="61"/>
      <c r="P716" s="174">
        <f t="shared" si="251"/>
        <v>0</v>
      </c>
      <c r="Q716" s="174">
        <v>2.5000000000000001E-4</v>
      </c>
      <c r="R716" s="174">
        <f t="shared" si="252"/>
        <v>1.95E-2</v>
      </c>
      <c r="S716" s="174">
        <v>0</v>
      </c>
      <c r="T716" s="175">
        <f t="shared" si="253"/>
        <v>0</v>
      </c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R716" s="176" t="s">
        <v>281</v>
      </c>
      <c r="AT716" s="176" t="s">
        <v>323</v>
      </c>
      <c r="AU716" s="176" t="s">
        <v>157</v>
      </c>
      <c r="AY716" s="14" t="s">
        <v>149</v>
      </c>
      <c r="BE716" s="177">
        <f t="shared" si="254"/>
        <v>10842</v>
      </c>
      <c r="BF716" s="177">
        <f t="shared" si="255"/>
        <v>0</v>
      </c>
      <c r="BG716" s="177">
        <f t="shared" si="256"/>
        <v>0</v>
      </c>
      <c r="BH716" s="177">
        <f t="shared" si="257"/>
        <v>0</v>
      </c>
      <c r="BI716" s="177">
        <f t="shared" si="258"/>
        <v>0</v>
      </c>
      <c r="BJ716" s="14" t="s">
        <v>79</v>
      </c>
      <c r="BK716" s="177">
        <f t="shared" si="259"/>
        <v>10842</v>
      </c>
      <c r="BL716" s="14" t="s">
        <v>216</v>
      </c>
      <c r="BM716" s="176" t="s">
        <v>2460</v>
      </c>
    </row>
    <row r="717" spans="1:65" s="1" customFormat="1" ht="14.45" customHeight="1">
      <c r="A717" s="31"/>
      <c r="B717" s="32"/>
      <c r="C717" s="165" t="s">
        <v>2461</v>
      </c>
      <c r="D717" s="165" t="s">
        <v>151</v>
      </c>
      <c r="E717" s="166" t="s">
        <v>2462</v>
      </c>
      <c r="F717" s="167" t="s">
        <v>2463</v>
      </c>
      <c r="G717" s="168" t="s">
        <v>165</v>
      </c>
      <c r="H717" s="169">
        <v>78</v>
      </c>
      <c r="I717" s="170">
        <v>8.3000000000000007</v>
      </c>
      <c r="J717" s="171">
        <f t="shared" si="250"/>
        <v>647.4</v>
      </c>
      <c r="K717" s="167" t="s">
        <v>155</v>
      </c>
      <c r="L717" s="36"/>
      <c r="M717" s="172" t="s">
        <v>19</v>
      </c>
      <c r="N717" s="173" t="s">
        <v>45</v>
      </c>
      <c r="O717" s="61"/>
      <c r="P717" s="174">
        <f t="shared" si="251"/>
        <v>0</v>
      </c>
      <c r="Q717" s="174">
        <v>0</v>
      </c>
      <c r="R717" s="174">
        <f t="shared" si="252"/>
        <v>0</v>
      </c>
      <c r="S717" s="174">
        <v>3.0000000000000001E-3</v>
      </c>
      <c r="T717" s="175">
        <f t="shared" si="253"/>
        <v>0.23400000000000001</v>
      </c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R717" s="176" t="s">
        <v>216</v>
      </c>
      <c r="AT717" s="176" t="s">
        <v>151</v>
      </c>
      <c r="AU717" s="176" t="s">
        <v>157</v>
      </c>
      <c r="AY717" s="14" t="s">
        <v>149</v>
      </c>
      <c r="BE717" s="177">
        <f t="shared" si="254"/>
        <v>647.4</v>
      </c>
      <c r="BF717" s="177">
        <f t="shared" si="255"/>
        <v>0</v>
      </c>
      <c r="BG717" s="177">
        <f t="shared" si="256"/>
        <v>0</v>
      </c>
      <c r="BH717" s="177">
        <f t="shared" si="257"/>
        <v>0</v>
      </c>
      <c r="BI717" s="177">
        <f t="shared" si="258"/>
        <v>0</v>
      </c>
      <c r="BJ717" s="14" t="s">
        <v>79</v>
      </c>
      <c r="BK717" s="177">
        <f t="shared" si="259"/>
        <v>647.4</v>
      </c>
      <c r="BL717" s="14" t="s">
        <v>216</v>
      </c>
      <c r="BM717" s="176" t="s">
        <v>2464</v>
      </c>
    </row>
    <row r="718" spans="1:65" s="1" customFormat="1" ht="24.2" customHeight="1">
      <c r="A718" s="31"/>
      <c r="B718" s="32"/>
      <c r="C718" s="165" t="s">
        <v>2465</v>
      </c>
      <c r="D718" s="165" t="s">
        <v>151</v>
      </c>
      <c r="E718" s="166" t="s">
        <v>2466</v>
      </c>
      <c r="F718" s="167" t="s">
        <v>2467</v>
      </c>
      <c r="G718" s="168" t="s">
        <v>165</v>
      </c>
      <c r="H718" s="169">
        <v>1</v>
      </c>
      <c r="I718" s="170">
        <v>981</v>
      </c>
      <c r="J718" s="171">
        <f t="shared" si="250"/>
        <v>981</v>
      </c>
      <c r="K718" s="167" t="s">
        <v>155</v>
      </c>
      <c r="L718" s="36"/>
      <c r="M718" s="172" t="s">
        <v>19</v>
      </c>
      <c r="N718" s="173" t="s">
        <v>45</v>
      </c>
      <c r="O718" s="61"/>
      <c r="P718" s="174">
        <f t="shared" si="251"/>
        <v>0</v>
      </c>
      <c r="Q718" s="174">
        <v>4.0000000000000003E-5</v>
      </c>
      <c r="R718" s="174">
        <f t="shared" si="252"/>
        <v>4.0000000000000003E-5</v>
      </c>
      <c r="S718" s="174">
        <v>0</v>
      </c>
      <c r="T718" s="175">
        <f t="shared" si="253"/>
        <v>0</v>
      </c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R718" s="176" t="s">
        <v>216</v>
      </c>
      <c r="AT718" s="176" t="s">
        <v>151</v>
      </c>
      <c r="AU718" s="176" t="s">
        <v>157</v>
      </c>
      <c r="AY718" s="14" t="s">
        <v>149</v>
      </c>
      <c r="BE718" s="177">
        <f t="shared" si="254"/>
        <v>981</v>
      </c>
      <c r="BF718" s="177">
        <f t="shared" si="255"/>
        <v>0</v>
      </c>
      <c r="BG718" s="177">
        <f t="shared" si="256"/>
        <v>0</v>
      </c>
      <c r="BH718" s="177">
        <f t="shared" si="257"/>
        <v>0</v>
      </c>
      <c r="BI718" s="177">
        <f t="shared" si="258"/>
        <v>0</v>
      </c>
      <c r="BJ718" s="14" t="s">
        <v>79</v>
      </c>
      <c r="BK718" s="177">
        <f t="shared" si="259"/>
        <v>981</v>
      </c>
      <c r="BL718" s="14" t="s">
        <v>216</v>
      </c>
      <c r="BM718" s="176" t="s">
        <v>2468</v>
      </c>
    </row>
    <row r="719" spans="1:65" s="1" customFormat="1" ht="14.45" customHeight="1">
      <c r="A719" s="31"/>
      <c r="B719" s="32"/>
      <c r="C719" s="178" t="s">
        <v>2469</v>
      </c>
      <c r="D719" s="178" t="s">
        <v>323</v>
      </c>
      <c r="E719" s="179" t="s">
        <v>2470</v>
      </c>
      <c r="F719" s="180" t="s">
        <v>2471</v>
      </c>
      <c r="G719" s="181" t="s">
        <v>165</v>
      </c>
      <c r="H719" s="182">
        <v>1</v>
      </c>
      <c r="I719" s="183">
        <v>1530</v>
      </c>
      <c r="J719" s="184">
        <f t="shared" si="250"/>
        <v>1530</v>
      </c>
      <c r="K719" s="180" t="s">
        <v>155</v>
      </c>
      <c r="L719" s="185"/>
      <c r="M719" s="186" t="s">
        <v>19</v>
      </c>
      <c r="N719" s="187" t="s">
        <v>45</v>
      </c>
      <c r="O719" s="61"/>
      <c r="P719" s="174">
        <f t="shared" si="251"/>
        <v>0</v>
      </c>
      <c r="Q719" s="174">
        <v>4.0000000000000001E-3</v>
      </c>
      <c r="R719" s="174">
        <f t="shared" si="252"/>
        <v>4.0000000000000001E-3</v>
      </c>
      <c r="S719" s="174">
        <v>0</v>
      </c>
      <c r="T719" s="175">
        <f t="shared" si="253"/>
        <v>0</v>
      </c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R719" s="176" t="s">
        <v>281</v>
      </c>
      <c r="AT719" s="176" t="s">
        <v>323</v>
      </c>
      <c r="AU719" s="176" t="s">
        <v>157</v>
      </c>
      <c r="AY719" s="14" t="s">
        <v>149</v>
      </c>
      <c r="BE719" s="177">
        <f t="shared" si="254"/>
        <v>1530</v>
      </c>
      <c r="BF719" s="177">
        <f t="shared" si="255"/>
        <v>0</v>
      </c>
      <c r="BG719" s="177">
        <f t="shared" si="256"/>
        <v>0</v>
      </c>
      <c r="BH719" s="177">
        <f t="shared" si="257"/>
        <v>0</v>
      </c>
      <c r="BI719" s="177">
        <f t="shared" si="258"/>
        <v>0</v>
      </c>
      <c r="BJ719" s="14" t="s">
        <v>79</v>
      </c>
      <c r="BK719" s="177">
        <f t="shared" si="259"/>
        <v>1530</v>
      </c>
      <c r="BL719" s="14" t="s">
        <v>216</v>
      </c>
      <c r="BM719" s="176" t="s">
        <v>2472</v>
      </c>
    </row>
    <row r="720" spans="1:65" s="1" customFormat="1" ht="14.45" customHeight="1">
      <c r="A720" s="31"/>
      <c r="B720" s="32"/>
      <c r="C720" s="165" t="s">
        <v>2473</v>
      </c>
      <c r="D720" s="165" t="s">
        <v>151</v>
      </c>
      <c r="E720" s="166" t="s">
        <v>2474</v>
      </c>
      <c r="F720" s="167" t="s">
        <v>2475</v>
      </c>
      <c r="G720" s="168" t="s">
        <v>864</v>
      </c>
      <c r="H720" s="169">
        <v>120</v>
      </c>
      <c r="I720" s="170">
        <v>13.5</v>
      </c>
      <c r="J720" s="171">
        <f t="shared" si="250"/>
        <v>1620</v>
      </c>
      <c r="K720" s="167" t="s">
        <v>155</v>
      </c>
      <c r="L720" s="36"/>
      <c r="M720" s="172" t="s">
        <v>19</v>
      </c>
      <c r="N720" s="173" t="s">
        <v>45</v>
      </c>
      <c r="O720" s="61"/>
      <c r="P720" s="174">
        <f t="shared" si="251"/>
        <v>0</v>
      </c>
      <c r="Q720" s="174">
        <v>6.0000000000000002E-5</v>
      </c>
      <c r="R720" s="174">
        <f t="shared" si="252"/>
        <v>7.1999999999999998E-3</v>
      </c>
      <c r="S720" s="174">
        <v>0</v>
      </c>
      <c r="T720" s="175">
        <f t="shared" si="253"/>
        <v>0</v>
      </c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R720" s="176" t="s">
        <v>216</v>
      </c>
      <c r="AT720" s="176" t="s">
        <v>151</v>
      </c>
      <c r="AU720" s="176" t="s">
        <v>157</v>
      </c>
      <c r="AY720" s="14" t="s">
        <v>149</v>
      </c>
      <c r="BE720" s="177">
        <f t="shared" si="254"/>
        <v>1620</v>
      </c>
      <c r="BF720" s="177">
        <f t="shared" si="255"/>
        <v>0</v>
      </c>
      <c r="BG720" s="177">
        <f t="shared" si="256"/>
        <v>0</v>
      </c>
      <c r="BH720" s="177">
        <f t="shared" si="257"/>
        <v>0</v>
      </c>
      <c r="BI720" s="177">
        <f t="shared" si="258"/>
        <v>0</v>
      </c>
      <c r="BJ720" s="14" t="s">
        <v>79</v>
      </c>
      <c r="BK720" s="177">
        <f t="shared" si="259"/>
        <v>1620</v>
      </c>
      <c r="BL720" s="14" t="s">
        <v>216</v>
      </c>
      <c r="BM720" s="176" t="s">
        <v>2476</v>
      </c>
    </row>
    <row r="721" spans="1:65" s="1" customFormat="1" ht="14.45" customHeight="1">
      <c r="A721" s="31"/>
      <c r="B721" s="32"/>
      <c r="C721" s="165" t="s">
        <v>2477</v>
      </c>
      <c r="D721" s="165" t="s">
        <v>151</v>
      </c>
      <c r="E721" s="166" t="s">
        <v>2478</v>
      </c>
      <c r="F721" s="167" t="s">
        <v>2479</v>
      </c>
      <c r="G721" s="168" t="s">
        <v>864</v>
      </c>
      <c r="H721" s="169">
        <v>120</v>
      </c>
      <c r="I721" s="170">
        <v>16.3</v>
      </c>
      <c r="J721" s="171">
        <f t="shared" si="250"/>
        <v>1956</v>
      </c>
      <c r="K721" s="167" t="s">
        <v>155</v>
      </c>
      <c r="L721" s="36"/>
      <c r="M721" s="172" t="s">
        <v>19</v>
      </c>
      <c r="N721" s="173" t="s">
        <v>45</v>
      </c>
      <c r="O721" s="61"/>
      <c r="P721" s="174">
        <f t="shared" si="251"/>
        <v>0</v>
      </c>
      <c r="Q721" s="174">
        <v>6.0000000000000002E-5</v>
      </c>
      <c r="R721" s="174">
        <f t="shared" si="252"/>
        <v>7.1999999999999998E-3</v>
      </c>
      <c r="S721" s="174">
        <v>0</v>
      </c>
      <c r="T721" s="175">
        <f t="shared" si="253"/>
        <v>0</v>
      </c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R721" s="176" t="s">
        <v>216</v>
      </c>
      <c r="AT721" s="176" t="s">
        <v>151</v>
      </c>
      <c r="AU721" s="176" t="s">
        <v>157</v>
      </c>
      <c r="AY721" s="14" t="s">
        <v>149</v>
      </c>
      <c r="BE721" s="177">
        <f t="shared" si="254"/>
        <v>1956</v>
      </c>
      <c r="BF721" s="177">
        <f t="shared" si="255"/>
        <v>0</v>
      </c>
      <c r="BG721" s="177">
        <f t="shared" si="256"/>
        <v>0</v>
      </c>
      <c r="BH721" s="177">
        <f t="shared" si="257"/>
        <v>0</v>
      </c>
      <c r="BI721" s="177">
        <f t="shared" si="258"/>
        <v>0</v>
      </c>
      <c r="BJ721" s="14" t="s">
        <v>79</v>
      </c>
      <c r="BK721" s="177">
        <f t="shared" si="259"/>
        <v>1956</v>
      </c>
      <c r="BL721" s="14" t="s">
        <v>216</v>
      </c>
      <c r="BM721" s="176" t="s">
        <v>2480</v>
      </c>
    </row>
    <row r="722" spans="1:65" s="1" customFormat="1" ht="14.45" customHeight="1">
      <c r="A722" s="31"/>
      <c r="B722" s="32"/>
      <c r="C722" s="165" t="s">
        <v>2481</v>
      </c>
      <c r="D722" s="165" t="s">
        <v>151</v>
      </c>
      <c r="E722" s="166" t="s">
        <v>2482</v>
      </c>
      <c r="F722" s="167" t="s">
        <v>2483</v>
      </c>
      <c r="G722" s="168" t="s">
        <v>864</v>
      </c>
      <c r="H722" s="169">
        <v>28</v>
      </c>
      <c r="I722" s="170">
        <v>39.9</v>
      </c>
      <c r="J722" s="171">
        <f t="shared" si="250"/>
        <v>1117.2</v>
      </c>
      <c r="K722" s="167" t="s">
        <v>155</v>
      </c>
      <c r="L722" s="36"/>
      <c r="M722" s="172" t="s">
        <v>19</v>
      </c>
      <c r="N722" s="173" t="s">
        <v>45</v>
      </c>
      <c r="O722" s="61"/>
      <c r="P722" s="174">
        <f t="shared" si="251"/>
        <v>0</v>
      </c>
      <c r="Q722" s="174">
        <v>5.0000000000000002E-5</v>
      </c>
      <c r="R722" s="174">
        <f t="shared" si="252"/>
        <v>1.4E-3</v>
      </c>
      <c r="S722" s="174">
        <v>0</v>
      </c>
      <c r="T722" s="175">
        <f t="shared" si="253"/>
        <v>0</v>
      </c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R722" s="176" t="s">
        <v>216</v>
      </c>
      <c r="AT722" s="176" t="s">
        <v>151</v>
      </c>
      <c r="AU722" s="176" t="s">
        <v>157</v>
      </c>
      <c r="AY722" s="14" t="s">
        <v>149</v>
      </c>
      <c r="BE722" s="177">
        <f t="shared" si="254"/>
        <v>1117.2</v>
      </c>
      <c r="BF722" s="177">
        <f t="shared" si="255"/>
        <v>0</v>
      </c>
      <c r="BG722" s="177">
        <f t="shared" si="256"/>
        <v>0</v>
      </c>
      <c r="BH722" s="177">
        <f t="shared" si="257"/>
        <v>0</v>
      </c>
      <c r="BI722" s="177">
        <f t="shared" si="258"/>
        <v>0</v>
      </c>
      <c r="BJ722" s="14" t="s">
        <v>79</v>
      </c>
      <c r="BK722" s="177">
        <f t="shared" si="259"/>
        <v>1117.2</v>
      </c>
      <c r="BL722" s="14" t="s">
        <v>216</v>
      </c>
      <c r="BM722" s="176" t="s">
        <v>2484</v>
      </c>
    </row>
    <row r="723" spans="1:65" s="1" customFormat="1" ht="14.45" customHeight="1">
      <c r="A723" s="31"/>
      <c r="B723" s="32"/>
      <c r="C723" s="178" t="s">
        <v>2485</v>
      </c>
      <c r="D723" s="178" t="s">
        <v>323</v>
      </c>
      <c r="E723" s="179" t="s">
        <v>2486</v>
      </c>
      <c r="F723" s="180" t="s">
        <v>2487</v>
      </c>
      <c r="G723" s="181" t="s">
        <v>2488</v>
      </c>
      <c r="H723" s="182">
        <v>268</v>
      </c>
      <c r="I723" s="183">
        <v>15.9</v>
      </c>
      <c r="J723" s="184">
        <f t="shared" si="250"/>
        <v>4261.2</v>
      </c>
      <c r="K723" s="180" t="s">
        <v>19</v>
      </c>
      <c r="L723" s="185"/>
      <c r="M723" s="186" t="s">
        <v>19</v>
      </c>
      <c r="N723" s="187" t="s">
        <v>45</v>
      </c>
      <c r="O723" s="61"/>
      <c r="P723" s="174">
        <f t="shared" si="251"/>
        <v>0</v>
      </c>
      <c r="Q723" s="174">
        <v>0</v>
      </c>
      <c r="R723" s="174">
        <f t="shared" si="252"/>
        <v>0</v>
      </c>
      <c r="S723" s="174">
        <v>0</v>
      </c>
      <c r="T723" s="175">
        <f t="shared" si="253"/>
        <v>0</v>
      </c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R723" s="176" t="s">
        <v>281</v>
      </c>
      <c r="AT723" s="176" t="s">
        <v>323</v>
      </c>
      <c r="AU723" s="176" t="s">
        <v>157</v>
      </c>
      <c r="AY723" s="14" t="s">
        <v>149</v>
      </c>
      <c r="BE723" s="177">
        <f t="shared" si="254"/>
        <v>4261.2</v>
      </c>
      <c r="BF723" s="177">
        <f t="shared" si="255"/>
        <v>0</v>
      </c>
      <c r="BG723" s="177">
        <f t="shared" si="256"/>
        <v>0</v>
      </c>
      <c r="BH723" s="177">
        <f t="shared" si="257"/>
        <v>0</v>
      </c>
      <c r="BI723" s="177">
        <f t="shared" si="258"/>
        <v>0</v>
      </c>
      <c r="BJ723" s="14" t="s">
        <v>79</v>
      </c>
      <c r="BK723" s="177">
        <f t="shared" si="259"/>
        <v>4261.2</v>
      </c>
      <c r="BL723" s="14" t="s">
        <v>216</v>
      </c>
      <c r="BM723" s="176" t="s">
        <v>2489</v>
      </c>
    </row>
    <row r="724" spans="1:65" s="1" customFormat="1" ht="24.2" customHeight="1">
      <c r="A724" s="31"/>
      <c r="B724" s="32"/>
      <c r="C724" s="165" t="s">
        <v>2490</v>
      </c>
      <c r="D724" s="165" t="s">
        <v>151</v>
      </c>
      <c r="E724" s="166" t="s">
        <v>2491</v>
      </c>
      <c r="F724" s="167" t="s">
        <v>2492</v>
      </c>
      <c r="G724" s="168" t="s">
        <v>231</v>
      </c>
      <c r="H724" s="169">
        <v>0.04</v>
      </c>
      <c r="I724" s="170">
        <v>12000</v>
      </c>
      <c r="J724" s="171">
        <f t="shared" si="250"/>
        <v>480</v>
      </c>
      <c r="K724" s="167" t="s">
        <v>155</v>
      </c>
      <c r="L724" s="36"/>
      <c r="M724" s="172" t="s">
        <v>19</v>
      </c>
      <c r="N724" s="173" t="s">
        <v>45</v>
      </c>
      <c r="O724" s="61"/>
      <c r="P724" s="174">
        <f t="shared" si="251"/>
        <v>0</v>
      </c>
      <c r="Q724" s="174">
        <v>0</v>
      </c>
      <c r="R724" s="174">
        <f t="shared" si="252"/>
        <v>0</v>
      </c>
      <c r="S724" s="174">
        <v>0</v>
      </c>
      <c r="T724" s="175">
        <f t="shared" si="253"/>
        <v>0</v>
      </c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R724" s="176" t="s">
        <v>216</v>
      </c>
      <c r="AT724" s="176" t="s">
        <v>151</v>
      </c>
      <c r="AU724" s="176" t="s">
        <v>157</v>
      </c>
      <c r="AY724" s="14" t="s">
        <v>149</v>
      </c>
      <c r="BE724" s="177">
        <f t="shared" si="254"/>
        <v>480</v>
      </c>
      <c r="BF724" s="177">
        <f t="shared" si="255"/>
        <v>0</v>
      </c>
      <c r="BG724" s="177">
        <f t="shared" si="256"/>
        <v>0</v>
      </c>
      <c r="BH724" s="177">
        <f t="shared" si="257"/>
        <v>0</v>
      </c>
      <c r="BI724" s="177">
        <f t="shared" si="258"/>
        <v>0</v>
      </c>
      <c r="BJ724" s="14" t="s">
        <v>79</v>
      </c>
      <c r="BK724" s="177">
        <f t="shared" si="259"/>
        <v>480</v>
      </c>
      <c r="BL724" s="14" t="s">
        <v>216</v>
      </c>
      <c r="BM724" s="176" t="s">
        <v>2493</v>
      </c>
    </row>
    <row r="725" spans="1:65" s="1" customFormat="1" ht="24.2" customHeight="1">
      <c r="A725" s="31"/>
      <c r="B725" s="32"/>
      <c r="C725" s="165" t="s">
        <v>2494</v>
      </c>
      <c r="D725" s="165" t="s">
        <v>151</v>
      </c>
      <c r="E725" s="166" t="s">
        <v>2495</v>
      </c>
      <c r="F725" s="167" t="s">
        <v>2496</v>
      </c>
      <c r="G725" s="168" t="s">
        <v>231</v>
      </c>
      <c r="H725" s="169">
        <v>0.04</v>
      </c>
      <c r="I725" s="170">
        <v>13400</v>
      </c>
      <c r="J725" s="171">
        <f t="shared" si="250"/>
        <v>536</v>
      </c>
      <c r="K725" s="167" t="s">
        <v>155</v>
      </c>
      <c r="L725" s="36"/>
      <c r="M725" s="172" t="s">
        <v>19</v>
      </c>
      <c r="N725" s="173" t="s">
        <v>45</v>
      </c>
      <c r="O725" s="61"/>
      <c r="P725" s="174">
        <f t="shared" si="251"/>
        <v>0</v>
      </c>
      <c r="Q725" s="174">
        <v>0</v>
      </c>
      <c r="R725" s="174">
        <f t="shared" si="252"/>
        <v>0</v>
      </c>
      <c r="S725" s="174">
        <v>0</v>
      </c>
      <c r="T725" s="175">
        <f t="shared" si="253"/>
        <v>0</v>
      </c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R725" s="176" t="s">
        <v>216</v>
      </c>
      <c r="AT725" s="176" t="s">
        <v>151</v>
      </c>
      <c r="AU725" s="176" t="s">
        <v>157</v>
      </c>
      <c r="AY725" s="14" t="s">
        <v>149</v>
      </c>
      <c r="BE725" s="177">
        <f t="shared" si="254"/>
        <v>536</v>
      </c>
      <c r="BF725" s="177">
        <f t="shared" si="255"/>
        <v>0</v>
      </c>
      <c r="BG725" s="177">
        <f t="shared" si="256"/>
        <v>0</v>
      </c>
      <c r="BH725" s="177">
        <f t="shared" si="257"/>
        <v>0</v>
      </c>
      <c r="BI725" s="177">
        <f t="shared" si="258"/>
        <v>0</v>
      </c>
      <c r="BJ725" s="14" t="s">
        <v>79</v>
      </c>
      <c r="BK725" s="177">
        <f t="shared" si="259"/>
        <v>536</v>
      </c>
      <c r="BL725" s="14" t="s">
        <v>216</v>
      </c>
      <c r="BM725" s="176" t="s">
        <v>2497</v>
      </c>
    </row>
    <row r="726" spans="1:65" s="11" customFormat="1" ht="22.9" customHeight="1">
      <c r="B726" s="149"/>
      <c r="C726" s="150"/>
      <c r="D726" s="151" t="s">
        <v>73</v>
      </c>
      <c r="E726" s="163" t="s">
        <v>2498</v>
      </c>
      <c r="F726" s="163" t="s">
        <v>2499</v>
      </c>
      <c r="G726" s="150"/>
      <c r="H726" s="150"/>
      <c r="I726" s="153"/>
      <c r="J726" s="164">
        <f>BK726</f>
        <v>46493.43</v>
      </c>
      <c r="K726" s="150"/>
      <c r="L726" s="155"/>
      <c r="M726" s="156"/>
      <c r="N726" s="157"/>
      <c r="O726" s="157"/>
      <c r="P726" s="158">
        <f>SUM(P727:P738)</f>
        <v>0</v>
      </c>
      <c r="Q726" s="157"/>
      <c r="R726" s="158">
        <f>SUM(R727:R738)</f>
        <v>0.96803780000000006</v>
      </c>
      <c r="S726" s="157"/>
      <c r="T726" s="159">
        <f>SUM(T727:T738)</f>
        <v>0</v>
      </c>
      <c r="AR726" s="160" t="s">
        <v>157</v>
      </c>
      <c r="AT726" s="161" t="s">
        <v>73</v>
      </c>
      <c r="AU726" s="161" t="s">
        <v>79</v>
      </c>
      <c r="AY726" s="160" t="s">
        <v>149</v>
      </c>
      <c r="BK726" s="162">
        <f>SUM(BK727:BK738)</f>
        <v>46493.43</v>
      </c>
    </row>
    <row r="727" spans="1:65" s="1" customFormat="1" ht="14.45" customHeight="1">
      <c r="A727" s="31"/>
      <c r="B727" s="32"/>
      <c r="C727" s="165" t="s">
        <v>2500</v>
      </c>
      <c r="D727" s="165" t="s">
        <v>151</v>
      </c>
      <c r="E727" s="166" t="s">
        <v>2501</v>
      </c>
      <c r="F727" s="167" t="s">
        <v>2502</v>
      </c>
      <c r="G727" s="168" t="s">
        <v>154</v>
      </c>
      <c r="H727" s="169">
        <v>49.4</v>
      </c>
      <c r="I727" s="170">
        <v>48.1</v>
      </c>
      <c r="J727" s="171">
        <f t="shared" ref="J727:J738" si="260">ROUND(I727*H727,2)</f>
        <v>2376.14</v>
      </c>
      <c r="K727" s="167" t="s">
        <v>155</v>
      </c>
      <c r="L727" s="36"/>
      <c r="M727" s="172" t="s">
        <v>19</v>
      </c>
      <c r="N727" s="173" t="s">
        <v>45</v>
      </c>
      <c r="O727" s="61"/>
      <c r="P727" s="174">
        <f t="shared" ref="P727:P738" si="261">O727*H727</f>
        <v>0</v>
      </c>
      <c r="Q727" s="174">
        <v>2.9999999999999997E-4</v>
      </c>
      <c r="R727" s="174">
        <f t="shared" ref="R727:R738" si="262">Q727*H727</f>
        <v>1.4819999999999998E-2</v>
      </c>
      <c r="S727" s="174">
        <v>0</v>
      </c>
      <c r="T727" s="175">
        <f t="shared" ref="T727:T738" si="263">S727*H727</f>
        <v>0</v>
      </c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R727" s="176" t="s">
        <v>216</v>
      </c>
      <c r="AT727" s="176" t="s">
        <v>151</v>
      </c>
      <c r="AU727" s="176" t="s">
        <v>157</v>
      </c>
      <c r="AY727" s="14" t="s">
        <v>149</v>
      </c>
      <c r="BE727" s="177">
        <f t="shared" ref="BE727:BE738" si="264">IF(N727="základní",J727,0)</f>
        <v>2376.14</v>
      </c>
      <c r="BF727" s="177">
        <f t="shared" ref="BF727:BF738" si="265">IF(N727="snížená",J727,0)</f>
        <v>0</v>
      </c>
      <c r="BG727" s="177">
        <f t="shared" ref="BG727:BG738" si="266">IF(N727="zákl. přenesená",J727,0)</f>
        <v>0</v>
      </c>
      <c r="BH727" s="177">
        <f t="shared" ref="BH727:BH738" si="267">IF(N727="sníž. přenesená",J727,0)</f>
        <v>0</v>
      </c>
      <c r="BI727" s="177">
        <f t="shared" ref="BI727:BI738" si="268">IF(N727="nulová",J727,0)</f>
        <v>0</v>
      </c>
      <c r="BJ727" s="14" t="s">
        <v>79</v>
      </c>
      <c r="BK727" s="177">
        <f t="shared" ref="BK727:BK738" si="269">ROUND(I727*H727,2)</f>
        <v>2376.14</v>
      </c>
      <c r="BL727" s="14" t="s">
        <v>216</v>
      </c>
      <c r="BM727" s="176" t="s">
        <v>2503</v>
      </c>
    </row>
    <row r="728" spans="1:65" s="1" customFormat="1" ht="24.2" customHeight="1">
      <c r="A728" s="31"/>
      <c r="B728" s="32"/>
      <c r="C728" s="165" t="s">
        <v>2504</v>
      </c>
      <c r="D728" s="165" t="s">
        <v>151</v>
      </c>
      <c r="E728" s="166" t="s">
        <v>2505</v>
      </c>
      <c r="F728" s="167" t="s">
        <v>2506</v>
      </c>
      <c r="G728" s="168" t="s">
        <v>154</v>
      </c>
      <c r="H728" s="169">
        <v>34.51</v>
      </c>
      <c r="I728" s="170">
        <v>241</v>
      </c>
      <c r="J728" s="171">
        <f t="shared" si="260"/>
        <v>8316.91</v>
      </c>
      <c r="K728" s="167" t="s">
        <v>155</v>
      </c>
      <c r="L728" s="36"/>
      <c r="M728" s="172" t="s">
        <v>19</v>
      </c>
      <c r="N728" s="173" t="s">
        <v>45</v>
      </c>
      <c r="O728" s="61"/>
      <c r="P728" s="174">
        <f t="shared" si="261"/>
        <v>0</v>
      </c>
      <c r="Q728" s="174">
        <v>7.5799999999999999E-3</v>
      </c>
      <c r="R728" s="174">
        <f t="shared" si="262"/>
        <v>0.26158579999999998</v>
      </c>
      <c r="S728" s="174">
        <v>0</v>
      </c>
      <c r="T728" s="175">
        <f t="shared" si="263"/>
        <v>0</v>
      </c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R728" s="176" t="s">
        <v>216</v>
      </c>
      <c r="AT728" s="176" t="s">
        <v>151</v>
      </c>
      <c r="AU728" s="176" t="s">
        <v>157</v>
      </c>
      <c r="AY728" s="14" t="s">
        <v>149</v>
      </c>
      <c r="BE728" s="177">
        <f t="shared" si="264"/>
        <v>8316.91</v>
      </c>
      <c r="BF728" s="177">
        <f t="shared" si="265"/>
        <v>0</v>
      </c>
      <c r="BG728" s="177">
        <f t="shared" si="266"/>
        <v>0</v>
      </c>
      <c r="BH728" s="177">
        <f t="shared" si="267"/>
        <v>0</v>
      </c>
      <c r="BI728" s="177">
        <f t="shared" si="268"/>
        <v>0</v>
      </c>
      <c r="BJ728" s="14" t="s">
        <v>79</v>
      </c>
      <c r="BK728" s="177">
        <f t="shared" si="269"/>
        <v>8316.91</v>
      </c>
      <c r="BL728" s="14" t="s">
        <v>216</v>
      </c>
      <c r="BM728" s="176" t="s">
        <v>2507</v>
      </c>
    </row>
    <row r="729" spans="1:65" s="1" customFormat="1" ht="14.45" customHeight="1">
      <c r="A729" s="31"/>
      <c r="B729" s="32"/>
      <c r="C729" s="165" t="s">
        <v>2508</v>
      </c>
      <c r="D729" s="165" t="s">
        <v>151</v>
      </c>
      <c r="E729" s="166" t="s">
        <v>2509</v>
      </c>
      <c r="F729" s="167" t="s">
        <v>2510</v>
      </c>
      <c r="G729" s="168" t="s">
        <v>169</v>
      </c>
      <c r="H729" s="169">
        <v>22</v>
      </c>
      <c r="I729" s="170">
        <v>105</v>
      </c>
      <c r="J729" s="171">
        <f t="shared" si="260"/>
        <v>2310</v>
      </c>
      <c r="K729" s="167" t="s">
        <v>155</v>
      </c>
      <c r="L729" s="36"/>
      <c r="M729" s="172" t="s">
        <v>19</v>
      </c>
      <c r="N729" s="173" t="s">
        <v>45</v>
      </c>
      <c r="O729" s="61"/>
      <c r="P729" s="174">
        <f t="shared" si="261"/>
        <v>0</v>
      </c>
      <c r="Q729" s="174">
        <v>4.2999999999999999E-4</v>
      </c>
      <c r="R729" s="174">
        <f t="shared" si="262"/>
        <v>9.4599999999999997E-3</v>
      </c>
      <c r="S729" s="174">
        <v>0</v>
      </c>
      <c r="T729" s="175">
        <f t="shared" si="263"/>
        <v>0</v>
      </c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R729" s="176" t="s">
        <v>216</v>
      </c>
      <c r="AT729" s="176" t="s">
        <v>151</v>
      </c>
      <c r="AU729" s="176" t="s">
        <v>157</v>
      </c>
      <c r="AY729" s="14" t="s">
        <v>149</v>
      </c>
      <c r="BE729" s="177">
        <f t="shared" si="264"/>
        <v>2310</v>
      </c>
      <c r="BF729" s="177">
        <f t="shared" si="265"/>
        <v>0</v>
      </c>
      <c r="BG729" s="177">
        <f t="shared" si="266"/>
        <v>0</v>
      </c>
      <c r="BH729" s="177">
        <f t="shared" si="267"/>
        <v>0</v>
      </c>
      <c r="BI729" s="177">
        <f t="shared" si="268"/>
        <v>0</v>
      </c>
      <c r="BJ729" s="14" t="s">
        <v>79</v>
      </c>
      <c r="BK729" s="177">
        <f t="shared" si="269"/>
        <v>2310</v>
      </c>
      <c r="BL729" s="14" t="s">
        <v>216</v>
      </c>
      <c r="BM729" s="176" t="s">
        <v>2511</v>
      </c>
    </row>
    <row r="730" spans="1:65" s="1" customFormat="1" ht="24.2" customHeight="1">
      <c r="A730" s="31"/>
      <c r="B730" s="32"/>
      <c r="C730" s="165" t="s">
        <v>2512</v>
      </c>
      <c r="D730" s="165" t="s">
        <v>151</v>
      </c>
      <c r="E730" s="166" t="s">
        <v>2513</v>
      </c>
      <c r="F730" s="167" t="s">
        <v>2514</v>
      </c>
      <c r="G730" s="168" t="s">
        <v>154</v>
      </c>
      <c r="H730" s="169">
        <v>46</v>
      </c>
      <c r="I730" s="170">
        <v>169</v>
      </c>
      <c r="J730" s="171">
        <f t="shared" si="260"/>
        <v>7774</v>
      </c>
      <c r="K730" s="167" t="s">
        <v>155</v>
      </c>
      <c r="L730" s="36"/>
      <c r="M730" s="172" t="s">
        <v>19</v>
      </c>
      <c r="N730" s="173" t="s">
        <v>45</v>
      </c>
      <c r="O730" s="61"/>
      <c r="P730" s="174">
        <f t="shared" si="261"/>
        <v>0</v>
      </c>
      <c r="Q730" s="174">
        <v>8.9999999999999993E-3</v>
      </c>
      <c r="R730" s="174">
        <f t="shared" si="262"/>
        <v>0.41399999999999998</v>
      </c>
      <c r="S730" s="174">
        <v>0</v>
      </c>
      <c r="T730" s="175">
        <f t="shared" si="263"/>
        <v>0</v>
      </c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R730" s="176" t="s">
        <v>216</v>
      </c>
      <c r="AT730" s="176" t="s">
        <v>151</v>
      </c>
      <c r="AU730" s="176" t="s">
        <v>157</v>
      </c>
      <c r="AY730" s="14" t="s">
        <v>149</v>
      </c>
      <c r="BE730" s="177">
        <f t="shared" si="264"/>
        <v>7774</v>
      </c>
      <c r="BF730" s="177">
        <f t="shared" si="265"/>
        <v>0</v>
      </c>
      <c r="BG730" s="177">
        <f t="shared" si="266"/>
        <v>0</v>
      </c>
      <c r="BH730" s="177">
        <f t="shared" si="267"/>
        <v>0</v>
      </c>
      <c r="BI730" s="177">
        <f t="shared" si="268"/>
        <v>0</v>
      </c>
      <c r="BJ730" s="14" t="s">
        <v>79</v>
      </c>
      <c r="BK730" s="177">
        <f t="shared" si="269"/>
        <v>7774</v>
      </c>
      <c r="BL730" s="14" t="s">
        <v>216</v>
      </c>
      <c r="BM730" s="176" t="s">
        <v>2515</v>
      </c>
    </row>
    <row r="731" spans="1:65" s="1" customFormat="1" ht="24.2" customHeight="1">
      <c r="A731" s="31"/>
      <c r="B731" s="32"/>
      <c r="C731" s="165" t="s">
        <v>2516</v>
      </c>
      <c r="D731" s="165" t="s">
        <v>151</v>
      </c>
      <c r="E731" s="166" t="s">
        <v>2517</v>
      </c>
      <c r="F731" s="167" t="s">
        <v>2518</v>
      </c>
      <c r="G731" s="168" t="s">
        <v>154</v>
      </c>
      <c r="H731" s="169">
        <v>6.96</v>
      </c>
      <c r="I731" s="170">
        <v>480</v>
      </c>
      <c r="J731" s="171">
        <f t="shared" si="260"/>
        <v>3340.8</v>
      </c>
      <c r="K731" s="167" t="s">
        <v>155</v>
      </c>
      <c r="L731" s="36"/>
      <c r="M731" s="172" t="s">
        <v>19</v>
      </c>
      <c r="N731" s="173" t="s">
        <v>45</v>
      </c>
      <c r="O731" s="61"/>
      <c r="P731" s="174">
        <f t="shared" si="261"/>
        <v>0</v>
      </c>
      <c r="Q731" s="174">
        <v>9.1000000000000004E-3</v>
      </c>
      <c r="R731" s="174">
        <f t="shared" si="262"/>
        <v>6.3336000000000003E-2</v>
      </c>
      <c r="S731" s="174">
        <v>0</v>
      </c>
      <c r="T731" s="175">
        <f t="shared" si="263"/>
        <v>0</v>
      </c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R731" s="176" t="s">
        <v>216</v>
      </c>
      <c r="AT731" s="176" t="s">
        <v>151</v>
      </c>
      <c r="AU731" s="176" t="s">
        <v>157</v>
      </c>
      <c r="AY731" s="14" t="s">
        <v>149</v>
      </c>
      <c r="BE731" s="177">
        <f t="shared" si="264"/>
        <v>3340.8</v>
      </c>
      <c r="BF731" s="177">
        <f t="shared" si="265"/>
        <v>0</v>
      </c>
      <c r="BG731" s="177">
        <f t="shared" si="266"/>
        <v>0</v>
      </c>
      <c r="BH731" s="177">
        <f t="shared" si="267"/>
        <v>0</v>
      </c>
      <c r="BI731" s="177">
        <f t="shared" si="268"/>
        <v>0</v>
      </c>
      <c r="BJ731" s="14" t="s">
        <v>79</v>
      </c>
      <c r="BK731" s="177">
        <f t="shared" si="269"/>
        <v>3340.8</v>
      </c>
      <c r="BL731" s="14" t="s">
        <v>216</v>
      </c>
      <c r="BM731" s="176" t="s">
        <v>2519</v>
      </c>
    </row>
    <row r="732" spans="1:65" s="1" customFormat="1" ht="24.2" customHeight="1">
      <c r="A732" s="31"/>
      <c r="B732" s="32"/>
      <c r="C732" s="165" t="s">
        <v>2520</v>
      </c>
      <c r="D732" s="165" t="s">
        <v>151</v>
      </c>
      <c r="E732" s="166" t="s">
        <v>2521</v>
      </c>
      <c r="F732" s="167" t="s">
        <v>2522</v>
      </c>
      <c r="G732" s="168" t="s">
        <v>154</v>
      </c>
      <c r="H732" s="169">
        <v>16.3</v>
      </c>
      <c r="I732" s="170">
        <v>235</v>
      </c>
      <c r="J732" s="171">
        <f t="shared" si="260"/>
        <v>3830.5</v>
      </c>
      <c r="K732" s="167" t="s">
        <v>155</v>
      </c>
      <c r="L732" s="36"/>
      <c r="M732" s="172" t="s">
        <v>19</v>
      </c>
      <c r="N732" s="173" t="s">
        <v>45</v>
      </c>
      <c r="O732" s="61"/>
      <c r="P732" s="174">
        <f t="shared" si="261"/>
        <v>0</v>
      </c>
      <c r="Q732" s="174">
        <v>9.2999999999999992E-3</v>
      </c>
      <c r="R732" s="174">
        <f t="shared" si="262"/>
        <v>0.15159</v>
      </c>
      <c r="S732" s="174">
        <v>0</v>
      </c>
      <c r="T732" s="175">
        <f t="shared" si="263"/>
        <v>0</v>
      </c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R732" s="176" t="s">
        <v>216</v>
      </c>
      <c r="AT732" s="176" t="s">
        <v>151</v>
      </c>
      <c r="AU732" s="176" t="s">
        <v>157</v>
      </c>
      <c r="AY732" s="14" t="s">
        <v>149</v>
      </c>
      <c r="BE732" s="177">
        <f t="shared" si="264"/>
        <v>3830.5</v>
      </c>
      <c r="BF732" s="177">
        <f t="shared" si="265"/>
        <v>0</v>
      </c>
      <c r="BG732" s="177">
        <f t="shared" si="266"/>
        <v>0</v>
      </c>
      <c r="BH732" s="177">
        <f t="shared" si="267"/>
        <v>0</v>
      </c>
      <c r="BI732" s="177">
        <f t="shared" si="268"/>
        <v>0</v>
      </c>
      <c r="BJ732" s="14" t="s">
        <v>79</v>
      </c>
      <c r="BK732" s="177">
        <f t="shared" si="269"/>
        <v>3830.5</v>
      </c>
      <c r="BL732" s="14" t="s">
        <v>216</v>
      </c>
      <c r="BM732" s="176" t="s">
        <v>2523</v>
      </c>
    </row>
    <row r="733" spans="1:65" s="1" customFormat="1" ht="14.45" customHeight="1">
      <c r="A733" s="31"/>
      <c r="B733" s="32"/>
      <c r="C733" s="165" t="s">
        <v>2524</v>
      </c>
      <c r="D733" s="165" t="s">
        <v>151</v>
      </c>
      <c r="E733" s="166" t="s">
        <v>2525</v>
      </c>
      <c r="F733" s="167" t="s">
        <v>2526</v>
      </c>
      <c r="G733" s="168" t="s">
        <v>154</v>
      </c>
      <c r="H733" s="169">
        <v>26.05</v>
      </c>
      <c r="I733" s="170">
        <v>305</v>
      </c>
      <c r="J733" s="171">
        <f t="shared" si="260"/>
        <v>7945.25</v>
      </c>
      <c r="K733" s="167" t="s">
        <v>155</v>
      </c>
      <c r="L733" s="36"/>
      <c r="M733" s="172" t="s">
        <v>19</v>
      </c>
      <c r="N733" s="173" t="s">
        <v>45</v>
      </c>
      <c r="O733" s="61"/>
      <c r="P733" s="174">
        <f t="shared" si="261"/>
        <v>0</v>
      </c>
      <c r="Q733" s="174">
        <v>1.5E-3</v>
      </c>
      <c r="R733" s="174">
        <f t="shared" si="262"/>
        <v>3.9074999999999999E-2</v>
      </c>
      <c r="S733" s="174">
        <v>0</v>
      </c>
      <c r="T733" s="175">
        <f t="shared" si="263"/>
        <v>0</v>
      </c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R733" s="176" t="s">
        <v>216</v>
      </c>
      <c r="AT733" s="176" t="s">
        <v>151</v>
      </c>
      <c r="AU733" s="176" t="s">
        <v>157</v>
      </c>
      <c r="AY733" s="14" t="s">
        <v>149</v>
      </c>
      <c r="BE733" s="177">
        <f t="shared" si="264"/>
        <v>7945.25</v>
      </c>
      <c r="BF733" s="177">
        <f t="shared" si="265"/>
        <v>0</v>
      </c>
      <c r="BG733" s="177">
        <f t="shared" si="266"/>
        <v>0</v>
      </c>
      <c r="BH733" s="177">
        <f t="shared" si="267"/>
        <v>0</v>
      </c>
      <c r="BI733" s="177">
        <f t="shared" si="268"/>
        <v>0</v>
      </c>
      <c r="BJ733" s="14" t="s">
        <v>79</v>
      </c>
      <c r="BK733" s="177">
        <f t="shared" si="269"/>
        <v>7945.25</v>
      </c>
      <c r="BL733" s="14" t="s">
        <v>216</v>
      </c>
      <c r="BM733" s="176" t="s">
        <v>2527</v>
      </c>
    </row>
    <row r="734" spans="1:65" s="1" customFormat="1" ht="14.45" customHeight="1">
      <c r="A734" s="31"/>
      <c r="B734" s="32"/>
      <c r="C734" s="165" t="s">
        <v>2528</v>
      </c>
      <c r="D734" s="165" t="s">
        <v>151</v>
      </c>
      <c r="E734" s="166" t="s">
        <v>2529</v>
      </c>
      <c r="F734" s="167" t="s">
        <v>2530</v>
      </c>
      <c r="G734" s="168" t="s">
        <v>169</v>
      </c>
      <c r="H734" s="169">
        <v>182</v>
      </c>
      <c r="I734" s="170">
        <v>35.200000000000003</v>
      </c>
      <c r="J734" s="171">
        <f t="shared" si="260"/>
        <v>6406.4</v>
      </c>
      <c r="K734" s="167" t="s">
        <v>155</v>
      </c>
      <c r="L734" s="36"/>
      <c r="M734" s="172" t="s">
        <v>19</v>
      </c>
      <c r="N734" s="173" t="s">
        <v>45</v>
      </c>
      <c r="O734" s="61"/>
      <c r="P734" s="174">
        <f t="shared" si="261"/>
        <v>0</v>
      </c>
      <c r="Q734" s="174">
        <v>3.0000000000000001E-5</v>
      </c>
      <c r="R734" s="174">
        <f t="shared" si="262"/>
        <v>5.4600000000000004E-3</v>
      </c>
      <c r="S734" s="174">
        <v>0</v>
      </c>
      <c r="T734" s="175">
        <f t="shared" si="263"/>
        <v>0</v>
      </c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R734" s="176" t="s">
        <v>216</v>
      </c>
      <c r="AT734" s="176" t="s">
        <v>151</v>
      </c>
      <c r="AU734" s="176" t="s">
        <v>157</v>
      </c>
      <c r="AY734" s="14" t="s">
        <v>149</v>
      </c>
      <c r="BE734" s="177">
        <f t="shared" si="264"/>
        <v>6406.4</v>
      </c>
      <c r="BF734" s="177">
        <f t="shared" si="265"/>
        <v>0</v>
      </c>
      <c r="BG734" s="177">
        <f t="shared" si="266"/>
        <v>0</v>
      </c>
      <c r="BH734" s="177">
        <f t="shared" si="267"/>
        <v>0</v>
      </c>
      <c r="BI734" s="177">
        <f t="shared" si="268"/>
        <v>0</v>
      </c>
      <c r="BJ734" s="14" t="s">
        <v>79</v>
      </c>
      <c r="BK734" s="177">
        <f t="shared" si="269"/>
        <v>6406.4</v>
      </c>
      <c r="BL734" s="14" t="s">
        <v>216</v>
      </c>
      <c r="BM734" s="176" t="s">
        <v>2531</v>
      </c>
    </row>
    <row r="735" spans="1:65" s="1" customFormat="1" ht="14.45" customHeight="1">
      <c r="A735" s="31"/>
      <c r="B735" s="32"/>
      <c r="C735" s="165" t="s">
        <v>2532</v>
      </c>
      <c r="D735" s="165" t="s">
        <v>151</v>
      </c>
      <c r="E735" s="166" t="s">
        <v>2533</v>
      </c>
      <c r="F735" s="167" t="s">
        <v>2534</v>
      </c>
      <c r="G735" s="168" t="s">
        <v>169</v>
      </c>
      <c r="H735" s="169">
        <v>16.399999999999999</v>
      </c>
      <c r="I735" s="170">
        <v>179</v>
      </c>
      <c r="J735" s="171">
        <f t="shared" si="260"/>
        <v>2935.6</v>
      </c>
      <c r="K735" s="167" t="s">
        <v>155</v>
      </c>
      <c r="L735" s="36"/>
      <c r="M735" s="172" t="s">
        <v>19</v>
      </c>
      <c r="N735" s="173" t="s">
        <v>45</v>
      </c>
      <c r="O735" s="61"/>
      <c r="P735" s="174">
        <f t="shared" si="261"/>
        <v>0</v>
      </c>
      <c r="Q735" s="174">
        <v>3.2000000000000003E-4</v>
      </c>
      <c r="R735" s="174">
        <f t="shared" si="262"/>
        <v>5.2480000000000001E-3</v>
      </c>
      <c r="S735" s="174">
        <v>0</v>
      </c>
      <c r="T735" s="175">
        <f t="shared" si="263"/>
        <v>0</v>
      </c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R735" s="176" t="s">
        <v>216</v>
      </c>
      <c r="AT735" s="176" t="s">
        <v>151</v>
      </c>
      <c r="AU735" s="176" t="s">
        <v>157</v>
      </c>
      <c r="AY735" s="14" t="s">
        <v>149</v>
      </c>
      <c r="BE735" s="177">
        <f t="shared" si="264"/>
        <v>2935.6</v>
      </c>
      <c r="BF735" s="177">
        <f t="shared" si="265"/>
        <v>0</v>
      </c>
      <c r="BG735" s="177">
        <f t="shared" si="266"/>
        <v>0</v>
      </c>
      <c r="BH735" s="177">
        <f t="shared" si="267"/>
        <v>0</v>
      </c>
      <c r="BI735" s="177">
        <f t="shared" si="268"/>
        <v>0</v>
      </c>
      <c r="BJ735" s="14" t="s">
        <v>79</v>
      </c>
      <c r="BK735" s="177">
        <f t="shared" si="269"/>
        <v>2935.6</v>
      </c>
      <c r="BL735" s="14" t="s">
        <v>216</v>
      </c>
      <c r="BM735" s="176" t="s">
        <v>2535</v>
      </c>
    </row>
    <row r="736" spans="1:65" s="1" customFormat="1" ht="14.45" customHeight="1">
      <c r="A736" s="31"/>
      <c r="B736" s="32"/>
      <c r="C736" s="165" t="s">
        <v>2536</v>
      </c>
      <c r="D736" s="165" t="s">
        <v>151</v>
      </c>
      <c r="E736" s="166" t="s">
        <v>2537</v>
      </c>
      <c r="F736" s="167" t="s">
        <v>2538</v>
      </c>
      <c r="G736" s="168" t="s">
        <v>154</v>
      </c>
      <c r="H736" s="169">
        <v>69.260000000000005</v>
      </c>
      <c r="I736" s="170">
        <v>2.2000000000000002</v>
      </c>
      <c r="J736" s="171">
        <f t="shared" si="260"/>
        <v>152.37</v>
      </c>
      <c r="K736" s="167" t="s">
        <v>155</v>
      </c>
      <c r="L736" s="36"/>
      <c r="M736" s="172" t="s">
        <v>19</v>
      </c>
      <c r="N736" s="173" t="s">
        <v>45</v>
      </c>
      <c r="O736" s="61"/>
      <c r="P736" s="174">
        <f t="shared" si="261"/>
        <v>0</v>
      </c>
      <c r="Q736" s="174">
        <v>5.0000000000000002E-5</v>
      </c>
      <c r="R736" s="174">
        <f t="shared" si="262"/>
        <v>3.4630000000000004E-3</v>
      </c>
      <c r="S736" s="174">
        <v>0</v>
      </c>
      <c r="T736" s="175">
        <f t="shared" si="263"/>
        <v>0</v>
      </c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R736" s="176" t="s">
        <v>216</v>
      </c>
      <c r="AT736" s="176" t="s">
        <v>151</v>
      </c>
      <c r="AU736" s="176" t="s">
        <v>157</v>
      </c>
      <c r="AY736" s="14" t="s">
        <v>149</v>
      </c>
      <c r="BE736" s="177">
        <f t="shared" si="264"/>
        <v>152.37</v>
      </c>
      <c r="BF736" s="177">
        <f t="shared" si="265"/>
        <v>0</v>
      </c>
      <c r="BG736" s="177">
        <f t="shared" si="266"/>
        <v>0</v>
      </c>
      <c r="BH736" s="177">
        <f t="shared" si="267"/>
        <v>0</v>
      </c>
      <c r="BI736" s="177">
        <f t="shared" si="268"/>
        <v>0</v>
      </c>
      <c r="BJ736" s="14" t="s">
        <v>79</v>
      </c>
      <c r="BK736" s="177">
        <f t="shared" si="269"/>
        <v>152.37</v>
      </c>
      <c r="BL736" s="14" t="s">
        <v>216</v>
      </c>
      <c r="BM736" s="176" t="s">
        <v>2539</v>
      </c>
    </row>
    <row r="737" spans="1:65" s="1" customFormat="1" ht="24.2" customHeight="1">
      <c r="A737" s="31"/>
      <c r="B737" s="32"/>
      <c r="C737" s="165" t="s">
        <v>2540</v>
      </c>
      <c r="D737" s="165" t="s">
        <v>151</v>
      </c>
      <c r="E737" s="166" t="s">
        <v>2541</v>
      </c>
      <c r="F737" s="167" t="s">
        <v>2542</v>
      </c>
      <c r="G737" s="168" t="s">
        <v>231</v>
      </c>
      <c r="H737" s="169">
        <v>0.96799999999999997</v>
      </c>
      <c r="I737" s="170">
        <v>577</v>
      </c>
      <c r="J737" s="171">
        <f t="shared" si="260"/>
        <v>558.54</v>
      </c>
      <c r="K737" s="167" t="s">
        <v>155</v>
      </c>
      <c r="L737" s="36"/>
      <c r="M737" s="172" t="s">
        <v>19</v>
      </c>
      <c r="N737" s="173" t="s">
        <v>45</v>
      </c>
      <c r="O737" s="61"/>
      <c r="P737" s="174">
        <f t="shared" si="261"/>
        <v>0</v>
      </c>
      <c r="Q737" s="174">
        <v>0</v>
      </c>
      <c r="R737" s="174">
        <f t="shared" si="262"/>
        <v>0</v>
      </c>
      <c r="S737" s="174">
        <v>0</v>
      </c>
      <c r="T737" s="175">
        <f t="shared" si="263"/>
        <v>0</v>
      </c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R737" s="176" t="s">
        <v>216</v>
      </c>
      <c r="AT737" s="176" t="s">
        <v>151</v>
      </c>
      <c r="AU737" s="176" t="s">
        <v>157</v>
      </c>
      <c r="AY737" s="14" t="s">
        <v>149</v>
      </c>
      <c r="BE737" s="177">
        <f t="shared" si="264"/>
        <v>558.54</v>
      </c>
      <c r="BF737" s="177">
        <f t="shared" si="265"/>
        <v>0</v>
      </c>
      <c r="BG737" s="177">
        <f t="shared" si="266"/>
        <v>0</v>
      </c>
      <c r="BH737" s="177">
        <f t="shared" si="267"/>
        <v>0</v>
      </c>
      <c r="BI737" s="177">
        <f t="shared" si="268"/>
        <v>0</v>
      </c>
      <c r="BJ737" s="14" t="s">
        <v>79</v>
      </c>
      <c r="BK737" s="177">
        <f t="shared" si="269"/>
        <v>558.54</v>
      </c>
      <c r="BL737" s="14" t="s">
        <v>216</v>
      </c>
      <c r="BM737" s="176" t="s">
        <v>2543</v>
      </c>
    </row>
    <row r="738" spans="1:65" s="1" customFormat="1" ht="24.2" customHeight="1">
      <c r="A738" s="31"/>
      <c r="B738" s="32"/>
      <c r="C738" s="165" t="s">
        <v>2544</v>
      </c>
      <c r="D738" s="165" t="s">
        <v>151</v>
      </c>
      <c r="E738" s="166" t="s">
        <v>2545</v>
      </c>
      <c r="F738" s="167" t="s">
        <v>2546</v>
      </c>
      <c r="G738" s="168" t="s">
        <v>231</v>
      </c>
      <c r="H738" s="169">
        <v>0.96799999999999997</v>
      </c>
      <c r="I738" s="170">
        <v>565</v>
      </c>
      <c r="J738" s="171">
        <f t="shared" si="260"/>
        <v>546.91999999999996</v>
      </c>
      <c r="K738" s="167" t="s">
        <v>155</v>
      </c>
      <c r="L738" s="36"/>
      <c r="M738" s="172" t="s">
        <v>19</v>
      </c>
      <c r="N738" s="173" t="s">
        <v>45</v>
      </c>
      <c r="O738" s="61"/>
      <c r="P738" s="174">
        <f t="shared" si="261"/>
        <v>0</v>
      </c>
      <c r="Q738" s="174">
        <v>0</v>
      </c>
      <c r="R738" s="174">
        <f t="shared" si="262"/>
        <v>0</v>
      </c>
      <c r="S738" s="174">
        <v>0</v>
      </c>
      <c r="T738" s="175">
        <f t="shared" si="263"/>
        <v>0</v>
      </c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R738" s="176" t="s">
        <v>216</v>
      </c>
      <c r="AT738" s="176" t="s">
        <v>151</v>
      </c>
      <c r="AU738" s="176" t="s">
        <v>157</v>
      </c>
      <c r="AY738" s="14" t="s">
        <v>149</v>
      </c>
      <c r="BE738" s="177">
        <f t="shared" si="264"/>
        <v>546.91999999999996</v>
      </c>
      <c r="BF738" s="177">
        <f t="shared" si="265"/>
        <v>0</v>
      </c>
      <c r="BG738" s="177">
        <f t="shared" si="266"/>
        <v>0</v>
      </c>
      <c r="BH738" s="177">
        <f t="shared" si="267"/>
        <v>0</v>
      </c>
      <c r="BI738" s="177">
        <f t="shared" si="268"/>
        <v>0</v>
      </c>
      <c r="BJ738" s="14" t="s">
        <v>79</v>
      </c>
      <c r="BK738" s="177">
        <f t="shared" si="269"/>
        <v>546.91999999999996</v>
      </c>
      <c r="BL738" s="14" t="s">
        <v>216</v>
      </c>
      <c r="BM738" s="176" t="s">
        <v>2547</v>
      </c>
    </row>
    <row r="739" spans="1:65" s="11" customFormat="1" ht="22.9" customHeight="1">
      <c r="B739" s="149"/>
      <c r="C739" s="150"/>
      <c r="D739" s="151" t="s">
        <v>73</v>
      </c>
      <c r="E739" s="163" t="s">
        <v>2548</v>
      </c>
      <c r="F739" s="163" t="s">
        <v>2549</v>
      </c>
      <c r="G739" s="150"/>
      <c r="H739" s="150"/>
      <c r="I739" s="153"/>
      <c r="J739" s="164">
        <f>BK739</f>
        <v>2781.28</v>
      </c>
      <c r="K739" s="150"/>
      <c r="L739" s="155"/>
      <c r="M739" s="156"/>
      <c r="N739" s="157"/>
      <c r="O739" s="157"/>
      <c r="P739" s="158">
        <f>SUM(P740:P742)</f>
        <v>0</v>
      </c>
      <c r="Q739" s="157"/>
      <c r="R739" s="158">
        <f>SUM(R740:R742)</f>
        <v>2.5680000000000001E-2</v>
      </c>
      <c r="S739" s="157"/>
      <c r="T739" s="159">
        <f>SUM(T740:T742)</f>
        <v>0</v>
      </c>
      <c r="AR739" s="160" t="s">
        <v>157</v>
      </c>
      <c r="AT739" s="161" t="s">
        <v>73</v>
      </c>
      <c r="AU739" s="161" t="s">
        <v>79</v>
      </c>
      <c r="AY739" s="160" t="s">
        <v>149</v>
      </c>
      <c r="BK739" s="162">
        <f>SUM(BK740:BK742)</f>
        <v>2781.28</v>
      </c>
    </row>
    <row r="740" spans="1:65" s="1" customFormat="1" ht="14.45" customHeight="1">
      <c r="A740" s="31"/>
      <c r="B740" s="32"/>
      <c r="C740" s="165" t="s">
        <v>2550</v>
      </c>
      <c r="D740" s="165" t="s">
        <v>151</v>
      </c>
      <c r="E740" s="166" t="s">
        <v>2551</v>
      </c>
      <c r="F740" s="167" t="s">
        <v>2552</v>
      </c>
      <c r="G740" s="168" t="s">
        <v>154</v>
      </c>
      <c r="H740" s="169">
        <v>321</v>
      </c>
      <c r="I740" s="170">
        <v>8.5</v>
      </c>
      <c r="J740" s="171">
        <f>ROUND(I740*H740,2)</f>
        <v>2728.5</v>
      </c>
      <c r="K740" s="167" t="s">
        <v>155</v>
      </c>
      <c r="L740" s="36"/>
      <c r="M740" s="172" t="s">
        <v>19</v>
      </c>
      <c r="N740" s="173" t="s">
        <v>45</v>
      </c>
      <c r="O740" s="61"/>
      <c r="P740" s="174">
        <f>O740*H740</f>
        <v>0</v>
      </c>
      <c r="Q740" s="174">
        <v>8.0000000000000007E-5</v>
      </c>
      <c r="R740" s="174">
        <f>Q740*H740</f>
        <v>2.5680000000000001E-2</v>
      </c>
      <c r="S740" s="174">
        <v>0</v>
      </c>
      <c r="T740" s="175">
        <f>S740*H740</f>
        <v>0</v>
      </c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R740" s="176" t="s">
        <v>216</v>
      </c>
      <c r="AT740" s="176" t="s">
        <v>151</v>
      </c>
      <c r="AU740" s="176" t="s">
        <v>157</v>
      </c>
      <c r="AY740" s="14" t="s">
        <v>149</v>
      </c>
      <c r="BE740" s="177">
        <f>IF(N740="základní",J740,0)</f>
        <v>2728.5</v>
      </c>
      <c r="BF740" s="177">
        <f>IF(N740="snížená",J740,0)</f>
        <v>0</v>
      </c>
      <c r="BG740" s="177">
        <f>IF(N740="zákl. přenesená",J740,0)</f>
        <v>0</v>
      </c>
      <c r="BH740" s="177">
        <f>IF(N740="sníž. přenesená",J740,0)</f>
        <v>0</v>
      </c>
      <c r="BI740" s="177">
        <f>IF(N740="nulová",J740,0)</f>
        <v>0</v>
      </c>
      <c r="BJ740" s="14" t="s">
        <v>79</v>
      </c>
      <c r="BK740" s="177">
        <f>ROUND(I740*H740,2)</f>
        <v>2728.5</v>
      </c>
      <c r="BL740" s="14" t="s">
        <v>216</v>
      </c>
      <c r="BM740" s="176" t="s">
        <v>2553</v>
      </c>
    </row>
    <row r="741" spans="1:65" s="1" customFormat="1" ht="24.2" customHeight="1">
      <c r="A741" s="31"/>
      <c r="B741" s="32"/>
      <c r="C741" s="165" t="s">
        <v>2554</v>
      </c>
      <c r="D741" s="165" t="s">
        <v>151</v>
      </c>
      <c r="E741" s="166" t="s">
        <v>2555</v>
      </c>
      <c r="F741" s="167" t="s">
        <v>2556</v>
      </c>
      <c r="G741" s="168" t="s">
        <v>231</v>
      </c>
      <c r="H741" s="169">
        <v>2.5999999999999999E-2</v>
      </c>
      <c r="I741" s="170">
        <v>1010</v>
      </c>
      <c r="J741" s="171">
        <f>ROUND(I741*H741,2)</f>
        <v>26.26</v>
      </c>
      <c r="K741" s="167" t="s">
        <v>155</v>
      </c>
      <c r="L741" s="36"/>
      <c r="M741" s="172" t="s">
        <v>19</v>
      </c>
      <c r="N741" s="173" t="s">
        <v>45</v>
      </c>
      <c r="O741" s="61"/>
      <c r="P741" s="174">
        <f>O741*H741</f>
        <v>0</v>
      </c>
      <c r="Q741" s="174">
        <v>0</v>
      </c>
      <c r="R741" s="174">
        <f>Q741*H741</f>
        <v>0</v>
      </c>
      <c r="S741" s="174">
        <v>0</v>
      </c>
      <c r="T741" s="175">
        <f>S741*H741</f>
        <v>0</v>
      </c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R741" s="176" t="s">
        <v>216</v>
      </c>
      <c r="AT741" s="176" t="s">
        <v>151</v>
      </c>
      <c r="AU741" s="176" t="s">
        <v>157</v>
      </c>
      <c r="AY741" s="14" t="s">
        <v>149</v>
      </c>
      <c r="BE741" s="177">
        <f>IF(N741="základní",J741,0)</f>
        <v>26.26</v>
      </c>
      <c r="BF741" s="177">
        <f>IF(N741="snížená",J741,0)</f>
        <v>0</v>
      </c>
      <c r="BG741" s="177">
        <f>IF(N741="zákl. přenesená",J741,0)</f>
        <v>0</v>
      </c>
      <c r="BH741" s="177">
        <f>IF(N741="sníž. přenesená",J741,0)</f>
        <v>0</v>
      </c>
      <c r="BI741" s="177">
        <f>IF(N741="nulová",J741,0)</f>
        <v>0</v>
      </c>
      <c r="BJ741" s="14" t="s">
        <v>79</v>
      </c>
      <c r="BK741" s="177">
        <f>ROUND(I741*H741,2)</f>
        <v>26.26</v>
      </c>
      <c r="BL741" s="14" t="s">
        <v>216</v>
      </c>
      <c r="BM741" s="176" t="s">
        <v>2557</v>
      </c>
    </row>
    <row r="742" spans="1:65" s="1" customFormat="1" ht="24.2" customHeight="1">
      <c r="A742" s="31"/>
      <c r="B742" s="32"/>
      <c r="C742" s="165" t="s">
        <v>2558</v>
      </c>
      <c r="D742" s="165" t="s">
        <v>151</v>
      </c>
      <c r="E742" s="166" t="s">
        <v>2559</v>
      </c>
      <c r="F742" s="167" t="s">
        <v>2560</v>
      </c>
      <c r="G742" s="168" t="s">
        <v>231</v>
      </c>
      <c r="H742" s="169">
        <v>2.5999999999999999E-2</v>
      </c>
      <c r="I742" s="170">
        <v>1020</v>
      </c>
      <c r="J742" s="171">
        <f>ROUND(I742*H742,2)</f>
        <v>26.52</v>
      </c>
      <c r="K742" s="167" t="s">
        <v>155</v>
      </c>
      <c r="L742" s="36"/>
      <c r="M742" s="172" t="s">
        <v>19</v>
      </c>
      <c r="N742" s="173" t="s">
        <v>45</v>
      </c>
      <c r="O742" s="61"/>
      <c r="P742" s="174">
        <f>O742*H742</f>
        <v>0</v>
      </c>
      <c r="Q742" s="174">
        <v>0</v>
      </c>
      <c r="R742" s="174">
        <f>Q742*H742</f>
        <v>0</v>
      </c>
      <c r="S742" s="174">
        <v>0</v>
      </c>
      <c r="T742" s="175">
        <f>S742*H742</f>
        <v>0</v>
      </c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R742" s="176" t="s">
        <v>216</v>
      </c>
      <c r="AT742" s="176" t="s">
        <v>151</v>
      </c>
      <c r="AU742" s="176" t="s">
        <v>157</v>
      </c>
      <c r="AY742" s="14" t="s">
        <v>149</v>
      </c>
      <c r="BE742" s="177">
        <f>IF(N742="základní",J742,0)</f>
        <v>26.52</v>
      </c>
      <c r="BF742" s="177">
        <f>IF(N742="snížená",J742,0)</f>
        <v>0</v>
      </c>
      <c r="BG742" s="177">
        <f>IF(N742="zákl. přenesená",J742,0)</f>
        <v>0</v>
      </c>
      <c r="BH742" s="177">
        <f>IF(N742="sníž. přenesená",J742,0)</f>
        <v>0</v>
      </c>
      <c r="BI742" s="177">
        <f>IF(N742="nulová",J742,0)</f>
        <v>0</v>
      </c>
      <c r="BJ742" s="14" t="s">
        <v>79</v>
      </c>
      <c r="BK742" s="177">
        <f>ROUND(I742*H742,2)</f>
        <v>26.52</v>
      </c>
      <c r="BL742" s="14" t="s">
        <v>216</v>
      </c>
      <c r="BM742" s="176" t="s">
        <v>2561</v>
      </c>
    </row>
    <row r="743" spans="1:65" s="11" customFormat="1" ht="22.9" customHeight="1">
      <c r="B743" s="149"/>
      <c r="C743" s="150"/>
      <c r="D743" s="151" t="s">
        <v>73</v>
      </c>
      <c r="E743" s="163" t="s">
        <v>2562</v>
      </c>
      <c r="F743" s="163" t="s">
        <v>2563</v>
      </c>
      <c r="G743" s="150"/>
      <c r="H743" s="150"/>
      <c r="I743" s="153"/>
      <c r="J743" s="164">
        <f>BK743</f>
        <v>19126.540000000005</v>
      </c>
      <c r="K743" s="150"/>
      <c r="L743" s="155"/>
      <c r="M743" s="156"/>
      <c r="N743" s="157"/>
      <c r="O743" s="157"/>
      <c r="P743" s="158">
        <f>SUM(P744:P752)</f>
        <v>0</v>
      </c>
      <c r="Q743" s="157"/>
      <c r="R743" s="158">
        <f>SUM(R744:R752)</f>
        <v>0.3025500000000001</v>
      </c>
      <c r="S743" s="157"/>
      <c r="T743" s="159">
        <f>SUM(T744:T752)</f>
        <v>3.5640000000000005E-2</v>
      </c>
      <c r="AR743" s="160" t="s">
        <v>157</v>
      </c>
      <c r="AT743" s="161" t="s">
        <v>73</v>
      </c>
      <c r="AU743" s="161" t="s">
        <v>79</v>
      </c>
      <c r="AY743" s="160" t="s">
        <v>149</v>
      </c>
      <c r="BK743" s="162">
        <f>SUM(BK744:BK752)</f>
        <v>19126.540000000005</v>
      </c>
    </row>
    <row r="744" spans="1:65" s="1" customFormat="1" ht="14.45" customHeight="1">
      <c r="A744" s="31"/>
      <c r="B744" s="32"/>
      <c r="C744" s="165" t="s">
        <v>2564</v>
      </c>
      <c r="D744" s="165" t="s">
        <v>151</v>
      </c>
      <c r="E744" s="166" t="s">
        <v>2565</v>
      </c>
      <c r="F744" s="167" t="s">
        <v>2566</v>
      </c>
      <c r="G744" s="168" t="s">
        <v>154</v>
      </c>
      <c r="H744" s="169">
        <v>63</v>
      </c>
      <c r="I744" s="170">
        <v>110</v>
      </c>
      <c r="J744" s="171">
        <f t="shared" ref="J744:J752" si="270">ROUND(I744*H744,2)</f>
        <v>6930</v>
      </c>
      <c r="K744" s="167" t="s">
        <v>155</v>
      </c>
      <c r="L744" s="36"/>
      <c r="M744" s="172" t="s">
        <v>19</v>
      </c>
      <c r="N744" s="173" t="s">
        <v>45</v>
      </c>
      <c r="O744" s="61"/>
      <c r="P744" s="174">
        <f t="shared" ref="P744:P752" si="271">O744*H744</f>
        <v>0</v>
      </c>
      <c r="Q744" s="174">
        <v>4.5500000000000002E-3</v>
      </c>
      <c r="R744" s="174">
        <f t="shared" ref="R744:R752" si="272">Q744*H744</f>
        <v>0.28665000000000002</v>
      </c>
      <c r="S744" s="174">
        <v>0</v>
      </c>
      <c r="T744" s="175">
        <f t="shared" ref="T744:T752" si="273">S744*H744</f>
        <v>0</v>
      </c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R744" s="176" t="s">
        <v>216</v>
      </c>
      <c r="AT744" s="176" t="s">
        <v>151</v>
      </c>
      <c r="AU744" s="176" t="s">
        <v>157</v>
      </c>
      <c r="AY744" s="14" t="s">
        <v>149</v>
      </c>
      <c r="BE744" s="177">
        <f t="shared" ref="BE744:BE752" si="274">IF(N744="základní",J744,0)</f>
        <v>6930</v>
      </c>
      <c r="BF744" s="177">
        <f t="shared" ref="BF744:BF752" si="275">IF(N744="snížená",J744,0)</f>
        <v>0</v>
      </c>
      <c r="BG744" s="177">
        <f t="shared" ref="BG744:BG752" si="276">IF(N744="zákl. přenesená",J744,0)</f>
        <v>0</v>
      </c>
      <c r="BH744" s="177">
        <f t="shared" ref="BH744:BH752" si="277">IF(N744="sníž. přenesená",J744,0)</f>
        <v>0</v>
      </c>
      <c r="BI744" s="177">
        <f t="shared" ref="BI744:BI752" si="278">IF(N744="nulová",J744,0)</f>
        <v>0</v>
      </c>
      <c r="BJ744" s="14" t="s">
        <v>79</v>
      </c>
      <c r="BK744" s="177">
        <f t="shared" ref="BK744:BK752" si="279">ROUND(I744*H744,2)</f>
        <v>6930</v>
      </c>
      <c r="BL744" s="14" t="s">
        <v>216</v>
      </c>
      <c r="BM744" s="176" t="s">
        <v>2567</v>
      </c>
    </row>
    <row r="745" spans="1:65" s="1" customFormat="1" ht="14.45" customHeight="1">
      <c r="A745" s="31"/>
      <c r="B745" s="32"/>
      <c r="C745" s="165" t="s">
        <v>2568</v>
      </c>
      <c r="D745" s="165" t="s">
        <v>151</v>
      </c>
      <c r="E745" s="166" t="s">
        <v>2569</v>
      </c>
      <c r="F745" s="167" t="s">
        <v>2570</v>
      </c>
      <c r="G745" s="168" t="s">
        <v>154</v>
      </c>
      <c r="H745" s="169">
        <v>43</v>
      </c>
      <c r="I745" s="170">
        <v>188</v>
      </c>
      <c r="J745" s="171">
        <f t="shared" si="270"/>
        <v>8084</v>
      </c>
      <c r="K745" s="167" t="s">
        <v>155</v>
      </c>
      <c r="L745" s="36"/>
      <c r="M745" s="172" t="s">
        <v>19</v>
      </c>
      <c r="N745" s="173" t="s">
        <v>45</v>
      </c>
      <c r="O745" s="61"/>
      <c r="P745" s="174">
        <f t="shared" si="271"/>
        <v>0</v>
      </c>
      <c r="Q745" s="174">
        <v>2.9999999999999997E-4</v>
      </c>
      <c r="R745" s="174">
        <f t="shared" si="272"/>
        <v>1.2899999999999998E-2</v>
      </c>
      <c r="S745" s="174">
        <v>0</v>
      </c>
      <c r="T745" s="175">
        <f t="shared" si="273"/>
        <v>0</v>
      </c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R745" s="176" t="s">
        <v>216</v>
      </c>
      <c r="AT745" s="176" t="s">
        <v>151</v>
      </c>
      <c r="AU745" s="176" t="s">
        <v>157</v>
      </c>
      <c r="AY745" s="14" t="s">
        <v>149</v>
      </c>
      <c r="BE745" s="177">
        <f t="shared" si="274"/>
        <v>8084</v>
      </c>
      <c r="BF745" s="177">
        <f t="shared" si="275"/>
        <v>0</v>
      </c>
      <c r="BG745" s="177">
        <f t="shared" si="276"/>
        <v>0</v>
      </c>
      <c r="BH745" s="177">
        <f t="shared" si="277"/>
        <v>0</v>
      </c>
      <c r="BI745" s="177">
        <f t="shared" si="278"/>
        <v>0</v>
      </c>
      <c r="BJ745" s="14" t="s">
        <v>79</v>
      </c>
      <c r="BK745" s="177">
        <f t="shared" si="279"/>
        <v>8084</v>
      </c>
      <c r="BL745" s="14" t="s">
        <v>216</v>
      </c>
      <c r="BM745" s="176" t="s">
        <v>2571</v>
      </c>
    </row>
    <row r="746" spans="1:65" s="1" customFormat="1" ht="14.45" customHeight="1">
      <c r="A746" s="31"/>
      <c r="B746" s="32"/>
      <c r="C746" s="165" t="s">
        <v>2572</v>
      </c>
      <c r="D746" s="165" t="s">
        <v>151</v>
      </c>
      <c r="E746" s="166" t="s">
        <v>2573</v>
      </c>
      <c r="F746" s="167" t="s">
        <v>2574</v>
      </c>
      <c r="G746" s="168" t="s">
        <v>169</v>
      </c>
      <c r="H746" s="169">
        <v>61.8</v>
      </c>
      <c r="I746" s="170">
        <v>7.5</v>
      </c>
      <c r="J746" s="171">
        <f t="shared" si="270"/>
        <v>463.5</v>
      </c>
      <c r="K746" s="167" t="s">
        <v>155</v>
      </c>
      <c r="L746" s="36"/>
      <c r="M746" s="172" t="s">
        <v>19</v>
      </c>
      <c r="N746" s="173" t="s">
        <v>45</v>
      </c>
      <c r="O746" s="61"/>
      <c r="P746" s="174">
        <f t="shared" si="271"/>
        <v>0</v>
      </c>
      <c r="Q746" s="174">
        <v>2.0000000000000002E-5</v>
      </c>
      <c r="R746" s="174">
        <f t="shared" si="272"/>
        <v>1.2360000000000001E-3</v>
      </c>
      <c r="S746" s="174">
        <v>0</v>
      </c>
      <c r="T746" s="175">
        <f t="shared" si="273"/>
        <v>0</v>
      </c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R746" s="176" t="s">
        <v>216</v>
      </c>
      <c r="AT746" s="176" t="s">
        <v>151</v>
      </c>
      <c r="AU746" s="176" t="s">
        <v>157</v>
      </c>
      <c r="AY746" s="14" t="s">
        <v>149</v>
      </c>
      <c r="BE746" s="177">
        <f t="shared" si="274"/>
        <v>463.5</v>
      </c>
      <c r="BF746" s="177">
        <f t="shared" si="275"/>
        <v>0</v>
      </c>
      <c r="BG746" s="177">
        <f t="shared" si="276"/>
        <v>0</v>
      </c>
      <c r="BH746" s="177">
        <f t="shared" si="277"/>
        <v>0</v>
      </c>
      <c r="BI746" s="177">
        <f t="shared" si="278"/>
        <v>0</v>
      </c>
      <c r="BJ746" s="14" t="s">
        <v>79</v>
      </c>
      <c r="BK746" s="177">
        <f t="shared" si="279"/>
        <v>463.5</v>
      </c>
      <c r="BL746" s="14" t="s">
        <v>216</v>
      </c>
      <c r="BM746" s="176" t="s">
        <v>2575</v>
      </c>
    </row>
    <row r="747" spans="1:65" s="1" customFormat="1" ht="14.45" customHeight="1">
      <c r="A747" s="31"/>
      <c r="B747" s="32"/>
      <c r="C747" s="165" t="s">
        <v>2576</v>
      </c>
      <c r="D747" s="165" t="s">
        <v>151</v>
      </c>
      <c r="E747" s="166" t="s">
        <v>2577</v>
      </c>
      <c r="F747" s="167" t="s">
        <v>2578</v>
      </c>
      <c r="G747" s="168" t="s">
        <v>169</v>
      </c>
      <c r="H747" s="169">
        <v>10.8</v>
      </c>
      <c r="I747" s="170">
        <v>37.9</v>
      </c>
      <c r="J747" s="171">
        <f t="shared" si="270"/>
        <v>409.32</v>
      </c>
      <c r="K747" s="167" t="s">
        <v>155</v>
      </c>
      <c r="L747" s="36"/>
      <c r="M747" s="172" t="s">
        <v>19</v>
      </c>
      <c r="N747" s="173" t="s">
        <v>45</v>
      </c>
      <c r="O747" s="61"/>
      <c r="P747" s="174">
        <f t="shared" si="271"/>
        <v>0</v>
      </c>
      <c r="Q747" s="174">
        <v>0</v>
      </c>
      <c r="R747" s="174">
        <f t="shared" si="272"/>
        <v>0</v>
      </c>
      <c r="S747" s="174">
        <v>3.0000000000000001E-3</v>
      </c>
      <c r="T747" s="175">
        <f t="shared" si="273"/>
        <v>3.2400000000000005E-2</v>
      </c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R747" s="176" t="s">
        <v>216</v>
      </c>
      <c r="AT747" s="176" t="s">
        <v>151</v>
      </c>
      <c r="AU747" s="176" t="s">
        <v>157</v>
      </c>
      <c r="AY747" s="14" t="s">
        <v>149</v>
      </c>
      <c r="BE747" s="177">
        <f t="shared" si="274"/>
        <v>409.32</v>
      </c>
      <c r="BF747" s="177">
        <f t="shared" si="275"/>
        <v>0</v>
      </c>
      <c r="BG747" s="177">
        <f t="shared" si="276"/>
        <v>0</v>
      </c>
      <c r="BH747" s="177">
        <f t="shared" si="277"/>
        <v>0</v>
      </c>
      <c r="BI747" s="177">
        <f t="shared" si="278"/>
        <v>0</v>
      </c>
      <c r="BJ747" s="14" t="s">
        <v>79</v>
      </c>
      <c r="BK747" s="177">
        <f t="shared" si="279"/>
        <v>409.32</v>
      </c>
      <c r="BL747" s="14" t="s">
        <v>216</v>
      </c>
      <c r="BM747" s="176" t="s">
        <v>2579</v>
      </c>
    </row>
    <row r="748" spans="1:65" s="1" customFormat="1" ht="14.45" customHeight="1">
      <c r="A748" s="31"/>
      <c r="B748" s="32"/>
      <c r="C748" s="165" t="s">
        <v>2580</v>
      </c>
      <c r="D748" s="165" t="s">
        <v>151</v>
      </c>
      <c r="E748" s="166" t="s">
        <v>2581</v>
      </c>
      <c r="F748" s="167" t="s">
        <v>2582</v>
      </c>
      <c r="G748" s="168" t="s">
        <v>169</v>
      </c>
      <c r="H748" s="169">
        <v>10.8</v>
      </c>
      <c r="I748" s="170">
        <v>175</v>
      </c>
      <c r="J748" s="171">
        <f t="shared" si="270"/>
        <v>1890</v>
      </c>
      <c r="K748" s="167" t="s">
        <v>155</v>
      </c>
      <c r="L748" s="36"/>
      <c r="M748" s="172" t="s">
        <v>19</v>
      </c>
      <c r="N748" s="173" t="s">
        <v>45</v>
      </c>
      <c r="O748" s="61"/>
      <c r="P748" s="174">
        <f t="shared" si="271"/>
        <v>0</v>
      </c>
      <c r="Q748" s="174">
        <v>1.2E-4</v>
      </c>
      <c r="R748" s="174">
        <f t="shared" si="272"/>
        <v>1.2960000000000001E-3</v>
      </c>
      <c r="S748" s="174">
        <v>0</v>
      </c>
      <c r="T748" s="175">
        <f t="shared" si="273"/>
        <v>0</v>
      </c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R748" s="176" t="s">
        <v>216</v>
      </c>
      <c r="AT748" s="176" t="s">
        <v>151</v>
      </c>
      <c r="AU748" s="176" t="s">
        <v>157</v>
      </c>
      <c r="AY748" s="14" t="s">
        <v>149</v>
      </c>
      <c r="BE748" s="177">
        <f t="shared" si="274"/>
        <v>1890</v>
      </c>
      <c r="BF748" s="177">
        <f t="shared" si="275"/>
        <v>0</v>
      </c>
      <c r="BG748" s="177">
        <f t="shared" si="276"/>
        <v>0</v>
      </c>
      <c r="BH748" s="177">
        <f t="shared" si="277"/>
        <v>0</v>
      </c>
      <c r="BI748" s="177">
        <f t="shared" si="278"/>
        <v>0</v>
      </c>
      <c r="BJ748" s="14" t="s">
        <v>79</v>
      </c>
      <c r="BK748" s="177">
        <f t="shared" si="279"/>
        <v>1890</v>
      </c>
      <c r="BL748" s="14" t="s">
        <v>216</v>
      </c>
      <c r="BM748" s="176" t="s">
        <v>2583</v>
      </c>
    </row>
    <row r="749" spans="1:65" s="1" customFormat="1" ht="14.45" customHeight="1">
      <c r="A749" s="31"/>
      <c r="B749" s="32"/>
      <c r="C749" s="165" t="s">
        <v>2584</v>
      </c>
      <c r="D749" s="165" t="s">
        <v>151</v>
      </c>
      <c r="E749" s="166" t="s">
        <v>2585</v>
      </c>
      <c r="F749" s="167" t="s">
        <v>2586</v>
      </c>
      <c r="G749" s="168" t="s">
        <v>169</v>
      </c>
      <c r="H749" s="169">
        <v>46.8</v>
      </c>
      <c r="I749" s="170">
        <v>19.2</v>
      </c>
      <c r="J749" s="171">
        <f t="shared" si="270"/>
        <v>898.56</v>
      </c>
      <c r="K749" s="167" t="s">
        <v>155</v>
      </c>
      <c r="L749" s="36"/>
      <c r="M749" s="172" t="s">
        <v>19</v>
      </c>
      <c r="N749" s="173" t="s">
        <v>45</v>
      </c>
      <c r="O749" s="61"/>
      <c r="P749" s="174">
        <f t="shared" si="271"/>
        <v>0</v>
      </c>
      <c r="Q749" s="174">
        <v>1.0000000000000001E-5</v>
      </c>
      <c r="R749" s="174">
        <f t="shared" si="272"/>
        <v>4.6799999999999999E-4</v>
      </c>
      <c r="S749" s="174">
        <v>0</v>
      </c>
      <c r="T749" s="175">
        <f t="shared" si="273"/>
        <v>0</v>
      </c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R749" s="176" t="s">
        <v>216</v>
      </c>
      <c r="AT749" s="176" t="s">
        <v>151</v>
      </c>
      <c r="AU749" s="176" t="s">
        <v>157</v>
      </c>
      <c r="AY749" s="14" t="s">
        <v>149</v>
      </c>
      <c r="BE749" s="177">
        <f t="shared" si="274"/>
        <v>898.56</v>
      </c>
      <c r="BF749" s="177">
        <f t="shared" si="275"/>
        <v>0</v>
      </c>
      <c r="BG749" s="177">
        <f t="shared" si="276"/>
        <v>0</v>
      </c>
      <c r="BH749" s="177">
        <f t="shared" si="277"/>
        <v>0</v>
      </c>
      <c r="BI749" s="177">
        <f t="shared" si="278"/>
        <v>0</v>
      </c>
      <c r="BJ749" s="14" t="s">
        <v>79</v>
      </c>
      <c r="BK749" s="177">
        <f t="shared" si="279"/>
        <v>898.56</v>
      </c>
      <c r="BL749" s="14" t="s">
        <v>216</v>
      </c>
      <c r="BM749" s="176" t="s">
        <v>2587</v>
      </c>
    </row>
    <row r="750" spans="1:65" s="1" customFormat="1" ht="14.45" customHeight="1">
      <c r="A750" s="31"/>
      <c r="B750" s="32"/>
      <c r="C750" s="165" t="s">
        <v>2588</v>
      </c>
      <c r="D750" s="165" t="s">
        <v>151</v>
      </c>
      <c r="E750" s="166" t="s">
        <v>2589</v>
      </c>
      <c r="F750" s="167" t="s">
        <v>2590</v>
      </c>
      <c r="G750" s="168" t="s">
        <v>169</v>
      </c>
      <c r="H750" s="169">
        <v>10.8</v>
      </c>
      <c r="I750" s="170">
        <v>16.3</v>
      </c>
      <c r="J750" s="171">
        <f t="shared" si="270"/>
        <v>176.04</v>
      </c>
      <c r="K750" s="167" t="s">
        <v>155</v>
      </c>
      <c r="L750" s="36"/>
      <c r="M750" s="172" t="s">
        <v>19</v>
      </c>
      <c r="N750" s="173" t="s">
        <v>45</v>
      </c>
      <c r="O750" s="61"/>
      <c r="P750" s="174">
        <f t="shared" si="271"/>
        <v>0</v>
      </c>
      <c r="Q750" s="174">
        <v>0</v>
      </c>
      <c r="R750" s="174">
        <f t="shared" si="272"/>
        <v>0</v>
      </c>
      <c r="S750" s="174">
        <v>2.9999999999999997E-4</v>
      </c>
      <c r="T750" s="175">
        <f t="shared" si="273"/>
        <v>3.2399999999999998E-3</v>
      </c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R750" s="176" t="s">
        <v>216</v>
      </c>
      <c r="AT750" s="176" t="s">
        <v>151</v>
      </c>
      <c r="AU750" s="176" t="s">
        <v>157</v>
      </c>
      <c r="AY750" s="14" t="s">
        <v>149</v>
      </c>
      <c r="BE750" s="177">
        <f t="shared" si="274"/>
        <v>176.04</v>
      </c>
      <c r="BF750" s="177">
        <f t="shared" si="275"/>
        <v>0</v>
      </c>
      <c r="BG750" s="177">
        <f t="shared" si="276"/>
        <v>0</v>
      </c>
      <c r="BH750" s="177">
        <f t="shared" si="277"/>
        <v>0</v>
      </c>
      <c r="BI750" s="177">
        <f t="shared" si="278"/>
        <v>0</v>
      </c>
      <c r="BJ750" s="14" t="s">
        <v>79</v>
      </c>
      <c r="BK750" s="177">
        <f t="shared" si="279"/>
        <v>176.04</v>
      </c>
      <c r="BL750" s="14" t="s">
        <v>216</v>
      </c>
      <c r="BM750" s="176" t="s">
        <v>2591</v>
      </c>
    </row>
    <row r="751" spans="1:65" s="1" customFormat="1" ht="24.2" customHeight="1">
      <c r="A751" s="31"/>
      <c r="B751" s="32"/>
      <c r="C751" s="165" t="s">
        <v>2592</v>
      </c>
      <c r="D751" s="165" t="s">
        <v>151</v>
      </c>
      <c r="E751" s="166" t="s">
        <v>2593</v>
      </c>
      <c r="F751" s="167" t="s">
        <v>2594</v>
      </c>
      <c r="G751" s="168" t="s">
        <v>231</v>
      </c>
      <c r="H751" s="169">
        <v>0.30299999999999999</v>
      </c>
      <c r="I751" s="170">
        <v>451</v>
      </c>
      <c r="J751" s="171">
        <f t="shared" si="270"/>
        <v>136.65</v>
      </c>
      <c r="K751" s="167" t="s">
        <v>155</v>
      </c>
      <c r="L751" s="36"/>
      <c r="M751" s="172" t="s">
        <v>19</v>
      </c>
      <c r="N751" s="173" t="s">
        <v>45</v>
      </c>
      <c r="O751" s="61"/>
      <c r="P751" s="174">
        <f t="shared" si="271"/>
        <v>0</v>
      </c>
      <c r="Q751" s="174">
        <v>0</v>
      </c>
      <c r="R751" s="174">
        <f t="shared" si="272"/>
        <v>0</v>
      </c>
      <c r="S751" s="174">
        <v>0</v>
      </c>
      <c r="T751" s="175">
        <f t="shared" si="273"/>
        <v>0</v>
      </c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R751" s="176" t="s">
        <v>216</v>
      </c>
      <c r="AT751" s="176" t="s">
        <v>151</v>
      </c>
      <c r="AU751" s="176" t="s">
        <v>157</v>
      </c>
      <c r="AY751" s="14" t="s">
        <v>149</v>
      </c>
      <c r="BE751" s="177">
        <f t="shared" si="274"/>
        <v>136.65</v>
      </c>
      <c r="BF751" s="177">
        <f t="shared" si="275"/>
        <v>0</v>
      </c>
      <c r="BG751" s="177">
        <f t="shared" si="276"/>
        <v>0</v>
      </c>
      <c r="BH751" s="177">
        <f t="shared" si="277"/>
        <v>0</v>
      </c>
      <c r="BI751" s="177">
        <f t="shared" si="278"/>
        <v>0</v>
      </c>
      <c r="BJ751" s="14" t="s">
        <v>79</v>
      </c>
      <c r="BK751" s="177">
        <f t="shared" si="279"/>
        <v>136.65</v>
      </c>
      <c r="BL751" s="14" t="s">
        <v>216</v>
      </c>
      <c r="BM751" s="176" t="s">
        <v>2595</v>
      </c>
    </row>
    <row r="752" spans="1:65" s="1" customFormat="1" ht="24.2" customHeight="1">
      <c r="A752" s="31"/>
      <c r="B752" s="32"/>
      <c r="C752" s="165" t="s">
        <v>2596</v>
      </c>
      <c r="D752" s="165" t="s">
        <v>151</v>
      </c>
      <c r="E752" s="166" t="s">
        <v>2597</v>
      </c>
      <c r="F752" s="167" t="s">
        <v>2598</v>
      </c>
      <c r="G752" s="168" t="s">
        <v>231</v>
      </c>
      <c r="H752" s="169">
        <v>0.30299999999999999</v>
      </c>
      <c r="I752" s="170">
        <v>457</v>
      </c>
      <c r="J752" s="171">
        <f t="shared" si="270"/>
        <v>138.47</v>
      </c>
      <c r="K752" s="167" t="s">
        <v>155</v>
      </c>
      <c r="L752" s="36"/>
      <c r="M752" s="172" t="s">
        <v>19</v>
      </c>
      <c r="N752" s="173" t="s">
        <v>45</v>
      </c>
      <c r="O752" s="61"/>
      <c r="P752" s="174">
        <f t="shared" si="271"/>
        <v>0</v>
      </c>
      <c r="Q752" s="174">
        <v>0</v>
      </c>
      <c r="R752" s="174">
        <f t="shared" si="272"/>
        <v>0</v>
      </c>
      <c r="S752" s="174">
        <v>0</v>
      </c>
      <c r="T752" s="175">
        <f t="shared" si="273"/>
        <v>0</v>
      </c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R752" s="176" t="s">
        <v>216</v>
      </c>
      <c r="AT752" s="176" t="s">
        <v>151</v>
      </c>
      <c r="AU752" s="176" t="s">
        <v>157</v>
      </c>
      <c r="AY752" s="14" t="s">
        <v>149</v>
      </c>
      <c r="BE752" s="177">
        <f t="shared" si="274"/>
        <v>138.47</v>
      </c>
      <c r="BF752" s="177">
        <f t="shared" si="275"/>
        <v>0</v>
      </c>
      <c r="BG752" s="177">
        <f t="shared" si="276"/>
        <v>0</v>
      </c>
      <c r="BH752" s="177">
        <f t="shared" si="277"/>
        <v>0</v>
      </c>
      <c r="BI752" s="177">
        <f t="shared" si="278"/>
        <v>0</v>
      </c>
      <c r="BJ752" s="14" t="s">
        <v>79</v>
      </c>
      <c r="BK752" s="177">
        <f t="shared" si="279"/>
        <v>138.47</v>
      </c>
      <c r="BL752" s="14" t="s">
        <v>216</v>
      </c>
      <c r="BM752" s="176" t="s">
        <v>2599</v>
      </c>
    </row>
    <row r="753" spans="1:65" s="11" customFormat="1" ht="22.9" customHeight="1">
      <c r="B753" s="149"/>
      <c r="C753" s="150"/>
      <c r="D753" s="151" t="s">
        <v>73</v>
      </c>
      <c r="E753" s="163" t="s">
        <v>2600</v>
      </c>
      <c r="F753" s="163" t="s">
        <v>2601</v>
      </c>
      <c r="G753" s="150"/>
      <c r="H753" s="150"/>
      <c r="I753" s="153"/>
      <c r="J753" s="164">
        <f>BK753</f>
        <v>13000.7</v>
      </c>
      <c r="K753" s="150"/>
      <c r="L753" s="155"/>
      <c r="M753" s="156"/>
      <c r="N753" s="157"/>
      <c r="O753" s="157"/>
      <c r="P753" s="158">
        <f>SUM(P754:P757)</f>
        <v>0</v>
      </c>
      <c r="Q753" s="157"/>
      <c r="R753" s="158">
        <f>SUM(R754:R757)</f>
        <v>1.1039999999999999</v>
      </c>
      <c r="S753" s="157"/>
      <c r="T753" s="159">
        <f>SUM(T754:T757)</f>
        <v>0</v>
      </c>
      <c r="AR753" s="160" t="s">
        <v>157</v>
      </c>
      <c r="AT753" s="161" t="s">
        <v>73</v>
      </c>
      <c r="AU753" s="161" t="s">
        <v>79</v>
      </c>
      <c r="AY753" s="160" t="s">
        <v>149</v>
      </c>
      <c r="BK753" s="162">
        <f>SUM(BK754:BK757)</f>
        <v>13000.7</v>
      </c>
    </row>
    <row r="754" spans="1:65" s="1" customFormat="1" ht="14.45" customHeight="1">
      <c r="A754" s="31"/>
      <c r="B754" s="32"/>
      <c r="C754" s="165" t="s">
        <v>2602</v>
      </c>
      <c r="D754" s="165" t="s">
        <v>151</v>
      </c>
      <c r="E754" s="166" t="s">
        <v>2603</v>
      </c>
      <c r="F754" s="167" t="s">
        <v>2604</v>
      </c>
      <c r="G754" s="168" t="s">
        <v>154</v>
      </c>
      <c r="H754" s="169">
        <v>230</v>
      </c>
      <c r="I754" s="170">
        <v>12</v>
      </c>
      <c r="J754" s="171">
        <f>ROUND(I754*H754,2)</f>
        <v>2760</v>
      </c>
      <c r="K754" s="167" t="s">
        <v>155</v>
      </c>
      <c r="L754" s="36"/>
      <c r="M754" s="172" t="s">
        <v>19</v>
      </c>
      <c r="N754" s="173" t="s">
        <v>45</v>
      </c>
      <c r="O754" s="61"/>
      <c r="P754" s="174">
        <f>O754*H754</f>
        <v>0</v>
      </c>
      <c r="Q754" s="174">
        <v>0</v>
      </c>
      <c r="R754" s="174">
        <f>Q754*H754</f>
        <v>0</v>
      </c>
      <c r="S754" s="174">
        <v>0</v>
      </c>
      <c r="T754" s="175">
        <f>S754*H754</f>
        <v>0</v>
      </c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R754" s="176" t="s">
        <v>216</v>
      </c>
      <c r="AT754" s="176" t="s">
        <v>151</v>
      </c>
      <c r="AU754" s="176" t="s">
        <v>157</v>
      </c>
      <c r="AY754" s="14" t="s">
        <v>149</v>
      </c>
      <c r="BE754" s="177">
        <f>IF(N754="základní",J754,0)</f>
        <v>2760</v>
      </c>
      <c r="BF754" s="177">
        <f>IF(N754="snížená",J754,0)</f>
        <v>0</v>
      </c>
      <c r="BG754" s="177">
        <f>IF(N754="zákl. přenesená",J754,0)</f>
        <v>0</v>
      </c>
      <c r="BH754" s="177">
        <f>IF(N754="sníž. přenesená",J754,0)</f>
        <v>0</v>
      </c>
      <c r="BI754" s="177">
        <f>IF(N754="nulová",J754,0)</f>
        <v>0</v>
      </c>
      <c r="BJ754" s="14" t="s">
        <v>79</v>
      </c>
      <c r="BK754" s="177">
        <f>ROUND(I754*H754,2)</f>
        <v>2760</v>
      </c>
      <c r="BL754" s="14" t="s">
        <v>216</v>
      </c>
      <c r="BM754" s="176" t="s">
        <v>2605</v>
      </c>
    </row>
    <row r="755" spans="1:65" s="1" customFormat="1" ht="14.45" customHeight="1">
      <c r="A755" s="31"/>
      <c r="B755" s="32"/>
      <c r="C755" s="165" t="s">
        <v>2606</v>
      </c>
      <c r="D755" s="165" t="s">
        <v>151</v>
      </c>
      <c r="E755" s="166" t="s">
        <v>2607</v>
      </c>
      <c r="F755" s="167" t="s">
        <v>2608</v>
      </c>
      <c r="G755" s="168" t="s">
        <v>154</v>
      </c>
      <c r="H755" s="169">
        <v>230</v>
      </c>
      <c r="I755" s="170">
        <v>39</v>
      </c>
      <c r="J755" s="171">
        <f>ROUND(I755*H755,2)</f>
        <v>8970</v>
      </c>
      <c r="K755" s="167" t="s">
        <v>155</v>
      </c>
      <c r="L755" s="36"/>
      <c r="M755" s="172" t="s">
        <v>19</v>
      </c>
      <c r="N755" s="173" t="s">
        <v>45</v>
      </c>
      <c r="O755" s="61"/>
      <c r="P755" s="174">
        <f>O755*H755</f>
        <v>0</v>
      </c>
      <c r="Q755" s="174">
        <v>4.7999999999999996E-3</v>
      </c>
      <c r="R755" s="174">
        <f>Q755*H755</f>
        <v>1.1039999999999999</v>
      </c>
      <c r="S755" s="174">
        <v>0</v>
      </c>
      <c r="T755" s="175">
        <f>S755*H755</f>
        <v>0</v>
      </c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R755" s="176" t="s">
        <v>216</v>
      </c>
      <c r="AT755" s="176" t="s">
        <v>151</v>
      </c>
      <c r="AU755" s="176" t="s">
        <v>157</v>
      </c>
      <c r="AY755" s="14" t="s">
        <v>149</v>
      </c>
      <c r="BE755" s="177">
        <f>IF(N755="základní",J755,0)</f>
        <v>8970</v>
      </c>
      <c r="BF755" s="177">
        <f>IF(N755="snížená",J755,0)</f>
        <v>0</v>
      </c>
      <c r="BG755" s="177">
        <f>IF(N755="zákl. přenesená",J755,0)</f>
        <v>0</v>
      </c>
      <c r="BH755" s="177">
        <f>IF(N755="sníž. přenesená",J755,0)</f>
        <v>0</v>
      </c>
      <c r="BI755" s="177">
        <f>IF(N755="nulová",J755,0)</f>
        <v>0</v>
      </c>
      <c r="BJ755" s="14" t="s">
        <v>79</v>
      </c>
      <c r="BK755" s="177">
        <f>ROUND(I755*H755,2)</f>
        <v>8970</v>
      </c>
      <c r="BL755" s="14" t="s">
        <v>216</v>
      </c>
      <c r="BM755" s="176" t="s">
        <v>2609</v>
      </c>
    </row>
    <row r="756" spans="1:65" s="1" customFormat="1" ht="24.2" customHeight="1">
      <c r="A756" s="31"/>
      <c r="B756" s="32"/>
      <c r="C756" s="165" t="s">
        <v>2610</v>
      </c>
      <c r="D756" s="165" t="s">
        <v>151</v>
      </c>
      <c r="E756" s="166" t="s">
        <v>2611</v>
      </c>
      <c r="F756" s="167" t="s">
        <v>2612</v>
      </c>
      <c r="G756" s="168" t="s">
        <v>231</v>
      </c>
      <c r="H756" s="169">
        <v>1.1040000000000001</v>
      </c>
      <c r="I756" s="170">
        <v>541</v>
      </c>
      <c r="J756" s="171">
        <f>ROUND(I756*H756,2)</f>
        <v>597.26</v>
      </c>
      <c r="K756" s="167" t="s">
        <v>155</v>
      </c>
      <c r="L756" s="36"/>
      <c r="M756" s="172" t="s">
        <v>19</v>
      </c>
      <c r="N756" s="173" t="s">
        <v>45</v>
      </c>
      <c r="O756" s="61"/>
      <c r="P756" s="174">
        <f>O756*H756</f>
        <v>0</v>
      </c>
      <c r="Q756" s="174">
        <v>0</v>
      </c>
      <c r="R756" s="174">
        <f>Q756*H756</f>
        <v>0</v>
      </c>
      <c r="S756" s="174">
        <v>0</v>
      </c>
      <c r="T756" s="175">
        <f>S756*H756</f>
        <v>0</v>
      </c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R756" s="176" t="s">
        <v>216</v>
      </c>
      <c r="AT756" s="176" t="s">
        <v>151</v>
      </c>
      <c r="AU756" s="176" t="s">
        <v>157</v>
      </c>
      <c r="AY756" s="14" t="s">
        <v>149</v>
      </c>
      <c r="BE756" s="177">
        <f>IF(N756="základní",J756,0)</f>
        <v>597.26</v>
      </c>
      <c r="BF756" s="177">
        <f>IF(N756="snížená",J756,0)</f>
        <v>0</v>
      </c>
      <c r="BG756" s="177">
        <f>IF(N756="zákl. přenesená",J756,0)</f>
        <v>0</v>
      </c>
      <c r="BH756" s="177">
        <f>IF(N756="sníž. přenesená",J756,0)</f>
        <v>0</v>
      </c>
      <c r="BI756" s="177">
        <f>IF(N756="nulová",J756,0)</f>
        <v>0</v>
      </c>
      <c r="BJ756" s="14" t="s">
        <v>79</v>
      </c>
      <c r="BK756" s="177">
        <f>ROUND(I756*H756,2)</f>
        <v>597.26</v>
      </c>
      <c r="BL756" s="14" t="s">
        <v>216</v>
      </c>
      <c r="BM756" s="176" t="s">
        <v>2613</v>
      </c>
    </row>
    <row r="757" spans="1:65" s="1" customFormat="1" ht="24.2" customHeight="1">
      <c r="A757" s="31"/>
      <c r="B757" s="32"/>
      <c r="C757" s="165" t="s">
        <v>2614</v>
      </c>
      <c r="D757" s="165" t="s">
        <v>151</v>
      </c>
      <c r="E757" s="166" t="s">
        <v>2615</v>
      </c>
      <c r="F757" s="167" t="s">
        <v>2616</v>
      </c>
      <c r="G757" s="168" t="s">
        <v>231</v>
      </c>
      <c r="H757" s="169">
        <v>1.1040000000000001</v>
      </c>
      <c r="I757" s="170">
        <v>610</v>
      </c>
      <c r="J757" s="171">
        <f>ROUND(I757*H757,2)</f>
        <v>673.44</v>
      </c>
      <c r="K757" s="167" t="s">
        <v>155</v>
      </c>
      <c r="L757" s="36"/>
      <c r="M757" s="172" t="s">
        <v>19</v>
      </c>
      <c r="N757" s="173" t="s">
        <v>45</v>
      </c>
      <c r="O757" s="61"/>
      <c r="P757" s="174">
        <f>O757*H757</f>
        <v>0</v>
      </c>
      <c r="Q757" s="174">
        <v>0</v>
      </c>
      <c r="R757" s="174">
        <f>Q757*H757</f>
        <v>0</v>
      </c>
      <c r="S757" s="174">
        <v>0</v>
      </c>
      <c r="T757" s="175">
        <f>S757*H757</f>
        <v>0</v>
      </c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R757" s="176" t="s">
        <v>216</v>
      </c>
      <c r="AT757" s="176" t="s">
        <v>151</v>
      </c>
      <c r="AU757" s="176" t="s">
        <v>157</v>
      </c>
      <c r="AY757" s="14" t="s">
        <v>149</v>
      </c>
      <c r="BE757" s="177">
        <f>IF(N757="základní",J757,0)</f>
        <v>673.44</v>
      </c>
      <c r="BF757" s="177">
        <f>IF(N757="snížená",J757,0)</f>
        <v>0</v>
      </c>
      <c r="BG757" s="177">
        <f>IF(N757="zákl. přenesená",J757,0)</f>
        <v>0</v>
      </c>
      <c r="BH757" s="177">
        <f>IF(N757="sníž. přenesená",J757,0)</f>
        <v>0</v>
      </c>
      <c r="BI757" s="177">
        <f>IF(N757="nulová",J757,0)</f>
        <v>0</v>
      </c>
      <c r="BJ757" s="14" t="s">
        <v>79</v>
      </c>
      <c r="BK757" s="177">
        <f>ROUND(I757*H757,2)</f>
        <v>673.44</v>
      </c>
      <c r="BL757" s="14" t="s">
        <v>216</v>
      </c>
      <c r="BM757" s="176" t="s">
        <v>2617</v>
      </c>
    </row>
    <row r="758" spans="1:65" s="11" customFormat="1" ht="22.9" customHeight="1">
      <c r="B758" s="149"/>
      <c r="C758" s="150"/>
      <c r="D758" s="151" t="s">
        <v>73</v>
      </c>
      <c r="E758" s="163" t="s">
        <v>2618</v>
      </c>
      <c r="F758" s="163" t="s">
        <v>2619</v>
      </c>
      <c r="G758" s="150"/>
      <c r="H758" s="150"/>
      <c r="I758" s="153"/>
      <c r="J758" s="164">
        <f>BK758</f>
        <v>87053.78</v>
      </c>
      <c r="K758" s="150"/>
      <c r="L758" s="155"/>
      <c r="M758" s="156"/>
      <c r="N758" s="157"/>
      <c r="O758" s="157"/>
      <c r="P758" s="158">
        <f>SUM(P759:P775)</f>
        <v>0</v>
      </c>
      <c r="Q758" s="157"/>
      <c r="R758" s="158">
        <f>SUM(R759:R775)</f>
        <v>1.7517149999999997</v>
      </c>
      <c r="S758" s="157"/>
      <c r="T758" s="159">
        <f>SUM(T759:T775)</f>
        <v>0</v>
      </c>
      <c r="AR758" s="160" t="s">
        <v>157</v>
      </c>
      <c r="AT758" s="161" t="s">
        <v>73</v>
      </c>
      <c r="AU758" s="161" t="s">
        <v>79</v>
      </c>
      <c r="AY758" s="160" t="s">
        <v>149</v>
      </c>
      <c r="BK758" s="162">
        <f>SUM(BK759:BK775)</f>
        <v>87053.78</v>
      </c>
    </row>
    <row r="759" spans="1:65" s="1" customFormat="1" ht="14.45" customHeight="1">
      <c r="A759" s="31"/>
      <c r="B759" s="32"/>
      <c r="C759" s="165" t="s">
        <v>2620</v>
      </c>
      <c r="D759" s="165" t="s">
        <v>151</v>
      </c>
      <c r="E759" s="166" t="s">
        <v>2621</v>
      </c>
      <c r="F759" s="167" t="s">
        <v>2622</v>
      </c>
      <c r="G759" s="168" t="s">
        <v>154</v>
      </c>
      <c r="H759" s="169">
        <v>155</v>
      </c>
      <c r="I759" s="170">
        <v>2.2999999999999998</v>
      </c>
      <c r="J759" s="171">
        <f t="shared" ref="J759:J775" si="280">ROUND(I759*H759,2)</f>
        <v>356.5</v>
      </c>
      <c r="K759" s="167" t="s">
        <v>155</v>
      </c>
      <c r="L759" s="36"/>
      <c r="M759" s="172" t="s">
        <v>19</v>
      </c>
      <c r="N759" s="173" t="s">
        <v>45</v>
      </c>
      <c r="O759" s="61"/>
      <c r="P759" s="174">
        <f t="shared" ref="P759:P775" si="281">O759*H759</f>
        <v>0</v>
      </c>
      <c r="Q759" s="174">
        <v>0</v>
      </c>
      <c r="R759" s="174">
        <f t="shared" ref="R759:R775" si="282">Q759*H759</f>
        <v>0</v>
      </c>
      <c r="S759" s="174">
        <v>0</v>
      </c>
      <c r="T759" s="175">
        <f t="shared" ref="T759:T775" si="283">S759*H759</f>
        <v>0</v>
      </c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R759" s="176" t="s">
        <v>216</v>
      </c>
      <c r="AT759" s="176" t="s">
        <v>151</v>
      </c>
      <c r="AU759" s="176" t="s">
        <v>157</v>
      </c>
      <c r="AY759" s="14" t="s">
        <v>149</v>
      </c>
      <c r="BE759" s="177">
        <f t="shared" ref="BE759:BE775" si="284">IF(N759="základní",J759,0)</f>
        <v>356.5</v>
      </c>
      <c r="BF759" s="177">
        <f t="shared" ref="BF759:BF775" si="285">IF(N759="snížená",J759,0)</f>
        <v>0</v>
      </c>
      <c r="BG759" s="177">
        <f t="shared" ref="BG759:BG775" si="286">IF(N759="zákl. přenesená",J759,0)</f>
        <v>0</v>
      </c>
      <c r="BH759" s="177">
        <f t="shared" ref="BH759:BH775" si="287">IF(N759="sníž. přenesená",J759,0)</f>
        <v>0</v>
      </c>
      <c r="BI759" s="177">
        <f t="shared" ref="BI759:BI775" si="288">IF(N759="nulová",J759,0)</f>
        <v>0</v>
      </c>
      <c r="BJ759" s="14" t="s">
        <v>79</v>
      </c>
      <c r="BK759" s="177">
        <f t="shared" ref="BK759:BK775" si="289">ROUND(I759*H759,2)</f>
        <v>356.5</v>
      </c>
      <c r="BL759" s="14" t="s">
        <v>216</v>
      </c>
      <c r="BM759" s="176" t="s">
        <v>2623</v>
      </c>
    </row>
    <row r="760" spans="1:65" s="1" customFormat="1" ht="14.45" customHeight="1">
      <c r="A760" s="31"/>
      <c r="B760" s="32"/>
      <c r="C760" s="165" t="s">
        <v>2624</v>
      </c>
      <c r="D760" s="165" t="s">
        <v>151</v>
      </c>
      <c r="E760" s="166" t="s">
        <v>2625</v>
      </c>
      <c r="F760" s="167" t="s">
        <v>2626</v>
      </c>
      <c r="G760" s="168" t="s">
        <v>154</v>
      </c>
      <c r="H760" s="169">
        <v>155</v>
      </c>
      <c r="I760" s="170">
        <v>36.9</v>
      </c>
      <c r="J760" s="171">
        <f t="shared" si="280"/>
        <v>5719.5</v>
      </c>
      <c r="K760" s="167" t="s">
        <v>155</v>
      </c>
      <c r="L760" s="36"/>
      <c r="M760" s="172" t="s">
        <v>19</v>
      </c>
      <c r="N760" s="173" t="s">
        <v>45</v>
      </c>
      <c r="O760" s="61"/>
      <c r="P760" s="174">
        <f t="shared" si="281"/>
        <v>0</v>
      </c>
      <c r="Q760" s="174">
        <v>2.9999999999999997E-4</v>
      </c>
      <c r="R760" s="174">
        <f t="shared" si="282"/>
        <v>4.6499999999999993E-2</v>
      </c>
      <c r="S760" s="174">
        <v>0</v>
      </c>
      <c r="T760" s="175">
        <f t="shared" si="283"/>
        <v>0</v>
      </c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R760" s="176" t="s">
        <v>216</v>
      </c>
      <c r="AT760" s="176" t="s">
        <v>151</v>
      </c>
      <c r="AU760" s="176" t="s">
        <v>157</v>
      </c>
      <c r="AY760" s="14" t="s">
        <v>149</v>
      </c>
      <c r="BE760" s="177">
        <f t="shared" si="284"/>
        <v>5719.5</v>
      </c>
      <c r="BF760" s="177">
        <f t="shared" si="285"/>
        <v>0</v>
      </c>
      <c r="BG760" s="177">
        <f t="shared" si="286"/>
        <v>0</v>
      </c>
      <c r="BH760" s="177">
        <f t="shared" si="287"/>
        <v>0</v>
      </c>
      <c r="BI760" s="177">
        <f t="shared" si="288"/>
        <v>0</v>
      </c>
      <c r="BJ760" s="14" t="s">
        <v>79</v>
      </c>
      <c r="BK760" s="177">
        <f t="shared" si="289"/>
        <v>5719.5</v>
      </c>
      <c r="BL760" s="14" t="s">
        <v>216</v>
      </c>
      <c r="BM760" s="176" t="s">
        <v>2627</v>
      </c>
    </row>
    <row r="761" spans="1:65" s="1" customFormat="1" ht="14.45" customHeight="1">
      <c r="A761" s="31"/>
      <c r="B761" s="32"/>
      <c r="C761" s="165" t="s">
        <v>2628</v>
      </c>
      <c r="D761" s="165" t="s">
        <v>151</v>
      </c>
      <c r="E761" s="166" t="s">
        <v>2629</v>
      </c>
      <c r="F761" s="167" t="s">
        <v>2630</v>
      </c>
      <c r="G761" s="168" t="s">
        <v>154</v>
      </c>
      <c r="H761" s="169">
        <v>35</v>
      </c>
      <c r="I761" s="170">
        <v>84</v>
      </c>
      <c r="J761" s="171">
        <f t="shared" si="280"/>
        <v>2940</v>
      </c>
      <c r="K761" s="167" t="s">
        <v>155</v>
      </c>
      <c r="L761" s="36"/>
      <c r="M761" s="172" t="s">
        <v>19</v>
      </c>
      <c r="N761" s="173" t="s">
        <v>45</v>
      </c>
      <c r="O761" s="61"/>
      <c r="P761" s="174">
        <f t="shared" si="281"/>
        <v>0</v>
      </c>
      <c r="Q761" s="174">
        <v>1.5E-3</v>
      </c>
      <c r="R761" s="174">
        <f t="shared" si="282"/>
        <v>5.2499999999999998E-2</v>
      </c>
      <c r="S761" s="174">
        <v>0</v>
      </c>
      <c r="T761" s="175">
        <f t="shared" si="283"/>
        <v>0</v>
      </c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R761" s="176" t="s">
        <v>216</v>
      </c>
      <c r="AT761" s="176" t="s">
        <v>151</v>
      </c>
      <c r="AU761" s="176" t="s">
        <v>157</v>
      </c>
      <c r="AY761" s="14" t="s">
        <v>149</v>
      </c>
      <c r="BE761" s="177">
        <f t="shared" si="284"/>
        <v>2940</v>
      </c>
      <c r="BF761" s="177">
        <f t="shared" si="285"/>
        <v>0</v>
      </c>
      <c r="BG761" s="177">
        <f t="shared" si="286"/>
        <v>0</v>
      </c>
      <c r="BH761" s="177">
        <f t="shared" si="287"/>
        <v>0</v>
      </c>
      <c r="BI761" s="177">
        <f t="shared" si="288"/>
        <v>0</v>
      </c>
      <c r="BJ761" s="14" t="s">
        <v>79</v>
      </c>
      <c r="BK761" s="177">
        <f t="shared" si="289"/>
        <v>2940</v>
      </c>
      <c r="BL761" s="14" t="s">
        <v>216</v>
      </c>
      <c r="BM761" s="176" t="s">
        <v>2631</v>
      </c>
    </row>
    <row r="762" spans="1:65" s="1" customFormat="1" ht="14.45" customHeight="1">
      <c r="A762" s="31"/>
      <c r="B762" s="32"/>
      <c r="C762" s="165" t="s">
        <v>2632</v>
      </c>
      <c r="D762" s="165" t="s">
        <v>151</v>
      </c>
      <c r="E762" s="166" t="s">
        <v>2633</v>
      </c>
      <c r="F762" s="167" t="s">
        <v>2634</v>
      </c>
      <c r="G762" s="168" t="s">
        <v>154</v>
      </c>
      <c r="H762" s="169">
        <v>155</v>
      </c>
      <c r="I762" s="170">
        <v>38</v>
      </c>
      <c r="J762" s="171">
        <f t="shared" si="280"/>
        <v>5890</v>
      </c>
      <c r="K762" s="167" t="s">
        <v>155</v>
      </c>
      <c r="L762" s="36"/>
      <c r="M762" s="172" t="s">
        <v>19</v>
      </c>
      <c r="N762" s="173" t="s">
        <v>45</v>
      </c>
      <c r="O762" s="61"/>
      <c r="P762" s="174">
        <f t="shared" si="281"/>
        <v>0</v>
      </c>
      <c r="Q762" s="174">
        <v>4.4999999999999997E-3</v>
      </c>
      <c r="R762" s="174">
        <f t="shared" si="282"/>
        <v>0.6974999999999999</v>
      </c>
      <c r="S762" s="174">
        <v>0</v>
      </c>
      <c r="T762" s="175">
        <f t="shared" si="283"/>
        <v>0</v>
      </c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R762" s="176" t="s">
        <v>216</v>
      </c>
      <c r="AT762" s="176" t="s">
        <v>151</v>
      </c>
      <c r="AU762" s="176" t="s">
        <v>157</v>
      </c>
      <c r="AY762" s="14" t="s">
        <v>149</v>
      </c>
      <c r="BE762" s="177">
        <f t="shared" si="284"/>
        <v>5890</v>
      </c>
      <c r="BF762" s="177">
        <f t="shared" si="285"/>
        <v>0</v>
      </c>
      <c r="BG762" s="177">
        <f t="shared" si="286"/>
        <v>0</v>
      </c>
      <c r="BH762" s="177">
        <f t="shared" si="287"/>
        <v>0</v>
      </c>
      <c r="BI762" s="177">
        <f t="shared" si="288"/>
        <v>0</v>
      </c>
      <c r="BJ762" s="14" t="s">
        <v>79</v>
      </c>
      <c r="BK762" s="177">
        <f t="shared" si="289"/>
        <v>5890</v>
      </c>
      <c r="BL762" s="14" t="s">
        <v>216</v>
      </c>
      <c r="BM762" s="176" t="s">
        <v>2635</v>
      </c>
    </row>
    <row r="763" spans="1:65" s="1" customFormat="1" ht="24.2" customHeight="1">
      <c r="A763" s="31"/>
      <c r="B763" s="32"/>
      <c r="C763" s="165" t="s">
        <v>2636</v>
      </c>
      <c r="D763" s="165" t="s">
        <v>151</v>
      </c>
      <c r="E763" s="166" t="s">
        <v>2637</v>
      </c>
      <c r="F763" s="167" t="s">
        <v>2638</v>
      </c>
      <c r="G763" s="168" t="s">
        <v>154</v>
      </c>
      <c r="H763" s="169">
        <v>155</v>
      </c>
      <c r="I763" s="170">
        <v>370</v>
      </c>
      <c r="J763" s="171">
        <f t="shared" si="280"/>
        <v>57350</v>
      </c>
      <c r="K763" s="167" t="s">
        <v>155</v>
      </c>
      <c r="L763" s="36"/>
      <c r="M763" s="172" t="s">
        <v>19</v>
      </c>
      <c r="N763" s="173" t="s">
        <v>45</v>
      </c>
      <c r="O763" s="61"/>
      <c r="P763" s="174">
        <f t="shared" si="281"/>
        <v>0</v>
      </c>
      <c r="Q763" s="174">
        <v>5.1999999999999998E-3</v>
      </c>
      <c r="R763" s="174">
        <f t="shared" si="282"/>
        <v>0.80599999999999994</v>
      </c>
      <c r="S763" s="174">
        <v>0</v>
      </c>
      <c r="T763" s="175">
        <f t="shared" si="283"/>
        <v>0</v>
      </c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R763" s="176" t="s">
        <v>216</v>
      </c>
      <c r="AT763" s="176" t="s">
        <v>151</v>
      </c>
      <c r="AU763" s="176" t="s">
        <v>157</v>
      </c>
      <c r="AY763" s="14" t="s">
        <v>149</v>
      </c>
      <c r="BE763" s="177">
        <f t="shared" si="284"/>
        <v>57350</v>
      </c>
      <c r="BF763" s="177">
        <f t="shared" si="285"/>
        <v>0</v>
      </c>
      <c r="BG763" s="177">
        <f t="shared" si="286"/>
        <v>0</v>
      </c>
      <c r="BH763" s="177">
        <f t="shared" si="287"/>
        <v>0</v>
      </c>
      <c r="BI763" s="177">
        <f t="shared" si="288"/>
        <v>0</v>
      </c>
      <c r="BJ763" s="14" t="s">
        <v>79</v>
      </c>
      <c r="BK763" s="177">
        <f t="shared" si="289"/>
        <v>57350</v>
      </c>
      <c r="BL763" s="14" t="s">
        <v>216</v>
      </c>
      <c r="BM763" s="176" t="s">
        <v>2639</v>
      </c>
    </row>
    <row r="764" spans="1:65" s="1" customFormat="1" ht="14.45" customHeight="1">
      <c r="A764" s="31"/>
      <c r="B764" s="32"/>
      <c r="C764" s="165" t="s">
        <v>2640</v>
      </c>
      <c r="D764" s="165" t="s">
        <v>151</v>
      </c>
      <c r="E764" s="166" t="s">
        <v>2641</v>
      </c>
      <c r="F764" s="167" t="s">
        <v>2642</v>
      </c>
      <c r="G764" s="168" t="s">
        <v>154</v>
      </c>
      <c r="H764" s="169">
        <v>10</v>
      </c>
      <c r="I764" s="170">
        <v>69.5</v>
      </c>
      <c r="J764" s="171">
        <f t="shared" si="280"/>
        <v>695</v>
      </c>
      <c r="K764" s="167" t="s">
        <v>155</v>
      </c>
      <c r="L764" s="36"/>
      <c r="M764" s="172" t="s">
        <v>19</v>
      </c>
      <c r="N764" s="173" t="s">
        <v>45</v>
      </c>
      <c r="O764" s="61"/>
      <c r="P764" s="174">
        <f t="shared" si="281"/>
        <v>0</v>
      </c>
      <c r="Q764" s="174">
        <v>0</v>
      </c>
      <c r="R764" s="174">
        <f t="shared" si="282"/>
        <v>0</v>
      </c>
      <c r="S764" s="174">
        <v>0</v>
      </c>
      <c r="T764" s="175">
        <f t="shared" si="283"/>
        <v>0</v>
      </c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R764" s="176" t="s">
        <v>216</v>
      </c>
      <c r="AT764" s="176" t="s">
        <v>151</v>
      </c>
      <c r="AU764" s="176" t="s">
        <v>157</v>
      </c>
      <c r="AY764" s="14" t="s">
        <v>149</v>
      </c>
      <c r="BE764" s="177">
        <f t="shared" si="284"/>
        <v>695</v>
      </c>
      <c r="BF764" s="177">
        <f t="shared" si="285"/>
        <v>0</v>
      </c>
      <c r="BG764" s="177">
        <f t="shared" si="286"/>
        <v>0</v>
      </c>
      <c r="BH764" s="177">
        <f t="shared" si="287"/>
        <v>0</v>
      </c>
      <c r="BI764" s="177">
        <f t="shared" si="288"/>
        <v>0</v>
      </c>
      <c r="BJ764" s="14" t="s">
        <v>79</v>
      </c>
      <c r="BK764" s="177">
        <f t="shared" si="289"/>
        <v>695</v>
      </c>
      <c r="BL764" s="14" t="s">
        <v>216</v>
      </c>
      <c r="BM764" s="176" t="s">
        <v>2643</v>
      </c>
    </row>
    <row r="765" spans="1:65" s="1" customFormat="1" ht="14.45" customHeight="1">
      <c r="A765" s="31"/>
      <c r="B765" s="32"/>
      <c r="C765" s="165" t="s">
        <v>2644</v>
      </c>
      <c r="D765" s="165" t="s">
        <v>151</v>
      </c>
      <c r="E765" s="166" t="s">
        <v>2645</v>
      </c>
      <c r="F765" s="167" t="s">
        <v>2646</v>
      </c>
      <c r="G765" s="168" t="s">
        <v>154</v>
      </c>
      <c r="H765" s="169">
        <v>155</v>
      </c>
      <c r="I765" s="170">
        <v>5.3</v>
      </c>
      <c r="J765" s="171">
        <f t="shared" si="280"/>
        <v>821.5</v>
      </c>
      <c r="K765" s="167" t="s">
        <v>155</v>
      </c>
      <c r="L765" s="36"/>
      <c r="M765" s="172" t="s">
        <v>19</v>
      </c>
      <c r="N765" s="173" t="s">
        <v>45</v>
      </c>
      <c r="O765" s="61"/>
      <c r="P765" s="174">
        <f t="shared" si="281"/>
        <v>0</v>
      </c>
      <c r="Q765" s="174">
        <v>0</v>
      </c>
      <c r="R765" s="174">
        <f t="shared" si="282"/>
        <v>0</v>
      </c>
      <c r="S765" s="174">
        <v>0</v>
      </c>
      <c r="T765" s="175">
        <f t="shared" si="283"/>
        <v>0</v>
      </c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R765" s="176" t="s">
        <v>216</v>
      </c>
      <c r="AT765" s="176" t="s">
        <v>151</v>
      </c>
      <c r="AU765" s="176" t="s">
        <v>157</v>
      </c>
      <c r="AY765" s="14" t="s">
        <v>149</v>
      </c>
      <c r="BE765" s="177">
        <f t="shared" si="284"/>
        <v>821.5</v>
      </c>
      <c r="BF765" s="177">
        <f t="shared" si="285"/>
        <v>0</v>
      </c>
      <c r="BG765" s="177">
        <f t="shared" si="286"/>
        <v>0</v>
      </c>
      <c r="BH765" s="177">
        <f t="shared" si="287"/>
        <v>0</v>
      </c>
      <c r="BI765" s="177">
        <f t="shared" si="288"/>
        <v>0</v>
      </c>
      <c r="BJ765" s="14" t="s">
        <v>79</v>
      </c>
      <c r="BK765" s="177">
        <f t="shared" si="289"/>
        <v>821.5</v>
      </c>
      <c r="BL765" s="14" t="s">
        <v>216</v>
      </c>
      <c r="BM765" s="176" t="s">
        <v>2647</v>
      </c>
    </row>
    <row r="766" spans="1:65" s="1" customFormat="1" ht="14.45" customHeight="1">
      <c r="A766" s="31"/>
      <c r="B766" s="32"/>
      <c r="C766" s="165" t="s">
        <v>2648</v>
      </c>
      <c r="D766" s="165" t="s">
        <v>151</v>
      </c>
      <c r="E766" s="166" t="s">
        <v>2649</v>
      </c>
      <c r="F766" s="167" t="s">
        <v>2650</v>
      </c>
      <c r="G766" s="168" t="s">
        <v>154</v>
      </c>
      <c r="H766" s="169">
        <v>6</v>
      </c>
      <c r="I766" s="170">
        <v>153</v>
      </c>
      <c r="J766" s="171">
        <f t="shared" si="280"/>
        <v>918</v>
      </c>
      <c r="K766" s="167" t="s">
        <v>155</v>
      </c>
      <c r="L766" s="36"/>
      <c r="M766" s="172" t="s">
        <v>19</v>
      </c>
      <c r="N766" s="173" t="s">
        <v>45</v>
      </c>
      <c r="O766" s="61"/>
      <c r="P766" s="174">
        <f t="shared" si="281"/>
        <v>0</v>
      </c>
      <c r="Q766" s="174">
        <v>5.8E-4</v>
      </c>
      <c r="R766" s="174">
        <f t="shared" si="282"/>
        <v>3.48E-3</v>
      </c>
      <c r="S766" s="174">
        <v>0</v>
      </c>
      <c r="T766" s="175">
        <f t="shared" si="283"/>
        <v>0</v>
      </c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R766" s="176" t="s">
        <v>216</v>
      </c>
      <c r="AT766" s="176" t="s">
        <v>151</v>
      </c>
      <c r="AU766" s="176" t="s">
        <v>157</v>
      </c>
      <c r="AY766" s="14" t="s">
        <v>149</v>
      </c>
      <c r="BE766" s="177">
        <f t="shared" si="284"/>
        <v>918</v>
      </c>
      <c r="BF766" s="177">
        <f t="shared" si="285"/>
        <v>0</v>
      </c>
      <c r="BG766" s="177">
        <f t="shared" si="286"/>
        <v>0</v>
      </c>
      <c r="BH766" s="177">
        <f t="shared" si="287"/>
        <v>0</v>
      </c>
      <c r="BI766" s="177">
        <f t="shared" si="288"/>
        <v>0</v>
      </c>
      <c r="BJ766" s="14" t="s">
        <v>79</v>
      </c>
      <c r="BK766" s="177">
        <f t="shared" si="289"/>
        <v>918</v>
      </c>
      <c r="BL766" s="14" t="s">
        <v>216</v>
      </c>
      <c r="BM766" s="176" t="s">
        <v>2651</v>
      </c>
    </row>
    <row r="767" spans="1:65" s="1" customFormat="1" ht="14.45" customHeight="1">
      <c r="A767" s="31"/>
      <c r="B767" s="32"/>
      <c r="C767" s="178" t="s">
        <v>2652</v>
      </c>
      <c r="D767" s="178" t="s">
        <v>323</v>
      </c>
      <c r="E767" s="179" t="s">
        <v>2653</v>
      </c>
      <c r="F767" s="180" t="s">
        <v>2654</v>
      </c>
      <c r="G767" s="181" t="s">
        <v>154</v>
      </c>
      <c r="H767" s="182">
        <v>6</v>
      </c>
      <c r="I767" s="183">
        <v>272</v>
      </c>
      <c r="J767" s="184">
        <f t="shared" si="280"/>
        <v>1632</v>
      </c>
      <c r="K767" s="180" t="s">
        <v>155</v>
      </c>
      <c r="L767" s="185"/>
      <c r="M767" s="186" t="s">
        <v>19</v>
      </c>
      <c r="N767" s="187" t="s">
        <v>45</v>
      </c>
      <c r="O767" s="61"/>
      <c r="P767" s="174">
        <f t="shared" si="281"/>
        <v>0</v>
      </c>
      <c r="Q767" s="174">
        <v>7.4999999999999997E-3</v>
      </c>
      <c r="R767" s="174">
        <f t="shared" si="282"/>
        <v>4.4999999999999998E-2</v>
      </c>
      <c r="S767" s="174">
        <v>0</v>
      </c>
      <c r="T767" s="175">
        <f t="shared" si="283"/>
        <v>0</v>
      </c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R767" s="176" t="s">
        <v>281</v>
      </c>
      <c r="AT767" s="176" t="s">
        <v>323</v>
      </c>
      <c r="AU767" s="176" t="s">
        <v>157</v>
      </c>
      <c r="AY767" s="14" t="s">
        <v>149</v>
      </c>
      <c r="BE767" s="177">
        <f t="shared" si="284"/>
        <v>1632</v>
      </c>
      <c r="BF767" s="177">
        <f t="shared" si="285"/>
        <v>0</v>
      </c>
      <c r="BG767" s="177">
        <f t="shared" si="286"/>
        <v>0</v>
      </c>
      <c r="BH767" s="177">
        <f t="shared" si="287"/>
        <v>0</v>
      </c>
      <c r="BI767" s="177">
        <f t="shared" si="288"/>
        <v>0</v>
      </c>
      <c r="BJ767" s="14" t="s">
        <v>79</v>
      </c>
      <c r="BK767" s="177">
        <f t="shared" si="289"/>
        <v>1632</v>
      </c>
      <c r="BL767" s="14" t="s">
        <v>216</v>
      </c>
      <c r="BM767" s="176" t="s">
        <v>2655</v>
      </c>
    </row>
    <row r="768" spans="1:65" s="1" customFormat="1" ht="14.45" customHeight="1">
      <c r="A768" s="31"/>
      <c r="B768" s="32"/>
      <c r="C768" s="165" t="s">
        <v>2656</v>
      </c>
      <c r="D768" s="165" t="s">
        <v>151</v>
      </c>
      <c r="E768" s="166" t="s">
        <v>2657</v>
      </c>
      <c r="F768" s="167" t="s">
        <v>2658</v>
      </c>
      <c r="G768" s="168" t="s">
        <v>169</v>
      </c>
      <c r="H768" s="169">
        <v>88.5</v>
      </c>
      <c r="I768" s="170">
        <v>23</v>
      </c>
      <c r="J768" s="171">
        <f t="shared" si="280"/>
        <v>2035.5</v>
      </c>
      <c r="K768" s="167" t="s">
        <v>155</v>
      </c>
      <c r="L768" s="36"/>
      <c r="M768" s="172" t="s">
        <v>19</v>
      </c>
      <c r="N768" s="173" t="s">
        <v>45</v>
      </c>
      <c r="O768" s="61"/>
      <c r="P768" s="174">
        <f t="shared" si="281"/>
        <v>0</v>
      </c>
      <c r="Q768" s="174">
        <v>5.5000000000000003E-4</v>
      </c>
      <c r="R768" s="174">
        <f t="shared" si="282"/>
        <v>4.8675000000000003E-2</v>
      </c>
      <c r="S768" s="174">
        <v>0</v>
      </c>
      <c r="T768" s="175">
        <f t="shared" si="283"/>
        <v>0</v>
      </c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R768" s="176" t="s">
        <v>216</v>
      </c>
      <c r="AT768" s="176" t="s">
        <v>151</v>
      </c>
      <c r="AU768" s="176" t="s">
        <v>157</v>
      </c>
      <c r="AY768" s="14" t="s">
        <v>149</v>
      </c>
      <c r="BE768" s="177">
        <f t="shared" si="284"/>
        <v>2035.5</v>
      </c>
      <c r="BF768" s="177">
        <f t="shared" si="285"/>
        <v>0</v>
      </c>
      <c r="BG768" s="177">
        <f t="shared" si="286"/>
        <v>0</v>
      </c>
      <c r="BH768" s="177">
        <f t="shared" si="287"/>
        <v>0</v>
      </c>
      <c r="BI768" s="177">
        <f t="shared" si="288"/>
        <v>0</v>
      </c>
      <c r="BJ768" s="14" t="s">
        <v>79</v>
      </c>
      <c r="BK768" s="177">
        <f t="shared" si="289"/>
        <v>2035.5</v>
      </c>
      <c r="BL768" s="14" t="s">
        <v>216</v>
      </c>
      <c r="BM768" s="176" t="s">
        <v>2659</v>
      </c>
    </row>
    <row r="769" spans="1:65" s="1" customFormat="1" ht="14.45" customHeight="1">
      <c r="A769" s="31"/>
      <c r="B769" s="32"/>
      <c r="C769" s="165" t="s">
        <v>2660</v>
      </c>
      <c r="D769" s="165" t="s">
        <v>151</v>
      </c>
      <c r="E769" s="166" t="s">
        <v>2661</v>
      </c>
      <c r="F769" s="167" t="s">
        <v>2662</v>
      </c>
      <c r="G769" s="168" t="s">
        <v>169</v>
      </c>
      <c r="H769" s="169">
        <v>15</v>
      </c>
      <c r="I769" s="170">
        <v>113</v>
      </c>
      <c r="J769" s="171">
        <f t="shared" si="280"/>
        <v>1695</v>
      </c>
      <c r="K769" s="167" t="s">
        <v>155</v>
      </c>
      <c r="L769" s="36"/>
      <c r="M769" s="172" t="s">
        <v>19</v>
      </c>
      <c r="N769" s="173" t="s">
        <v>45</v>
      </c>
      <c r="O769" s="61"/>
      <c r="P769" s="174">
        <f t="shared" si="281"/>
        <v>0</v>
      </c>
      <c r="Q769" s="174">
        <v>5.5000000000000003E-4</v>
      </c>
      <c r="R769" s="174">
        <f t="shared" si="282"/>
        <v>8.2500000000000004E-3</v>
      </c>
      <c r="S769" s="174">
        <v>0</v>
      </c>
      <c r="T769" s="175">
        <f t="shared" si="283"/>
        <v>0</v>
      </c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R769" s="176" t="s">
        <v>216</v>
      </c>
      <c r="AT769" s="176" t="s">
        <v>151</v>
      </c>
      <c r="AU769" s="176" t="s">
        <v>157</v>
      </c>
      <c r="AY769" s="14" t="s">
        <v>149</v>
      </c>
      <c r="BE769" s="177">
        <f t="shared" si="284"/>
        <v>1695</v>
      </c>
      <c r="BF769" s="177">
        <f t="shared" si="285"/>
        <v>0</v>
      </c>
      <c r="BG769" s="177">
        <f t="shared" si="286"/>
        <v>0</v>
      </c>
      <c r="BH769" s="177">
        <f t="shared" si="287"/>
        <v>0</v>
      </c>
      <c r="BI769" s="177">
        <f t="shared" si="288"/>
        <v>0</v>
      </c>
      <c r="BJ769" s="14" t="s">
        <v>79</v>
      </c>
      <c r="BK769" s="177">
        <f t="shared" si="289"/>
        <v>1695</v>
      </c>
      <c r="BL769" s="14" t="s">
        <v>216</v>
      </c>
      <c r="BM769" s="176" t="s">
        <v>2663</v>
      </c>
    </row>
    <row r="770" spans="1:65" s="1" customFormat="1" ht="14.45" customHeight="1">
      <c r="A770" s="31"/>
      <c r="B770" s="32"/>
      <c r="C770" s="165" t="s">
        <v>2664</v>
      </c>
      <c r="D770" s="165" t="s">
        <v>151</v>
      </c>
      <c r="E770" s="166" t="s">
        <v>2665</v>
      </c>
      <c r="F770" s="167" t="s">
        <v>2666</v>
      </c>
      <c r="G770" s="168" t="s">
        <v>169</v>
      </c>
      <c r="H770" s="169">
        <v>69</v>
      </c>
      <c r="I770" s="170">
        <v>27</v>
      </c>
      <c r="J770" s="171">
        <f t="shared" si="280"/>
        <v>1863</v>
      </c>
      <c r="K770" s="167" t="s">
        <v>155</v>
      </c>
      <c r="L770" s="36"/>
      <c r="M770" s="172" t="s">
        <v>19</v>
      </c>
      <c r="N770" s="173" t="s">
        <v>45</v>
      </c>
      <c r="O770" s="61"/>
      <c r="P770" s="174">
        <f t="shared" si="281"/>
        <v>0</v>
      </c>
      <c r="Q770" s="174">
        <v>5.0000000000000001E-4</v>
      </c>
      <c r="R770" s="174">
        <f t="shared" si="282"/>
        <v>3.4500000000000003E-2</v>
      </c>
      <c r="S770" s="174">
        <v>0</v>
      </c>
      <c r="T770" s="175">
        <f t="shared" si="283"/>
        <v>0</v>
      </c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R770" s="176" t="s">
        <v>216</v>
      </c>
      <c r="AT770" s="176" t="s">
        <v>151</v>
      </c>
      <c r="AU770" s="176" t="s">
        <v>157</v>
      </c>
      <c r="AY770" s="14" t="s">
        <v>149</v>
      </c>
      <c r="BE770" s="177">
        <f t="shared" si="284"/>
        <v>1863</v>
      </c>
      <c r="BF770" s="177">
        <f t="shared" si="285"/>
        <v>0</v>
      </c>
      <c r="BG770" s="177">
        <f t="shared" si="286"/>
        <v>0</v>
      </c>
      <c r="BH770" s="177">
        <f t="shared" si="287"/>
        <v>0</v>
      </c>
      <c r="BI770" s="177">
        <f t="shared" si="288"/>
        <v>0</v>
      </c>
      <c r="BJ770" s="14" t="s">
        <v>79</v>
      </c>
      <c r="BK770" s="177">
        <f t="shared" si="289"/>
        <v>1863</v>
      </c>
      <c r="BL770" s="14" t="s">
        <v>216</v>
      </c>
      <c r="BM770" s="176" t="s">
        <v>2667</v>
      </c>
    </row>
    <row r="771" spans="1:65" s="1" customFormat="1" ht="14.45" customHeight="1">
      <c r="A771" s="31"/>
      <c r="B771" s="32"/>
      <c r="C771" s="165" t="s">
        <v>2668</v>
      </c>
      <c r="D771" s="165" t="s">
        <v>151</v>
      </c>
      <c r="E771" s="166" t="s">
        <v>2669</v>
      </c>
      <c r="F771" s="167" t="s">
        <v>2670</v>
      </c>
      <c r="G771" s="168" t="s">
        <v>169</v>
      </c>
      <c r="H771" s="169">
        <v>52</v>
      </c>
      <c r="I771" s="170">
        <v>39.5</v>
      </c>
      <c r="J771" s="171">
        <f t="shared" si="280"/>
        <v>2054</v>
      </c>
      <c r="K771" s="167" t="s">
        <v>155</v>
      </c>
      <c r="L771" s="36"/>
      <c r="M771" s="172" t="s">
        <v>19</v>
      </c>
      <c r="N771" s="173" t="s">
        <v>45</v>
      </c>
      <c r="O771" s="61"/>
      <c r="P771" s="174">
        <f t="shared" si="281"/>
        <v>0</v>
      </c>
      <c r="Q771" s="174">
        <v>3.0000000000000001E-5</v>
      </c>
      <c r="R771" s="174">
        <f t="shared" si="282"/>
        <v>1.56E-3</v>
      </c>
      <c r="S771" s="174">
        <v>0</v>
      </c>
      <c r="T771" s="175">
        <f t="shared" si="283"/>
        <v>0</v>
      </c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R771" s="176" t="s">
        <v>216</v>
      </c>
      <c r="AT771" s="176" t="s">
        <v>151</v>
      </c>
      <c r="AU771" s="176" t="s">
        <v>157</v>
      </c>
      <c r="AY771" s="14" t="s">
        <v>149</v>
      </c>
      <c r="BE771" s="177">
        <f t="shared" si="284"/>
        <v>2054</v>
      </c>
      <c r="BF771" s="177">
        <f t="shared" si="285"/>
        <v>0</v>
      </c>
      <c r="BG771" s="177">
        <f t="shared" si="286"/>
        <v>0</v>
      </c>
      <c r="BH771" s="177">
        <f t="shared" si="287"/>
        <v>0</v>
      </c>
      <c r="BI771" s="177">
        <f t="shared" si="288"/>
        <v>0</v>
      </c>
      <c r="BJ771" s="14" t="s">
        <v>79</v>
      </c>
      <c r="BK771" s="177">
        <f t="shared" si="289"/>
        <v>2054</v>
      </c>
      <c r="BL771" s="14" t="s">
        <v>216</v>
      </c>
      <c r="BM771" s="176" t="s">
        <v>2671</v>
      </c>
    </row>
    <row r="772" spans="1:65" s="1" customFormat="1" ht="14.45" customHeight="1">
      <c r="A772" s="31"/>
      <c r="B772" s="32"/>
      <c r="C772" s="165" t="s">
        <v>2672</v>
      </c>
      <c r="D772" s="165" t="s">
        <v>151</v>
      </c>
      <c r="E772" s="166" t="s">
        <v>2673</v>
      </c>
      <c r="F772" s="167" t="s">
        <v>2674</v>
      </c>
      <c r="G772" s="168" t="s">
        <v>165</v>
      </c>
      <c r="H772" s="169">
        <v>20</v>
      </c>
      <c r="I772" s="170">
        <v>37.1</v>
      </c>
      <c r="J772" s="171">
        <f t="shared" si="280"/>
        <v>742</v>
      </c>
      <c r="K772" s="167" t="s">
        <v>155</v>
      </c>
      <c r="L772" s="36"/>
      <c r="M772" s="172" t="s">
        <v>19</v>
      </c>
      <c r="N772" s="173" t="s">
        <v>45</v>
      </c>
      <c r="O772" s="61"/>
      <c r="P772" s="174">
        <f t="shared" si="281"/>
        <v>0</v>
      </c>
      <c r="Q772" s="174">
        <v>0</v>
      </c>
      <c r="R772" s="174">
        <f t="shared" si="282"/>
        <v>0</v>
      </c>
      <c r="S772" s="174">
        <v>0</v>
      </c>
      <c r="T772" s="175">
        <f t="shared" si="283"/>
        <v>0</v>
      </c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R772" s="176" t="s">
        <v>216</v>
      </c>
      <c r="AT772" s="176" t="s">
        <v>151</v>
      </c>
      <c r="AU772" s="176" t="s">
        <v>157</v>
      </c>
      <c r="AY772" s="14" t="s">
        <v>149</v>
      </c>
      <c r="BE772" s="177">
        <f t="shared" si="284"/>
        <v>742</v>
      </c>
      <c r="BF772" s="177">
        <f t="shared" si="285"/>
        <v>0</v>
      </c>
      <c r="BG772" s="177">
        <f t="shared" si="286"/>
        <v>0</v>
      </c>
      <c r="BH772" s="177">
        <f t="shared" si="287"/>
        <v>0</v>
      </c>
      <c r="BI772" s="177">
        <f t="shared" si="288"/>
        <v>0</v>
      </c>
      <c r="BJ772" s="14" t="s">
        <v>79</v>
      </c>
      <c r="BK772" s="177">
        <f t="shared" si="289"/>
        <v>742</v>
      </c>
      <c r="BL772" s="14" t="s">
        <v>216</v>
      </c>
      <c r="BM772" s="176" t="s">
        <v>2675</v>
      </c>
    </row>
    <row r="773" spans="1:65" s="1" customFormat="1" ht="14.45" customHeight="1">
      <c r="A773" s="31"/>
      <c r="B773" s="32"/>
      <c r="C773" s="165" t="s">
        <v>2676</v>
      </c>
      <c r="D773" s="165" t="s">
        <v>151</v>
      </c>
      <c r="E773" s="166" t="s">
        <v>2677</v>
      </c>
      <c r="F773" s="167" t="s">
        <v>2678</v>
      </c>
      <c r="G773" s="168" t="s">
        <v>154</v>
      </c>
      <c r="H773" s="169">
        <v>155</v>
      </c>
      <c r="I773" s="170">
        <v>2.2000000000000002</v>
      </c>
      <c r="J773" s="171">
        <f t="shared" si="280"/>
        <v>341</v>
      </c>
      <c r="K773" s="167" t="s">
        <v>155</v>
      </c>
      <c r="L773" s="36"/>
      <c r="M773" s="172" t="s">
        <v>19</v>
      </c>
      <c r="N773" s="173" t="s">
        <v>45</v>
      </c>
      <c r="O773" s="61"/>
      <c r="P773" s="174">
        <f t="shared" si="281"/>
        <v>0</v>
      </c>
      <c r="Q773" s="174">
        <v>5.0000000000000002E-5</v>
      </c>
      <c r="R773" s="174">
        <f t="shared" si="282"/>
        <v>7.7499999999999999E-3</v>
      </c>
      <c r="S773" s="174">
        <v>0</v>
      </c>
      <c r="T773" s="175">
        <f t="shared" si="283"/>
        <v>0</v>
      </c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R773" s="176" t="s">
        <v>216</v>
      </c>
      <c r="AT773" s="176" t="s">
        <v>151</v>
      </c>
      <c r="AU773" s="176" t="s">
        <v>157</v>
      </c>
      <c r="AY773" s="14" t="s">
        <v>149</v>
      </c>
      <c r="BE773" s="177">
        <f t="shared" si="284"/>
        <v>341</v>
      </c>
      <c r="BF773" s="177">
        <f t="shared" si="285"/>
        <v>0</v>
      </c>
      <c r="BG773" s="177">
        <f t="shared" si="286"/>
        <v>0</v>
      </c>
      <c r="BH773" s="177">
        <f t="shared" si="287"/>
        <v>0</v>
      </c>
      <c r="BI773" s="177">
        <f t="shared" si="288"/>
        <v>0</v>
      </c>
      <c r="BJ773" s="14" t="s">
        <v>79</v>
      </c>
      <c r="BK773" s="177">
        <f t="shared" si="289"/>
        <v>341</v>
      </c>
      <c r="BL773" s="14" t="s">
        <v>216</v>
      </c>
      <c r="BM773" s="176" t="s">
        <v>2679</v>
      </c>
    </row>
    <row r="774" spans="1:65" s="1" customFormat="1" ht="24.2" customHeight="1">
      <c r="A774" s="31"/>
      <c r="B774" s="32"/>
      <c r="C774" s="165" t="s">
        <v>2680</v>
      </c>
      <c r="D774" s="165" t="s">
        <v>151</v>
      </c>
      <c r="E774" s="166" t="s">
        <v>2681</v>
      </c>
      <c r="F774" s="167" t="s">
        <v>2682</v>
      </c>
      <c r="G774" s="168" t="s">
        <v>231</v>
      </c>
      <c r="H774" s="169">
        <v>1.752</v>
      </c>
      <c r="I774" s="170">
        <v>577</v>
      </c>
      <c r="J774" s="171">
        <f t="shared" si="280"/>
        <v>1010.9</v>
      </c>
      <c r="K774" s="167" t="s">
        <v>155</v>
      </c>
      <c r="L774" s="36"/>
      <c r="M774" s="172" t="s">
        <v>19</v>
      </c>
      <c r="N774" s="173" t="s">
        <v>45</v>
      </c>
      <c r="O774" s="61"/>
      <c r="P774" s="174">
        <f t="shared" si="281"/>
        <v>0</v>
      </c>
      <c r="Q774" s="174">
        <v>0</v>
      </c>
      <c r="R774" s="174">
        <f t="shared" si="282"/>
        <v>0</v>
      </c>
      <c r="S774" s="174">
        <v>0</v>
      </c>
      <c r="T774" s="175">
        <f t="shared" si="283"/>
        <v>0</v>
      </c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R774" s="176" t="s">
        <v>216</v>
      </c>
      <c r="AT774" s="176" t="s">
        <v>151</v>
      </c>
      <c r="AU774" s="176" t="s">
        <v>157</v>
      </c>
      <c r="AY774" s="14" t="s">
        <v>149</v>
      </c>
      <c r="BE774" s="177">
        <f t="shared" si="284"/>
        <v>1010.9</v>
      </c>
      <c r="BF774" s="177">
        <f t="shared" si="285"/>
        <v>0</v>
      </c>
      <c r="BG774" s="177">
        <f t="shared" si="286"/>
        <v>0</v>
      </c>
      <c r="BH774" s="177">
        <f t="shared" si="287"/>
        <v>0</v>
      </c>
      <c r="BI774" s="177">
        <f t="shared" si="288"/>
        <v>0</v>
      </c>
      <c r="BJ774" s="14" t="s">
        <v>79</v>
      </c>
      <c r="BK774" s="177">
        <f t="shared" si="289"/>
        <v>1010.9</v>
      </c>
      <c r="BL774" s="14" t="s">
        <v>216</v>
      </c>
      <c r="BM774" s="176" t="s">
        <v>2683</v>
      </c>
    </row>
    <row r="775" spans="1:65" s="1" customFormat="1" ht="24.2" customHeight="1">
      <c r="A775" s="31"/>
      <c r="B775" s="32"/>
      <c r="C775" s="165" t="s">
        <v>2684</v>
      </c>
      <c r="D775" s="165" t="s">
        <v>151</v>
      </c>
      <c r="E775" s="166" t="s">
        <v>2685</v>
      </c>
      <c r="F775" s="167" t="s">
        <v>2686</v>
      </c>
      <c r="G775" s="168" t="s">
        <v>231</v>
      </c>
      <c r="H775" s="169">
        <v>1.752</v>
      </c>
      <c r="I775" s="170">
        <v>565</v>
      </c>
      <c r="J775" s="171">
        <f t="shared" si="280"/>
        <v>989.88</v>
      </c>
      <c r="K775" s="167" t="s">
        <v>155</v>
      </c>
      <c r="L775" s="36"/>
      <c r="M775" s="172" t="s">
        <v>19</v>
      </c>
      <c r="N775" s="173" t="s">
        <v>45</v>
      </c>
      <c r="O775" s="61"/>
      <c r="P775" s="174">
        <f t="shared" si="281"/>
        <v>0</v>
      </c>
      <c r="Q775" s="174">
        <v>0</v>
      </c>
      <c r="R775" s="174">
        <f t="shared" si="282"/>
        <v>0</v>
      </c>
      <c r="S775" s="174">
        <v>0</v>
      </c>
      <c r="T775" s="175">
        <f t="shared" si="283"/>
        <v>0</v>
      </c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R775" s="176" t="s">
        <v>216</v>
      </c>
      <c r="AT775" s="176" t="s">
        <v>151</v>
      </c>
      <c r="AU775" s="176" t="s">
        <v>157</v>
      </c>
      <c r="AY775" s="14" t="s">
        <v>149</v>
      </c>
      <c r="BE775" s="177">
        <f t="shared" si="284"/>
        <v>989.88</v>
      </c>
      <c r="BF775" s="177">
        <f t="shared" si="285"/>
        <v>0</v>
      </c>
      <c r="BG775" s="177">
        <f t="shared" si="286"/>
        <v>0</v>
      </c>
      <c r="BH775" s="177">
        <f t="shared" si="287"/>
        <v>0</v>
      </c>
      <c r="BI775" s="177">
        <f t="shared" si="288"/>
        <v>0</v>
      </c>
      <c r="BJ775" s="14" t="s">
        <v>79</v>
      </c>
      <c r="BK775" s="177">
        <f t="shared" si="289"/>
        <v>989.88</v>
      </c>
      <c r="BL775" s="14" t="s">
        <v>216</v>
      </c>
      <c r="BM775" s="176" t="s">
        <v>2687</v>
      </c>
    </row>
    <row r="776" spans="1:65" s="11" customFormat="1" ht="22.9" customHeight="1">
      <c r="B776" s="149"/>
      <c r="C776" s="150"/>
      <c r="D776" s="151" t="s">
        <v>73</v>
      </c>
      <c r="E776" s="163" t="s">
        <v>2688</v>
      </c>
      <c r="F776" s="163" t="s">
        <v>2689</v>
      </c>
      <c r="G776" s="150"/>
      <c r="H776" s="150"/>
      <c r="I776" s="153"/>
      <c r="J776" s="164">
        <f>BK776</f>
        <v>58750.94</v>
      </c>
      <c r="K776" s="150"/>
      <c r="L776" s="155"/>
      <c r="M776" s="156"/>
      <c r="N776" s="157"/>
      <c r="O776" s="157"/>
      <c r="P776" s="158">
        <f>SUM(P777:P785)</f>
        <v>0</v>
      </c>
      <c r="Q776" s="157"/>
      <c r="R776" s="158">
        <f>SUM(R777:R785)</f>
        <v>1.0369216400000001</v>
      </c>
      <c r="S776" s="157"/>
      <c r="T776" s="159">
        <f>SUM(T777:T785)</f>
        <v>0</v>
      </c>
      <c r="AR776" s="160" t="s">
        <v>157</v>
      </c>
      <c r="AT776" s="161" t="s">
        <v>73</v>
      </c>
      <c r="AU776" s="161" t="s">
        <v>79</v>
      </c>
      <c r="AY776" s="160" t="s">
        <v>149</v>
      </c>
      <c r="BK776" s="162">
        <f>SUM(BK777:BK785)</f>
        <v>58750.94</v>
      </c>
    </row>
    <row r="777" spans="1:65" s="1" customFormat="1" ht="14.45" customHeight="1">
      <c r="A777" s="31"/>
      <c r="B777" s="32"/>
      <c r="C777" s="165" t="s">
        <v>2690</v>
      </c>
      <c r="D777" s="165" t="s">
        <v>151</v>
      </c>
      <c r="E777" s="166" t="s">
        <v>2691</v>
      </c>
      <c r="F777" s="167" t="s">
        <v>2692</v>
      </c>
      <c r="G777" s="168" t="s">
        <v>154</v>
      </c>
      <c r="H777" s="169">
        <v>699</v>
      </c>
      <c r="I777" s="170">
        <v>0.75</v>
      </c>
      <c r="J777" s="171">
        <f t="shared" ref="J777:J785" si="290">ROUND(I777*H777,2)</f>
        <v>524.25</v>
      </c>
      <c r="K777" s="167" t="s">
        <v>155</v>
      </c>
      <c r="L777" s="36"/>
      <c r="M777" s="172" t="s">
        <v>19</v>
      </c>
      <c r="N777" s="173" t="s">
        <v>45</v>
      </c>
      <c r="O777" s="61"/>
      <c r="P777" s="174">
        <f t="shared" ref="P777:P785" si="291">O777*H777</f>
        <v>0</v>
      </c>
      <c r="Q777" s="174">
        <v>0</v>
      </c>
      <c r="R777" s="174">
        <f t="shared" ref="R777:R785" si="292">Q777*H777</f>
        <v>0</v>
      </c>
      <c r="S777" s="174">
        <v>0</v>
      </c>
      <c r="T777" s="175">
        <f t="shared" ref="T777:T785" si="293">S777*H777</f>
        <v>0</v>
      </c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R777" s="176" t="s">
        <v>216</v>
      </c>
      <c r="AT777" s="176" t="s">
        <v>151</v>
      </c>
      <c r="AU777" s="176" t="s">
        <v>157</v>
      </c>
      <c r="AY777" s="14" t="s">
        <v>149</v>
      </c>
      <c r="BE777" s="177">
        <f t="shared" ref="BE777:BE785" si="294">IF(N777="základní",J777,0)</f>
        <v>524.25</v>
      </c>
      <c r="BF777" s="177">
        <f t="shared" ref="BF777:BF785" si="295">IF(N777="snížená",J777,0)</f>
        <v>0</v>
      </c>
      <c r="BG777" s="177">
        <f t="shared" ref="BG777:BG785" si="296">IF(N777="zákl. přenesená",J777,0)</f>
        <v>0</v>
      </c>
      <c r="BH777" s="177">
        <f t="shared" ref="BH777:BH785" si="297">IF(N777="sníž. přenesená",J777,0)</f>
        <v>0</v>
      </c>
      <c r="BI777" s="177">
        <f t="shared" ref="BI777:BI785" si="298">IF(N777="nulová",J777,0)</f>
        <v>0</v>
      </c>
      <c r="BJ777" s="14" t="s">
        <v>79</v>
      </c>
      <c r="BK777" s="177">
        <f t="shared" ref="BK777:BK785" si="299">ROUND(I777*H777,2)</f>
        <v>524.25</v>
      </c>
      <c r="BL777" s="14" t="s">
        <v>216</v>
      </c>
      <c r="BM777" s="176" t="s">
        <v>2693</v>
      </c>
    </row>
    <row r="778" spans="1:65" s="1" customFormat="1" ht="24.2" customHeight="1">
      <c r="A778" s="31"/>
      <c r="B778" s="32"/>
      <c r="C778" s="165" t="s">
        <v>2694</v>
      </c>
      <c r="D778" s="165" t="s">
        <v>151</v>
      </c>
      <c r="E778" s="166" t="s">
        <v>2695</v>
      </c>
      <c r="F778" s="167" t="s">
        <v>2696</v>
      </c>
      <c r="G778" s="168" t="s">
        <v>154</v>
      </c>
      <c r="H778" s="169">
        <v>761.50699999999995</v>
      </c>
      <c r="I778" s="170">
        <v>11</v>
      </c>
      <c r="J778" s="171">
        <f t="shared" si="290"/>
        <v>8376.58</v>
      </c>
      <c r="K778" s="167" t="s">
        <v>155</v>
      </c>
      <c r="L778" s="36"/>
      <c r="M778" s="172" t="s">
        <v>19</v>
      </c>
      <c r="N778" s="173" t="s">
        <v>45</v>
      </c>
      <c r="O778" s="61"/>
      <c r="P778" s="174">
        <f t="shared" si="291"/>
        <v>0</v>
      </c>
      <c r="Q778" s="174">
        <v>2.2000000000000001E-4</v>
      </c>
      <c r="R778" s="174">
        <f t="shared" si="292"/>
        <v>0.16753154000000001</v>
      </c>
      <c r="S778" s="174">
        <v>0</v>
      </c>
      <c r="T778" s="175">
        <f t="shared" si="293"/>
        <v>0</v>
      </c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R778" s="176" t="s">
        <v>216</v>
      </c>
      <c r="AT778" s="176" t="s">
        <v>151</v>
      </c>
      <c r="AU778" s="176" t="s">
        <v>157</v>
      </c>
      <c r="AY778" s="14" t="s">
        <v>149</v>
      </c>
      <c r="BE778" s="177">
        <f t="shared" si="294"/>
        <v>8376.58</v>
      </c>
      <c r="BF778" s="177">
        <f t="shared" si="295"/>
        <v>0</v>
      </c>
      <c r="BG778" s="177">
        <f t="shared" si="296"/>
        <v>0</v>
      </c>
      <c r="BH778" s="177">
        <f t="shared" si="297"/>
        <v>0</v>
      </c>
      <c r="BI778" s="177">
        <f t="shared" si="298"/>
        <v>0</v>
      </c>
      <c r="BJ778" s="14" t="s">
        <v>79</v>
      </c>
      <c r="BK778" s="177">
        <f t="shared" si="299"/>
        <v>8376.58</v>
      </c>
      <c r="BL778" s="14" t="s">
        <v>216</v>
      </c>
      <c r="BM778" s="176" t="s">
        <v>2697</v>
      </c>
    </row>
    <row r="779" spans="1:65" s="1" customFormat="1" ht="14.45" customHeight="1">
      <c r="A779" s="31"/>
      <c r="B779" s="32"/>
      <c r="C779" s="165" t="s">
        <v>2698</v>
      </c>
      <c r="D779" s="165" t="s">
        <v>151</v>
      </c>
      <c r="E779" s="166" t="s">
        <v>2699</v>
      </c>
      <c r="F779" s="167" t="s">
        <v>2700</v>
      </c>
      <c r="G779" s="168" t="s">
        <v>154</v>
      </c>
      <c r="H779" s="169">
        <v>103.45</v>
      </c>
      <c r="I779" s="170">
        <v>5.5</v>
      </c>
      <c r="J779" s="171">
        <f t="shared" si="290"/>
        <v>568.98</v>
      </c>
      <c r="K779" s="167" t="s">
        <v>155</v>
      </c>
      <c r="L779" s="36"/>
      <c r="M779" s="172" t="s">
        <v>19</v>
      </c>
      <c r="N779" s="173" t="s">
        <v>45</v>
      </c>
      <c r="O779" s="61"/>
      <c r="P779" s="174">
        <f t="shared" si="291"/>
        <v>0</v>
      </c>
      <c r="Q779" s="174">
        <v>0</v>
      </c>
      <c r="R779" s="174">
        <f t="shared" si="292"/>
        <v>0</v>
      </c>
      <c r="S779" s="174">
        <v>0</v>
      </c>
      <c r="T779" s="175">
        <f t="shared" si="293"/>
        <v>0</v>
      </c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R779" s="176" t="s">
        <v>216</v>
      </c>
      <c r="AT779" s="176" t="s">
        <v>151</v>
      </c>
      <c r="AU779" s="176" t="s">
        <v>157</v>
      </c>
      <c r="AY779" s="14" t="s">
        <v>149</v>
      </c>
      <c r="BE779" s="177">
        <f t="shared" si="294"/>
        <v>568.98</v>
      </c>
      <c r="BF779" s="177">
        <f t="shared" si="295"/>
        <v>0</v>
      </c>
      <c r="BG779" s="177">
        <f t="shared" si="296"/>
        <v>0</v>
      </c>
      <c r="BH779" s="177">
        <f t="shared" si="297"/>
        <v>0</v>
      </c>
      <c r="BI779" s="177">
        <f t="shared" si="298"/>
        <v>0</v>
      </c>
      <c r="BJ779" s="14" t="s">
        <v>79</v>
      </c>
      <c r="BK779" s="177">
        <f t="shared" si="299"/>
        <v>568.98</v>
      </c>
      <c r="BL779" s="14" t="s">
        <v>216</v>
      </c>
      <c r="BM779" s="176" t="s">
        <v>2701</v>
      </c>
    </row>
    <row r="780" spans="1:65" s="1" customFormat="1" ht="14.45" customHeight="1">
      <c r="A780" s="31"/>
      <c r="B780" s="32"/>
      <c r="C780" s="165" t="s">
        <v>2702</v>
      </c>
      <c r="D780" s="165" t="s">
        <v>151</v>
      </c>
      <c r="E780" s="166" t="s">
        <v>2703</v>
      </c>
      <c r="F780" s="167" t="s">
        <v>2704</v>
      </c>
      <c r="G780" s="168" t="s">
        <v>154</v>
      </c>
      <c r="H780" s="169">
        <v>103.45</v>
      </c>
      <c r="I780" s="170">
        <v>34</v>
      </c>
      <c r="J780" s="171">
        <f t="shared" si="290"/>
        <v>3517.3</v>
      </c>
      <c r="K780" s="167" t="s">
        <v>155</v>
      </c>
      <c r="L780" s="36"/>
      <c r="M780" s="172" t="s">
        <v>19</v>
      </c>
      <c r="N780" s="173" t="s">
        <v>45</v>
      </c>
      <c r="O780" s="61"/>
      <c r="P780" s="174">
        <f t="shared" si="291"/>
        <v>0</v>
      </c>
      <c r="Q780" s="174">
        <v>1.7000000000000001E-4</v>
      </c>
      <c r="R780" s="174">
        <f t="shared" si="292"/>
        <v>1.7586500000000001E-2</v>
      </c>
      <c r="S780" s="174">
        <v>0</v>
      </c>
      <c r="T780" s="175">
        <f t="shared" si="293"/>
        <v>0</v>
      </c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R780" s="176" t="s">
        <v>216</v>
      </c>
      <c r="AT780" s="176" t="s">
        <v>151</v>
      </c>
      <c r="AU780" s="176" t="s">
        <v>157</v>
      </c>
      <c r="AY780" s="14" t="s">
        <v>149</v>
      </c>
      <c r="BE780" s="177">
        <f t="shared" si="294"/>
        <v>3517.3</v>
      </c>
      <c r="BF780" s="177">
        <f t="shared" si="295"/>
        <v>0</v>
      </c>
      <c r="BG780" s="177">
        <f t="shared" si="296"/>
        <v>0</v>
      </c>
      <c r="BH780" s="177">
        <f t="shared" si="297"/>
        <v>0</v>
      </c>
      <c r="BI780" s="177">
        <f t="shared" si="298"/>
        <v>0</v>
      </c>
      <c r="BJ780" s="14" t="s">
        <v>79</v>
      </c>
      <c r="BK780" s="177">
        <f t="shared" si="299"/>
        <v>3517.3</v>
      </c>
      <c r="BL780" s="14" t="s">
        <v>216</v>
      </c>
      <c r="BM780" s="176" t="s">
        <v>2705</v>
      </c>
    </row>
    <row r="781" spans="1:65" s="1" customFormat="1" ht="14.45" customHeight="1">
      <c r="A781" s="31"/>
      <c r="B781" s="32"/>
      <c r="C781" s="165" t="s">
        <v>2706</v>
      </c>
      <c r="D781" s="165" t="s">
        <v>151</v>
      </c>
      <c r="E781" s="166" t="s">
        <v>2707</v>
      </c>
      <c r="F781" s="167" t="s">
        <v>2708</v>
      </c>
      <c r="G781" s="168" t="s">
        <v>154</v>
      </c>
      <c r="H781" s="169">
        <v>103.45</v>
      </c>
      <c r="I781" s="170">
        <v>35</v>
      </c>
      <c r="J781" s="171">
        <f t="shared" si="290"/>
        <v>3620.75</v>
      </c>
      <c r="K781" s="167" t="s">
        <v>155</v>
      </c>
      <c r="L781" s="36"/>
      <c r="M781" s="172" t="s">
        <v>19</v>
      </c>
      <c r="N781" s="173" t="s">
        <v>45</v>
      </c>
      <c r="O781" s="61"/>
      <c r="P781" s="174">
        <f t="shared" si="291"/>
        <v>0</v>
      </c>
      <c r="Q781" s="174">
        <v>1.2E-4</v>
      </c>
      <c r="R781" s="174">
        <f t="shared" si="292"/>
        <v>1.2414000000000001E-2</v>
      </c>
      <c r="S781" s="174">
        <v>0</v>
      </c>
      <c r="T781" s="175">
        <f t="shared" si="293"/>
        <v>0</v>
      </c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R781" s="176" t="s">
        <v>216</v>
      </c>
      <c r="AT781" s="176" t="s">
        <v>151</v>
      </c>
      <c r="AU781" s="176" t="s">
        <v>157</v>
      </c>
      <c r="AY781" s="14" t="s">
        <v>149</v>
      </c>
      <c r="BE781" s="177">
        <f t="shared" si="294"/>
        <v>3620.75</v>
      </c>
      <c r="BF781" s="177">
        <f t="shared" si="295"/>
        <v>0</v>
      </c>
      <c r="BG781" s="177">
        <f t="shared" si="296"/>
        <v>0</v>
      </c>
      <c r="BH781" s="177">
        <f t="shared" si="297"/>
        <v>0</v>
      </c>
      <c r="BI781" s="177">
        <f t="shared" si="298"/>
        <v>0</v>
      </c>
      <c r="BJ781" s="14" t="s">
        <v>79</v>
      </c>
      <c r="BK781" s="177">
        <f t="shared" si="299"/>
        <v>3620.75</v>
      </c>
      <c r="BL781" s="14" t="s">
        <v>216</v>
      </c>
      <c r="BM781" s="176" t="s">
        <v>2709</v>
      </c>
    </row>
    <row r="782" spans="1:65" s="1" customFormat="1" ht="14.45" customHeight="1">
      <c r="A782" s="31"/>
      <c r="B782" s="32"/>
      <c r="C782" s="165" t="s">
        <v>2710</v>
      </c>
      <c r="D782" s="165" t="s">
        <v>151</v>
      </c>
      <c r="E782" s="166" t="s">
        <v>2711</v>
      </c>
      <c r="F782" s="167" t="s">
        <v>2712</v>
      </c>
      <c r="G782" s="168" t="s">
        <v>154</v>
      </c>
      <c r="H782" s="169">
        <v>103.45</v>
      </c>
      <c r="I782" s="170">
        <v>38</v>
      </c>
      <c r="J782" s="171">
        <f t="shared" si="290"/>
        <v>3931.1</v>
      </c>
      <c r="K782" s="167" t="s">
        <v>155</v>
      </c>
      <c r="L782" s="36"/>
      <c r="M782" s="172" t="s">
        <v>19</v>
      </c>
      <c r="N782" s="173" t="s">
        <v>45</v>
      </c>
      <c r="O782" s="61"/>
      <c r="P782" s="174">
        <f t="shared" si="291"/>
        <v>0</v>
      </c>
      <c r="Q782" s="174">
        <v>1.2E-4</v>
      </c>
      <c r="R782" s="174">
        <f t="shared" si="292"/>
        <v>1.2414000000000001E-2</v>
      </c>
      <c r="S782" s="174">
        <v>0</v>
      </c>
      <c r="T782" s="175">
        <f t="shared" si="293"/>
        <v>0</v>
      </c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R782" s="176" t="s">
        <v>216</v>
      </c>
      <c r="AT782" s="176" t="s">
        <v>151</v>
      </c>
      <c r="AU782" s="176" t="s">
        <v>157</v>
      </c>
      <c r="AY782" s="14" t="s">
        <v>149</v>
      </c>
      <c r="BE782" s="177">
        <f t="shared" si="294"/>
        <v>3931.1</v>
      </c>
      <c r="BF782" s="177">
        <f t="shared" si="295"/>
        <v>0</v>
      </c>
      <c r="BG782" s="177">
        <f t="shared" si="296"/>
        <v>0</v>
      </c>
      <c r="BH782" s="177">
        <f t="shared" si="297"/>
        <v>0</v>
      </c>
      <c r="BI782" s="177">
        <f t="shared" si="298"/>
        <v>0</v>
      </c>
      <c r="BJ782" s="14" t="s">
        <v>79</v>
      </c>
      <c r="BK782" s="177">
        <f t="shared" si="299"/>
        <v>3931.1</v>
      </c>
      <c r="BL782" s="14" t="s">
        <v>216</v>
      </c>
      <c r="BM782" s="176" t="s">
        <v>2713</v>
      </c>
    </row>
    <row r="783" spans="1:65" s="1" customFormat="1" ht="14.45" customHeight="1">
      <c r="A783" s="31"/>
      <c r="B783" s="32"/>
      <c r="C783" s="165" t="s">
        <v>2714</v>
      </c>
      <c r="D783" s="165" t="s">
        <v>151</v>
      </c>
      <c r="E783" s="166" t="s">
        <v>2715</v>
      </c>
      <c r="F783" s="167" t="s">
        <v>2716</v>
      </c>
      <c r="G783" s="168" t="s">
        <v>154</v>
      </c>
      <c r="H783" s="169">
        <v>1425.82</v>
      </c>
      <c r="I783" s="170">
        <v>1.8</v>
      </c>
      <c r="J783" s="171">
        <f t="shared" si="290"/>
        <v>2566.48</v>
      </c>
      <c r="K783" s="167" t="s">
        <v>155</v>
      </c>
      <c r="L783" s="36"/>
      <c r="M783" s="172" t="s">
        <v>19</v>
      </c>
      <c r="N783" s="173" t="s">
        <v>45</v>
      </c>
      <c r="O783" s="61"/>
      <c r="P783" s="174">
        <f t="shared" si="291"/>
        <v>0</v>
      </c>
      <c r="Q783" s="174">
        <v>0</v>
      </c>
      <c r="R783" s="174">
        <f t="shared" si="292"/>
        <v>0</v>
      </c>
      <c r="S783" s="174">
        <v>0</v>
      </c>
      <c r="T783" s="175">
        <f t="shared" si="293"/>
        <v>0</v>
      </c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R783" s="176" t="s">
        <v>216</v>
      </c>
      <c r="AT783" s="176" t="s">
        <v>151</v>
      </c>
      <c r="AU783" s="176" t="s">
        <v>157</v>
      </c>
      <c r="AY783" s="14" t="s">
        <v>149</v>
      </c>
      <c r="BE783" s="177">
        <f t="shared" si="294"/>
        <v>2566.48</v>
      </c>
      <c r="BF783" s="177">
        <f t="shared" si="295"/>
        <v>0</v>
      </c>
      <c r="BG783" s="177">
        <f t="shared" si="296"/>
        <v>0</v>
      </c>
      <c r="BH783" s="177">
        <f t="shared" si="297"/>
        <v>0</v>
      </c>
      <c r="BI783" s="177">
        <f t="shared" si="298"/>
        <v>0</v>
      </c>
      <c r="BJ783" s="14" t="s">
        <v>79</v>
      </c>
      <c r="BK783" s="177">
        <f t="shared" si="299"/>
        <v>2566.48</v>
      </c>
      <c r="BL783" s="14" t="s">
        <v>216</v>
      </c>
      <c r="BM783" s="176" t="s">
        <v>2717</v>
      </c>
    </row>
    <row r="784" spans="1:65" s="1" customFormat="1" ht="24.2" customHeight="1">
      <c r="A784" s="31"/>
      <c r="B784" s="32"/>
      <c r="C784" s="165" t="s">
        <v>2718</v>
      </c>
      <c r="D784" s="165" t="s">
        <v>151</v>
      </c>
      <c r="E784" s="166" t="s">
        <v>2719</v>
      </c>
      <c r="F784" s="167" t="s">
        <v>2720</v>
      </c>
      <c r="G784" s="168" t="s">
        <v>154</v>
      </c>
      <c r="H784" s="169">
        <v>1425.82</v>
      </c>
      <c r="I784" s="170">
        <v>9.3000000000000007</v>
      </c>
      <c r="J784" s="171">
        <f t="shared" si="290"/>
        <v>13260.13</v>
      </c>
      <c r="K784" s="167" t="s">
        <v>155</v>
      </c>
      <c r="L784" s="36"/>
      <c r="M784" s="172" t="s">
        <v>19</v>
      </c>
      <c r="N784" s="173" t="s">
        <v>45</v>
      </c>
      <c r="O784" s="61"/>
      <c r="P784" s="174">
        <f t="shared" si="291"/>
        <v>0</v>
      </c>
      <c r="Q784" s="174">
        <v>1.6000000000000001E-4</v>
      </c>
      <c r="R784" s="174">
        <f t="shared" si="292"/>
        <v>0.22813120000000001</v>
      </c>
      <c r="S784" s="174">
        <v>0</v>
      </c>
      <c r="T784" s="175">
        <f t="shared" si="293"/>
        <v>0</v>
      </c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R784" s="176" t="s">
        <v>216</v>
      </c>
      <c r="AT784" s="176" t="s">
        <v>151</v>
      </c>
      <c r="AU784" s="176" t="s">
        <v>157</v>
      </c>
      <c r="AY784" s="14" t="s">
        <v>149</v>
      </c>
      <c r="BE784" s="177">
        <f t="shared" si="294"/>
        <v>13260.13</v>
      </c>
      <c r="BF784" s="177">
        <f t="shared" si="295"/>
        <v>0</v>
      </c>
      <c r="BG784" s="177">
        <f t="shared" si="296"/>
        <v>0</v>
      </c>
      <c r="BH784" s="177">
        <f t="shared" si="297"/>
        <v>0</v>
      </c>
      <c r="BI784" s="177">
        <f t="shared" si="298"/>
        <v>0</v>
      </c>
      <c r="BJ784" s="14" t="s">
        <v>79</v>
      </c>
      <c r="BK784" s="177">
        <f t="shared" si="299"/>
        <v>13260.13</v>
      </c>
      <c r="BL784" s="14" t="s">
        <v>216</v>
      </c>
      <c r="BM784" s="176" t="s">
        <v>2721</v>
      </c>
    </row>
    <row r="785" spans="1:65" s="1" customFormat="1" ht="24.2" customHeight="1">
      <c r="A785" s="31"/>
      <c r="B785" s="32"/>
      <c r="C785" s="165" t="s">
        <v>2722</v>
      </c>
      <c r="D785" s="165" t="s">
        <v>151</v>
      </c>
      <c r="E785" s="166" t="s">
        <v>2723</v>
      </c>
      <c r="F785" s="167" t="s">
        <v>2724</v>
      </c>
      <c r="G785" s="168" t="s">
        <v>154</v>
      </c>
      <c r="H785" s="169">
        <v>1425.82</v>
      </c>
      <c r="I785" s="170">
        <v>15.7</v>
      </c>
      <c r="J785" s="171">
        <f t="shared" si="290"/>
        <v>22385.37</v>
      </c>
      <c r="K785" s="167" t="s">
        <v>155</v>
      </c>
      <c r="L785" s="36"/>
      <c r="M785" s="172" t="s">
        <v>19</v>
      </c>
      <c r="N785" s="173" t="s">
        <v>45</v>
      </c>
      <c r="O785" s="61"/>
      <c r="P785" s="174">
        <f t="shared" si="291"/>
        <v>0</v>
      </c>
      <c r="Q785" s="174">
        <v>4.2000000000000002E-4</v>
      </c>
      <c r="R785" s="174">
        <f t="shared" si="292"/>
        <v>0.59884439999999994</v>
      </c>
      <c r="S785" s="174">
        <v>0</v>
      </c>
      <c r="T785" s="175">
        <f t="shared" si="293"/>
        <v>0</v>
      </c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R785" s="176" t="s">
        <v>216</v>
      </c>
      <c r="AT785" s="176" t="s">
        <v>151</v>
      </c>
      <c r="AU785" s="176" t="s">
        <v>157</v>
      </c>
      <c r="AY785" s="14" t="s">
        <v>149</v>
      </c>
      <c r="BE785" s="177">
        <f t="shared" si="294"/>
        <v>22385.37</v>
      </c>
      <c r="BF785" s="177">
        <f t="shared" si="295"/>
        <v>0</v>
      </c>
      <c r="BG785" s="177">
        <f t="shared" si="296"/>
        <v>0</v>
      </c>
      <c r="BH785" s="177">
        <f t="shared" si="297"/>
        <v>0</v>
      </c>
      <c r="BI785" s="177">
        <f t="shared" si="298"/>
        <v>0</v>
      </c>
      <c r="BJ785" s="14" t="s">
        <v>79</v>
      </c>
      <c r="BK785" s="177">
        <f t="shared" si="299"/>
        <v>22385.37</v>
      </c>
      <c r="BL785" s="14" t="s">
        <v>216</v>
      </c>
      <c r="BM785" s="176" t="s">
        <v>2725</v>
      </c>
    </row>
    <row r="786" spans="1:65" s="11" customFormat="1" ht="22.9" customHeight="1">
      <c r="B786" s="149"/>
      <c r="C786" s="150"/>
      <c r="D786" s="151" t="s">
        <v>73</v>
      </c>
      <c r="E786" s="163" t="s">
        <v>2726</v>
      </c>
      <c r="F786" s="163" t="s">
        <v>2727</v>
      </c>
      <c r="G786" s="150"/>
      <c r="H786" s="150"/>
      <c r="I786" s="153"/>
      <c r="J786" s="164">
        <f>BK786</f>
        <v>101676.75000000001</v>
      </c>
      <c r="K786" s="150"/>
      <c r="L786" s="155"/>
      <c r="M786" s="156"/>
      <c r="N786" s="157"/>
      <c r="O786" s="157"/>
      <c r="P786" s="158">
        <f>SUM(P787:P793)</f>
        <v>0</v>
      </c>
      <c r="Q786" s="157"/>
      <c r="R786" s="158">
        <f>SUM(R787:R793)</f>
        <v>6.5090399999999997</v>
      </c>
      <c r="S786" s="157"/>
      <c r="T786" s="159">
        <f>SUM(T787:T793)</f>
        <v>0.72679499999999997</v>
      </c>
      <c r="AR786" s="160" t="s">
        <v>157</v>
      </c>
      <c r="AT786" s="161" t="s">
        <v>73</v>
      </c>
      <c r="AU786" s="161" t="s">
        <v>79</v>
      </c>
      <c r="AY786" s="160" t="s">
        <v>149</v>
      </c>
      <c r="BK786" s="162">
        <f>SUM(BK787:BK793)</f>
        <v>101676.75000000001</v>
      </c>
    </row>
    <row r="787" spans="1:65" s="1" customFormat="1" ht="14.45" customHeight="1">
      <c r="A787" s="31"/>
      <c r="B787" s="32"/>
      <c r="C787" s="165" t="s">
        <v>2728</v>
      </c>
      <c r="D787" s="165" t="s">
        <v>151</v>
      </c>
      <c r="E787" s="166" t="s">
        <v>2729</v>
      </c>
      <c r="F787" s="167" t="s">
        <v>2730</v>
      </c>
      <c r="G787" s="168" t="s">
        <v>154</v>
      </c>
      <c r="H787" s="169">
        <v>2344.5</v>
      </c>
      <c r="I787" s="170">
        <v>1.1000000000000001</v>
      </c>
      <c r="J787" s="171">
        <f t="shared" ref="J787:J793" si="300">ROUND(I787*H787,2)</f>
        <v>2578.9499999999998</v>
      </c>
      <c r="K787" s="167" t="s">
        <v>155</v>
      </c>
      <c r="L787" s="36"/>
      <c r="M787" s="172" t="s">
        <v>19</v>
      </c>
      <c r="N787" s="173" t="s">
        <v>45</v>
      </c>
      <c r="O787" s="61"/>
      <c r="P787" s="174">
        <f t="shared" ref="P787:P793" si="301">O787*H787</f>
        <v>0</v>
      </c>
      <c r="Q787" s="174">
        <v>1E-3</v>
      </c>
      <c r="R787" s="174">
        <f t="shared" ref="R787:R793" si="302">Q787*H787</f>
        <v>2.3445</v>
      </c>
      <c r="S787" s="174">
        <v>3.1E-4</v>
      </c>
      <c r="T787" s="175">
        <f t="shared" ref="T787:T793" si="303">S787*H787</f>
        <v>0.72679499999999997</v>
      </c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R787" s="176" t="s">
        <v>216</v>
      </c>
      <c r="AT787" s="176" t="s">
        <v>151</v>
      </c>
      <c r="AU787" s="176" t="s">
        <v>157</v>
      </c>
      <c r="AY787" s="14" t="s">
        <v>149</v>
      </c>
      <c r="BE787" s="177">
        <f t="shared" ref="BE787:BE793" si="304">IF(N787="základní",J787,0)</f>
        <v>2578.9499999999998</v>
      </c>
      <c r="BF787" s="177">
        <f t="shared" ref="BF787:BF793" si="305">IF(N787="snížená",J787,0)</f>
        <v>0</v>
      </c>
      <c r="BG787" s="177">
        <f t="shared" ref="BG787:BG793" si="306">IF(N787="zákl. přenesená",J787,0)</f>
        <v>0</v>
      </c>
      <c r="BH787" s="177">
        <f t="shared" ref="BH787:BH793" si="307">IF(N787="sníž. přenesená",J787,0)</f>
        <v>0</v>
      </c>
      <c r="BI787" s="177">
        <f t="shared" ref="BI787:BI793" si="308">IF(N787="nulová",J787,0)</f>
        <v>0</v>
      </c>
      <c r="BJ787" s="14" t="s">
        <v>79</v>
      </c>
      <c r="BK787" s="177">
        <f t="shared" ref="BK787:BK793" si="309">ROUND(I787*H787,2)</f>
        <v>2578.9499999999998</v>
      </c>
      <c r="BL787" s="14" t="s">
        <v>216</v>
      </c>
      <c r="BM787" s="176" t="s">
        <v>2731</v>
      </c>
    </row>
    <row r="788" spans="1:65" s="1" customFormat="1" ht="14.45" customHeight="1">
      <c r="A788" s="31"/>
      <c r="B788" s="32"/>
      <c r="C788" s="165" t="s">
        <v>2732</v>
      </c>
      <c r="D788" s="165" t="s">
        <v>151</v>
      </c>
      <c r="E788" s="166" t="s">
        <v>2733</v>
      </c>
      <c r="F788" s="167" t="s">
        <v>2734</v>
      </c>
      <c r="G788" s="168" t="s">
        <v>154</v>
      </c>
      <c r="H788" s="169">
        <v>797.5</v>
      </c>
      <c r="I788" s="170">
        <v>13.9</v>
      </c>
      <c r="J788" s="171">
        <f t="shared" si="300"/>
        <v>11085.25</v>
      </c>
      <c r="K788" s="167" t="s">
        <v>155</v>
      </c>
      <c r="L788" s="36"/>
      <c r="M788" s="172" t="s">
        <v>19</v>
      </c>
      <c r="N788" s="173" t="s">
        <v>45</v>
      </c>
      <c r="O788" s="61"/>
      <c r="P788" s="174">
        <f t="shared" si="301"/>
        <v>0</v>
      </c>
      <c r="Q788" s="174">
        <v>4.4999999999999997E-3</v>
      </c>
      <c r="R788" s="174">
        <f t="shared" si="302"/>
        <v>3.5887499999999997</v>
      </c>
      <c r="S788" s="174">
        <v>0</v>
      </c>
      <c r="T788" s="175">
        <f t="shared" si="303"/>
        <v>0</v>
      </c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R788" s="176" t="s">
        <v>216</v>
      </c>
      <c r="AT788" s="176" t="s">
        <v>151</v>
      </c>
      <c r="AU788" s="176" t="s">
        <v>157</v>
      </c>
      <c r="AY788" s="14" t="s">
        <v>149</v>
      </c>
      <c r="BE788" s="177">
        <f t="shared" si="304"/>
        <v>11085.25</v>
      </c>
      <c r="BF788" s="177">
        <f t="shared" si="305"/>
        <v>0</v>
      </c>
      <c r="BG788" s="177">
        <f t="shared" si="306"/>
        <v>0</v>
      </c>
      <c r="BH788" s="177">
        <f t="shared" si="307"/>
        <v>0</v>
      </c>
      <c r="BI788" s="177">
        <f t="shared" si="308"/>
        <v>0</v>
      </c>
      <c r="BJ788" s="14" t="s">
        <v>79</v>
      </c>
      <c r="BK788" s="177">
        <f t="shared" si="309"/>
        <v>11085.25</v>
      </c>
      <c r="BL788" s="14" t="s">
        <v>216</v>
      </c>
      <c r="BM788" s="176" t="s">
        <v>2735</v>
      </c>
    </row>
    <row r="789" spans="1:65" s="1" customFormat="1" ht="14.45" customHeight="1">
      <c r="A789" s="31"/>
      <c r="B789" s="32"/>
      <c r="C789" s="165" t="s">
        <v>2736</v>
      </c>
      <c r="D789" s="165" t="s">
        <v>151</v>
      </c>
      <c r="E789" s="166" t="s">
        <v>2737</v>
      </c>
      <c r="F789" s="167" t="s">
        <v>2738</v>
      </c>
      <c r="G789" s="168" t="s">
        <v>154</v>
      </c>
      <c r="H789" s="169">
        <v>1329.4</v>
      </c>
      <c r="I789" s="170">
        <v>3</v>
      </c>
      <c r="J789" s="171">
        <f t="shared" si="300"/>
        <v>3988.2</v>
      </c>
      <c r="K789" s="167" t="s">
        <v>155</v>
      </c>
      <c r="L789" s="36"/>
      <c r="M789" s="172" t="s">
        <v>19</v>
      </c>
      <c r="N789" s="173" t="s">
        <v>45</v>
      </c>
      <c r="O789" s="61"/>
      <c r="P789" s="174">
        <f t="shared" si="301"/>
        <v>0</v>
      </c>
      <c r="Q789" s="174">
        <v>0</v>
      </c>
      <c r="R789" s="174">
        <f t="shared" si="302"/>
        <v>0</v>
      </c>
      <c r="S789" s="174">
        <v>0</v>
      </c>
      <c r="T789" s="175">
        <f t="shared" si="303"/>
        <v>0</v>
      </c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R789" s="176" t="s">
        <v>216</v>
      </c>
      <c r="AT789" s="176" t="s">
        <v>151</v>
      </c>
      <c r="AU789" s="176" t="s">
        <v>157</v>
      </c>
      <c r="AY789" s="14" t="s">
        <v>149</v>
      </c>
      <c r="BE789" s="177">
        <f t="shared" si="304"/>
        <v>3988.2</v>
      </c>
      <c r="BF789" s="177">
        <f t="shared" si="305"/>
        <v>0</v>
      </c>
      <c r="BG789" s="177">
        <f t="shared" si="306"/>
        <v>0</v>
      </c>
      <c r="BH789" s="177">
        <f t="shared" si="307"/>
        <v>0</v>
      </c>
      <c r="BI789" s="177">
        <f t="shared" si="308"/>
        <v>0</v>
      </c>
      <c r="BJ789" s="14" t="s">
        <v>79</v>
      </c>
      <c r="BK789" s="177">
        <f t="shared" si="309"/>
        <v>3988.2</v>
      </c>
      <c r="BL789" s="14" t="s">
        <v>216</v>
      </c>
      <c r="BM789" s="176" t="s">
        <v>2739</v>
      </c>
    </row>
    <row r="790" spans="1:65" s="1" customFormat="1" ht="14.45" customHeight="1">
      <c r="A790" s="31"/>
      <c r="B790" s="32"/>
      <c r="C790" s="165" t="s">
        <v>2740</v>
      </c>
      <c r="D790" s="165" t="s">
        <v>151</v>
      </c>
      <c r="E790" s="166" t="s">
        <v>2741</v>
      </c>
      <c r="F790" s="167" t="s">
        <v>2742</v>
      </c>
      <c r="G790" s="168" t="s">
        <v>154</v>
      </c>
      <c r="H790" s="169">
        <v>206</v>
      </c>
      <c r="I790" s="170">
        <v>18.899999999999999</v>
      </c>
      <c r="J790" s="171">
        <f t="shared" si="300"/>
        <v>3893.4</v>
      </c>
      <c r="K790" s="167" t="s">
        <v>155</v>
      </c>
      <c r="L790" s="36"/>
      <c r="M790" s="172" t="s">
        <v>19</v>
      </c>
      <c r="N790" s="173" t="s">
        <v>45</v>
      </c>
      <c r="O790" s="61"/>
      <c r="P790" s="174">
        <f t="shared" si="301"/>
        <v>0</v>
      </c>
      <c r="Q790" s="174">
        <v>2.1000000000000001E-4</v>
      </c>
      <c r="R790" s="174">
        <f t="shared" si="302"/>
        <v>4.326E-2</v>
      </c>
      <c r="S790" s="174">
        <v>0</v>
      </c>
      <c r="T790" s="175">
        <f t="shared" si="303"/>
        <v>0</v>
      </c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R790" s="176" t="s">
        <v>216</v>
      </c>
      <c r="AT790" s="176" t="s">
        <v>151</v>
      </c>
      <c r="AU790" s="176" t="s">
        <v>157</v>
      </c>
      <c r="AY790" s="14" t="s">
        <v>149</v>
      </c>
      <c r="BE790" s="177">
        <f t="shared" si="304"/>
        <v>3893.4</v>
      </c>
      <c r="BF790" s="177">
        <f t="shared" si="305"/>
        <v>0</v>
      </c>
      <c r="BG790" s="177">
        <f t="shared" si="306"/>
        <v>0</v>
      </c>
      <c r="BH790" s="177">
        <f t="shared" si="307"/>
        <v>0</v>
      </c>
      <c r="BI790" s="177">
        <f t="shared" si="308"/>
        <v>0</v>
      </c>
      <c r="BJ790" s="14" t="s">
        <v>79</v>
      </c>
      <c r="BK790" s="177">
        <f t="shared" si="309"/>
        <v>3893.4</v>
      </c>
      <c r="BL790" s="14" t="s">
        <v>216</v>
      </c>
      <c r="BM790" s="176" t="s">
        <v>2743</v>
      </c>
    </row>
    <row r="791" spans="1:65" s="1" customFormat="1" ht="14.45" customHeight="1">
      <c r="A791" s="31"/>
      <c r="B791" s="32"/>
      <c r="C791" s="165" t="s">
        <v>2744</v>
      </c>
      <c r="D791" s="165" t="s">
        <v>151</v>
      </c>
      <c r="E791" s="166" t="s">
        <v>2745</v>
      </c>
      <c r="F791" s="167" t="s">
        <v>2746</v>
      </c>
      <c r="G791" s="168" t="s">
        <v>154</v>
      </c>
      <c r="H791" s="169">
        <v>1101</v>
      </c>
      <c r="I791" s="170">
        <v>21.9</v>
      </c>
      <c r="J791" s="171">
        <f t="shared" si="300"/>
        <v>24111.9</v>
      </c>
      <c r="K791" s="167" t="s">
        <v>155</v>
      </c>
      <c r="L791" s="36"/>
      <c r="M791" s="172" t="s">
        <v>19</v>
      </c>
      <c r="N791" s="173" t="s">
        <v>45</v>
      </c>
      <c r="O791" s="61"/>
      <c r="P791" s="174">
        <f t="shared" si="301"/>
        <v>0</v>
      </c>
      <c r="Q791" s="174">
        <v>2.0000000000000001E-4</v>
      </c>
      <c r="R791" s="174">
        <f t="shared" si="302"/>
        <v>0.22020000000000001</v>
      </c>
      <c r="S791" s="174">
        <v>0</v>
      </c>
      <c r="T791" s="175">
        <f t="shared" si="303"/>
        <v>0</v>
      </c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R791" s="176" t="s">
        <v>216</v>
      </c>
      <c r="AT791" s="176" t="s">
        <v>151</v>
      </c>
      <c r="AU791" s="176" t="s">
        <v>157</v>
      </c>
      <c r="AY791" s="14" t="s">
        <v>149</v>
      </c>
      <c r="BE791" s="177">
        <f t="shared" si="304"/>
        <v>24111.9</v>
      </c>
      <c r="BF791" s="177">
        <f t="shared" si="305"/>
        <v>0</v>
      </c>
      <c r="BG791" s="177">
        <f t="shared" si="306"/>
        <v>0</v>
      </c>
      <c r="BH791" s="177">
        <f t="shared" si="307"/>
        <v>0</v>
      </c>
      <c r="BI791" s="177">
        <f t="shared" si="308"/>
        <v>0</v>
      </c>
      <c r="BJ791" s="14" t="s">
        <v>79</v>
      </c>
      <c r="BK791" s="177">
        <f t="shared" si="309"/>
        <v>24111.9</v>
      </c>
      <c r="BL791" s="14" t="s">
        <v>216</v>
      </c>
      <c r="BM791" s="176" t="s">
        <v>2747</v>
      </c>
    </row>
    <row r="792" spans="1:65" s="1" customFormat="1" ht="24.2" customHeight="1">
      <c r="A792" s="31"/>
      <c r="B792" s="32"/>
      <c r="C792" s="165" t="s">
        <v>2748</v>
      </c>
      <c r="D792" s="165" t="s">
        <v>151</v>
      </c>
      <c r="E792" s="166" t="s">
        <v>2749</v>
      </c>
      <c r="F792" s="167" t="s">
        <v>2750</v>
      </c>
      <c r="G792" s="168" t="s">
        <v>154</v>
      </c>
      <c r="H792" s="169">
        <v>1101</v>
      </c>
      <c r="I792" s="170">
        <v>45</v>
      </c>
      <c r="J792" s="171">
        <f t="shared" si="300"/>
        <v>49545</v>
      </c>
      <c r="K792" s="167" t="s">
        <v>155</v>
      </c>
      <c r="L792" s="36"/>
      <c r="M792" s="172" t="s">
        <v>19</v>
      </c>
      <c r="N792" s="173" t="s">
        <v>45</v>
      </c>
      <c r="O792" s="61"/>
      <c r="P792" s="174">
        <f t="shared" si="301"/>
        <v>0</v>
      </c>
      <c r="Q792" s="174">
        <v>2.5999999999999998E-4</v>
      </c>
      <c r="R792" s="174">
        <f t="shared" si="302"/>
        <v>0.28625999999999996</v>
      </c>
      <c r="S792" s="174">
        <v>0</v>
      </c>
      <c r="T792" s="175">
        <f t="shared" si="303"/>
        <v>0</v>
      </c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R792" s="176" t="s">
        <v>216</v>
      </c>
      <c r="AT792" s="176" t="s">
        <v>151</v>
      </c>
      <c r="AU792" s="176" t="s">
        <v>157</v>
      </c>
      <c r="AY792" s="14" t="s">
        <v>149</v>
      </c>
      <c r="BE792" s="177">
        <f t="shared" si="304"/>
        <v>49545</v>
      </c>
      <c r="BF792" s="177">
        <f t="shared" si="305"/>
        <v>0</v>
      </c>
      <c r="BG792" s="177">
        <f t="shared" si="306"/>
        <v>0</v>
      </c>
      <c r="BH792" s="177">
        <f t="shared" si="307"/>
        <v>0</v>
      </c>
      <c r="BI792" s="177">
        <f t="shared" si="308"/>
        <v>0</v>
      </c>
      <c r="BJ792" s="14" t="s">
        <v>79</v>
      </c>
      <c r="BK792" s="177">
        <f t="shared" si="309"/>
        <v>49545</v>
      </c>
      <c r="BL792" s="14" t="s">
        <v>216</v>
      </c>
      <c r="BM792" s="176" t="s">
        <v>2751</v>
      </c>
    </row>
    <row r="793" spans="1:65" s="1" customFormat="1" ht="24.2" customHeight="1">
      <c r="A793" s="31"/>
      <c r="B793" s="32"/>
      <c r="C793" s="165" t="s">
        <v>2752</v>
      </c>
      <c r="D793" s="165" t="s">
        <v>151</v>
      </c>
      <c r="E793" s="166" t="s">
        <v>2753</v>
      </c>
      <c r="F793" s="167" t="s">
        <v>2754</v>
      </c>
      <c r="G793" s="168" t="s">
        <v>154</v>
      </c>
      <c r="H793" s="169">
        <v>869</v>
      </c>
      <c r="I793" s="170">
        <v>7.45</v>
      </c>
      <c r="J793" s="171">
        <f t="shared" si="300"/>
        <v>6474.05</v>
      </c>
      <c r="K793" s="167" t="s">
        <v>155</v>
      </c>
      <c r="L793" s="36"/>
      <c r="M793" s="172" t="s">
        <v>19</v>
      </c>
      <c r="N793" s="173" t="s">
        <v>45</v>
      </c>
      <c r="O793" s="61"/>
      <c r="P793" s="174">
        <f t="shared" si="301"/>
        <v>0</v>
      </c>
      <c r="Q793" s="174">
        <v>3.0000000000000001E-5</v>
      </c>
      <c r="R793" s="174">
        <f t="shared" si="302"/>
        <v>2.6069999999999999E-2</v>
      </c>
      <c r="S793" s="174">
        <v>0</v>
      </c>
      <c r="T793" s="175">
        <f t="shared" si="303"/>
        <v>0</v>
      </c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R793" s="176" t="s">
        <v>216</v>
      </c>
      <c r="AT793" s="176" t="s">
        <v>151</v>
      </c>
      <c r="AU793" s="176" t="s">
        <v>157</v>
      </c>
      <c r="AY793" s="14" t="s">
        <v>149</v>
      </c>
      <c r="BE793" s="177">
        <f t="shared" si="304"/>
        <v>6474.05</v>
      </c>
      <c r="BF793" s="177">
        <f t="shared" si="305"/>
        <v>0</v>
      </c>
      <c r="BG793" s="177">
        <f t="shared" si="306"/>
        <v>0</v>
      </c>
      <c r="BH793" s="177">
        <f t="shared" si="307"/>
        <v>0</v>
      </c>
      <c r="BI793" s="177">
        <f t="shared" si="308"/>
        <v>0</v>
      </c>
      <c r="BJ793" s="14" t="s">
        <v>79</v>
      </c>
      <c r="BK793" s="177">
        <f t="shared" si="309"/>
        <v>6474.05</v>
      </c>
      <c r="BL793" s="14" t="s">
        <v>216</v>
      </c>
      <c r="BM793" s="176" t="s">
        <v>2755</v>
      </c>
    </row>
    <row r="794" spans="1:65" s="11" customFormat="1" ht="22.9" customHeight="1">
      <c r="B794" s="149"/>
      <c r="C794" s="150"/>
      <c r="D794" s="151" t="s">
        <v>73</v>
      </c>
      <c r="E794" s="163" t="s">
        <v>2756</v>
      </c>
      <c r="F794" s="163" t="s">
        <v>2757</v>
      </c>
      <c r="G794" s="150"/>
      <c r="H794" s="150"/>
      <c r="I794" s="153"/>
      <c r="J794" s="164">
        <f>BK794</f>
        <v>3853.28</v>
      </c>
      <c r="K794" s="150"/>
      <c r="L794" s="155"/>
      <c r="M794" s="156"/>
      <c r="N794" s="157"/>
      <c r="O794" s="157"/>
      <c r="P794" s="158">
        <f>SUM(P795:P798)</f>
        <v>0</v>
      </c>
      <c r="Q794" s="157"/>
      <c r="R794" s="158">
        <f>SUM(R795:R798)</f>
        <v>1.3500000000000001E-3</v>
      </c>
      <c r="S794" s="157"/>
      <c r="T794" s="159">
        <f>SUM(T795:T798)</f>
        <v>0</v>
      </c>
      <c r="AR794" s="160" t="s">
        <v>157</v>
      </c>
      <c r="AT794" s="161" t="s">
        <v>73</v>
      </c>
      <c r="AU794" s="161" t="s">
        <v>79</v>
      </c>
      <c r="AY794" s="160" t="s">
        <v>149</v>
      </c>
      <c r="BK794" s="162">
        <f>SUM(BK795:BK798)</f>
        <v>3853.28</v>
      </c>
    </row>
    <row r="795" spans="1:65" s="1" customFormat="1" ht="14.45" customHeight="1">
      <c r="A795" s="31"/>
      <c r="B795" s="32"/>
      <c r="C795" s="165" t="s">
        <v>2758</v>
      </c>
      <c r="D795" s="165" t="s">
        <v>151</v>
      </c>
      <c r="E795" s="166" t="s">
        <v>2759</v>
      </c>
      <c r="F795" s="167" t="s">
        <v>2760</v>
      </c>
      <c r="G795" s="168" t="s">
        <v>154</v>
      </c>
      <c r="H795" s="169">
        <v>5.76</v>
      </c>
      <c r="I795" s="170">
        <v>193</v>
      </c>
      <c r="J795" s="171">
        <f>ROUND(I795*H795,2)</f>
        <v>1111.68</v>
      </c>
      <c r="K795" s="167" t="s">
        <v>155</v>
      </c>
      <c r="L795" s="36"/>
      <c r="M795" s="172" t="s">
        <v>19</v>
      </c>
      <c r="N795" s="173" t="s">
        <v>45</v>
      </c>
      <c r="O795" s="61"/>
      <c r="P795" s="174">
        <f>O795*H795</f>
        <v>0</v>
      </c>
      <c r="Q795" s="174">
        <v>0</v>
      </c>
      <c r="R795" s="174">
        <f>Q795*H795</f>
        <v>0</v>
      </c>
      <c r="S795" s="174">
        <v>0</v>
      </c>
      <c r="T795" s="175">
        <f>S795*H795</f>
        <v>0</v>
      </c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R795" s="176" t="s">
        <v>216</v>
      </c>
      <c r="AT795" s="176" t="s">
        <v>151</v>
      </c>
      <c r="AU795" s="176" t="s">
        <v>157</v>
      </c>
      <c r="AY795" s="14" t="s">
        <v>149</v>
      </c>
      <c r="BE795" s="177">
        <f>IF(N795="základní",J795,0)</f>
        <v>1111.68</v>
      </c>
      <c r="BF795" s="177">
        <f>IF(N795="snížená",J795,0)</f>
        <v>0</v>
      </c>
      <c r="BG795" s="177">
        <f>IF(N795="zákl. přenesená",J795,0)</f>
        <v>0</v>
      </c>
      <c r="BH795" s="177">
        <f>IF(N795="sníž. přenesená",J795,0)</f>
        <v>0</v>
      </c>
      <c r="BI795" s="177">
        <f>IF(N795="nulová",J795,0)</f>
        <v>0</v>
      </c>
      <c r="BJ795" s="14" t="s">
        <v>79</v>
      </c>
      <c r="BK795" s="177">
        <f>ROUND(I795*H795,2)</f>
        <v>1111.68</v>
      </c>
      <c r="BL795" s="14" t="s">
        <v>216</v>
      </c>
      <c r="BM795" s="176" t="s">
        <v>2761</v>
      </c>
    </row>
    <row r="796" spans="1:65" s="1" customFormat="1" ht="14.45" customHeight="1">
      <c r="A796" s="31"/>
      <c r="B796" s="32"/>
      <c r="C796" s="178" t="s">
        <v>2762</v>
      </c>
      <c r="D796" s="178" t="s">
        <v>323</v>
      </c>
      <c r="E796" s="179" t="s">
        <v>2763</v>
      </c>
      <c r="F796" s="180" t="s">
        <v>2764</v>
      </c>
      <c r="G796" s="181" t="s">
        <v>165</v>
      </c>
      <c r="H796" s="182">
        <v>1</v>
      </c>
      <c r="I796" s="183">
        <v>2740</v>
      </c>
      <c r="J796" s="184">
        <f>ROUND(I796*H796,2)</f>
        <v>2740</v>
      </c>
      <c r="K796" s="180" t="s">
        <v>155</v>
      </c>
      <c r="L796" s="185"/>
      <c r="M796" s="186" t="s">
        <v>19</v>
      </c>
      <c r="N796" s="187" t="s">
        <v>45</v>
      </c>
      <c r="O796" s="61"/>
      <c r="P796" s="174">
        <f>O796*H796</f>
        <v>0</v>
      </c>
      <c r="Q796" s="174">
        <v>1.3500000000000001E-3</v>
      </c>
      <c r="R796" s="174">
        <f>Q796*H796</f>
        <v>1.3500000000000001E-3</v>
      </c>
      <c r="S796" s="174">
        <v>0</v>
      </c>
      <c r="T796" s="175">
        <f>S796*H796</f>
        <v>0</v>
      </c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R796" s="176" t="s">
        <v>281</v>
      </c>
      <c r="AT796" s="176" t="s">
        <v>323</v>
      </c>
      <c r="AU796" s="176" t="s">
        <v>157</v>
      </c>
      <c r="AY796" s="14" t="s">
        <v>149</v>
      </c>
      <c r="BE796" s="177">
        <f>IF(N796="základní",J796,0)</f>
        <v>2740</v>
      </c>
      <c r="BF796" s="177">
        <f>IF(N796="snížená",J796,0)</f>
        <v>0</v>
      </c>
      <c r="BG796" s="177">
        <f>IF(N796="zákl. přenesená",J796,0)</f>
        <v>0</v>
      </c>
      <c r="BH796" s="177">
        <f>IF(N796="sníž. přenesená",J796,0)</f>
        <v>0</v>
      </c>
      <c r="BI796" s="177">
        <f>IF(N796="nulová",J796,0)</f>
        <v>0</v>
      </c>
      <c r="BJ796" s="14" t="s">
        <v>79</v>
      </c>
      <c r="BK796" s="177">
        <f>ROUND(I796*H796,2)</f>
        <v>2740</v>
      </c>
      <c r="BL796" s="14" t="s">
        <v>216</v>
      </c>
      <c r="BM796" s="176" t="s">
        <v>2765</v>
      </c>
    </row>
    <row r="797" spans="1:65" s="1" customFormat="1" ht="24.2" customHeight="1">
      <c r="A797" s="31"/>
      <c r="B797" s="32"/>
      <c r="C797" s="165" t="s">
        <v>2766</v>
      </c>
      <c r="D797" s="165" t="s">
        <v>151</v>
      </c>
      <c r="E797" s="166" t="s">
        <v>2767</v>
      </c>
      <c r="F797" s="167" t="s">
        <v>2768</v>
      </c>
      <c r="G797" s="168" t="s">
        <v>231</v>
      </c>
      <c r="H797" s="169">
        <v>1E-3</v>
      </c>
      <c r="I797" s="170">
        <v>683</v>
      </c>
      <c r="J797" s="171">
        <f>ROUND(I797*H797,2)</f>
        <v>0.68</v>
      </c>
      <c r="K797" s="167" t="s">
        <v>155</v>
      </c>
      <c r="L797" s="36"/>
      <c r="M797" s="172" t="s">
        <v>19</v>
      </c>
      <c r="N797" s="173" t="s">
        <v>45</v>
      </c>
      <c r="O797" s="61"/>
      <c r="P797" s="174">
        <f>O797*H797</f>
        <v>0</v>
      </c>
      <c r="Q797" s="174">
        <v>0</v>
      </c>
      <c r="R797" s="174">
        <f>Q797*H797</f>
        <v>0</v>
      </c>
      <c r="S797" s="174">
        <v>0</v>
      </c>
      <c r="T797" s="175">
        <f>S797*H797</f>
        <v>0</v>
      </c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R797" s="176" t="s">
        <v>216</v>
      </c>
      <c r="AT797" s="176" t="s">
        <v>151</v>
      </c>
      <c r="AU797" s="176" t="s">
        <v>157</v>
      </c>
      <c r="AY797" s="14" t="s">
        <v>149</v>
      </c>
      <c r="BE797" s="177">
        <f>IF(N797="základní",J797,0)</f>
        <v>0.68</v>
      </c>
      <c r="BF797" s="177">
        <f>IF(N797="snížená",J797,0)</f>
        <v>0</v>
      </c>
      <c r="BG797" s="177">
        <f>IF(N797="zákl. přenesená",J797,0)</f>
        <v>0</v>
      </c>
      <c r="BH797" s="177">
        <f>IF(N797="sníž. přenesená",J797,0)</f>
        <v>0</v>
      </c>
      <c r="BI797" s="177">
        <f>IF(N797="nulová",J797,0)</f>
        <v>0</v>
      </c>
      <c r="BJ797" s="14" t="s">
        <v>79</v>
      </c>
      <c r="BK797" s="177">
        <f>ROUND(I797*H797,2)</f>
        <v>0.68</v>
      </c>
      <c r="BL797" s="14" t="s">
        <v>216</v>
      </c>
      <c r="BM797" s="176" t="s">
        <v>2769</v>
      </c>
    </row>
    <row r="798" spans="1:65" s="1" customFormat="1" ht="24.2" customHeight="1">
      <c r="A798" s="31"/>
      <c r="B798" s="32"/>
      <c r="C798" s="165" t="s">
        <v>2770</v>
      </c>
      <c r="D798" s="165" t="s">
        <v>151</v>
      </c>
      <c r="E798" s="166" t="s">
        <v>2771</v>
      </c>
      <c r="F798" s="167" t="s">
        <v>2772</v>
      </c>
      <c r="G798" s="168" t="s">
        <v>231</v>
      </c>
      <c r="H798" s="169">
        <v>1E-3</v>
      </c>
      <c r="I798" s="170">
        <v>915</v>
      </c>
      <c r="J798" s="171">
        <f>ROUND(I798*H798,2)</f>
        <v>0.92</v>
      </c>
      <c r="K798" s="167" t="s">
        <v>155</v>
      </c>
      <c r="L798" s="36"/>
      <c r="M798" s="172" t="s">
        <v>19</v>
      </c>
      <c r="N798" s="173" t="s">
        <v>45</v>
      </c>
      <c r="O798" s="61"/>
      <c r="P798" s="174">
        <f>O798*H798</f>
        <v>0</v>
      </c>
      <c r="Q798" s="174">
        <v>0</v>
      </c>
      <c r="R798" s="174">
        <f>Q798*H798</f>
        <v>0</v>
      </c>
      <c r="S798" s="174">
        <v>0</v>
      </c>
      <c r="T798" s="175">
        <f>S798*H798</f>
        <v>0</v>
      </c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R798" s="176" t="s">
        <v>216</v>
      </c>
      <c r="AT798" s="176" t="s">
        <v>151</v>
      </c>
      <c r="AU798" s="176" t="s">
        <v>157</v>
      </c>
      <c r="AY798" s="14" t="s">
        <v>149</v>
      </c>
      <c r="BE798" s="177">
        <f>IF(N798="základní",J798,0)</f>
        <v>0.92</v>
      </c>
      <c r="BF798" s="177">
        <f>IF(N798="snížená",J798,0)</f>
        <v>0</v>
      </c>
      <c r="BG798" s="177">
        <f>IF(N798="zákl. přenesená",J798,0)</f>
        <v>0</v>
      </c>
      <c r="BH798" s="177">
        <f>IF(N798="sníž. přenesená",J798,0)</f>
        <v>0</v>
      </c>
      <c r="BI798" s="177">
        <f>IF(N798="nulová",J798,0)</f>
        <v>0</v>
      </c>
      <c r="BJ798" s="14" t="s">
        <v>79</v>
      </c>
      <c r="BK798" s="177">
        <f>ROUND(I798*H798,2)</f>
        <v>0.92</v>
      </c>
      <c r="BL798" s="14" t="s">
        <v>216</v>
      </c>
      <c r="BM798" s="176" t="s">
        <v>2773</v>
      </c>
    </row>
    <row r="799" spans="1:65" s="11" customFormat="1" ht="22.9" customHeight="1">
      <c r="B799" s="149"/>
      <c r="C799" s="150"/>
      <c r="D799" s="151" t="s">
        <v>73</v>
      </c>
      <c r="E799" s="163" t="s">
        <v>2774</v>
      </c>
      <c r="F799" s="163" t="s">
        <v>2775</v>
      </c>
      <c r="G799" s="150"/>
      <c r="H799" s="150"/>
      <c r="I799" s="153"/>
      <c r="J799" s="164">
        <f>BK799</f>
        <v>8306.16</v>
      </c>
      <c r="K799" s="150"/>
      <c r="L799" s="155"/>
      <c r="M799" s="156"/>
      <c r="N799" s="157"/>
      <c r="O799" s="157"/>
      <c r="P799" s="158">
        <f>SUM(P800:P802)</f>
        <v>0</v>
      </c>
      <c r="Q799" s="157"/>
      <c r="R799" s="158">
        <f>SUM(R800:R802)</f>
        <v>0.14823999999999998</v>
      </c>
      <c r="S799" s="157"/>
      <c r="T799" s="159">
        <f>SUM(T800:T802)</f>
        <v>0</v>
      </c>
      <c r="AR799" s="160" t="s">
        <v>157</v>
      </c>
      <c r="AT799" s="161" t="s">
        <v>73</v>
      </c>
      <c r="AU799" s="161" t="s">
        <v>79</v>
      </c>
      <c r="AY799" s="160" t="s">
        <v>149</v>
      </c>
      <c r="BK799" s="162">
        <f>SUM(BK800:BK802)</f>
        <v>8306.16</v>
      </c>
    </row>
    <row r="800" spans="1:65" s="1" customFormat="1" ht="24.2" customHeight="1">
      <c r="A800" s="31"/>
      <c r="B800" s="32"/>
      <c r="C800" s="165" t="s">
        <v>2776</v>
      </c>
      <c r="D800" s="165" t="s">
        <v>151</v>
      </c>
      <c r="E800" s="166" t="s">
        <v>2777</v>
      </c>
      <c r="F800" s="167" t="s">
        <v>2778</v>
      </c>
      <c r="G800" s="168" t="s">
        <v>154</v>
      </c>
      <c r="H800" s="169">
        <v>6.8</v>
      </c>
      <c r="I800" s="170">
        <v>1190</v>
      </c>
      <c r="J800" s="171">
        <f>ROUND(I800*H800,2)</f>
        <v>8092</v>
      </c>
      <c r="K800" s="167" t="s">
        <v>155</v>
      </c>
      <c r="L800" s="36"/>
      <c r="M800" s="172" t="s">
        <v>19</v>
      </c>
      <c r="N800" s="173" t="s">
        <v>45</v>
      </c>
      <c r="O800" s="61"/>
      <c r="P800" s="174">
        <f>O800*H800</f>
        <v>0</v>
      </c>
      <c r="Q800" s="174">
        <v>2.18E-2</v>
      </c>
      <c r="R800" s="174">
        <f>Q800*H800</f>
        <v>0.14823999999999998</v>
      </c>
      <c r="S800" s="174">
        <v>0</v>
      </c>
      <c r="T800" s="175">
        <f>S800*H800</f>
        <v>0</v>
      </c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R800" s="176" t="s">
        <v>216</v>
      </c>
      <c r="AT800" s="176" t="s">
        <v>151</v>
      </c>
      <c r="AU800" s="176" t="s">
        <v>157</v>
      </c>
      <c r="AY800" s="14" t="s">
        <v>149</v>
      </c>
      <c r="BE800" s="177">
        <f>IF(N800="základní",J800,0)</f>
        <v>8092</v>
      </c>
      <c r="BF800" s="177">
        <f>IF(N800="snížená",J800,0)</f>
        <v>0</v>
      </c>
      <c r="BG800" s="177">
        <f>IF(N800="zákl. přenesená",J800,0)</f>
        <v>0</v>
      </c>
      <c r="BH800" s="177">
        <f>IF(N800="sníž. přenesená",J800,0)</f>
        <v>0</v>
      </c>
      <c r="BI800" s="177">
        <f>IF(N800="nulová",J800,0)</f>
        <v>0</v>
      </c>
      <c r="BJ800" s="14" t="s">
        <v>79</v>
      </c>
      <c r="BK800" s="177">
        <f>ROUND(I800*H800,2)</f>
        <v>8092</v>
      </c>
      <c r="BL800" s="14" t="s">
        <v>216</v>
      </c>
      <c r="BM800" s="176" t="s">
        <v>2779</v>
      </c>
    </row>
    <row r="801" spans="1:65" s="1" customFormat="1" ht="24.2" customHeight="1">
      <c r="A801" s="31"/>
      <c r="B801" s="32"/>
      <c r="C801" s="165" t="s">
        <v>2780</v>
      </c>
      <c r="D801" s="165" t="s">
        <v>151</v>
      </c>
      <c r="E801" s="166" t="s">
        <v>2781</v>
      </c>
      <c r="F801" s="167" t="s">
        <v>2782</v>
      </c>
      <c r="G801" s="168" t="s">
        <v>231</v>
      </c>
      <c r="H801" s="169">
        <v>0.14799999999999999</v>
      </c>
      <c r="I801" s="170">
        <v>675</v>
      </c>
      <c r="J801" s="171">
        <f>ROUND(I801*H801,2)</f>
        <v>99.9</v>
      </c>
      <c r="K801" s="167" t="s">
        <v>155</v>
      </c>
      <c r="L801" s="36"/>
      <c r="M801" s="172" t="s">
        <v>19</v>
      </c>
      <c r="N801" s="173" t="s">
        <v>45</v>
      </c>
      <c r="O801" s="61"/>
      <c r="P801" s="174">
        <f>O801*H801</f>
        <v>0</v>
      </c>
      <c r="Q801" s="174">
        <v>0</v>
      </c>
      <c r="R801" s="174">
        <f>Q801*H801</f>
        <v>0</v>
      </c>
      <c r="S801" s="174">
        <v>0</v>
      </c>
      <c r="T801" s="175">
        <f>S801*H801</f>
        <v>0</v>
      </c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R801" s="176" t="s">
        <v>216</v>
      </c>
      <c r="AT801" s="176" t="s">
        <v>151</v>
      </c>
      <c r="AU801" s="176" t="s">
        <v>157</v>
      </c>
      <c r="AY801" s="14" t="s">
        <v>149</v>
      </c>
      <c r="BE801" s="177">
        <f>IF(N801="základní",J801,0)</f>
        <v>99.9</v>
      </c>
      <c r="BF801" s="177">
        <f>IF(N801="snížená",J801,0)</f>
        <v>0</v>
      </c>
      <c r="BG801" s="177">
        <f>IF(N801="zákl. přenesená",J801,0)</f>
        <v>0</v>
      </c>
      <c r="BH801" s="177">
        <f>IF(N801="sníž. přenesená",J801,0)</f>
        <v>0</v>
      </c>
      <c r="BI801" s="177">
        <f>IF(N801="nulová",J801,0)</f>
        <v>0</v>
      </c>
      <c r="BJ801" s="14" t="s">
        <v>79</v>
      </c>
      <c r="BK801" s="177">
        <f>ROUND(I801*H801,2)</f>
        <v>99.9</v>
      </c>
      <c r="BL801" s="14" t="s">
        <v>216</v>
      </c>
      <c r="BM801" s="176" t="s">
        <v>2783</v>
      </c>
    </row>
    <row r="802" spans="1:65" s="1" customFormat="1" ht="24.2" customHeight="1">
      <c r="A802" s="31"/>
      <c r="B802" s="32"/>
      <c r="C802" s="165" t="s">
        <v>2784</v>
      </c>
      <c r="D802" s="165" t="s">
        <v>151</v>
      </c>
      <c r="E802" s="166" t="s">
        <v>2785</v>
      </c>
      <c r="F802" s="167" t="s">
        <v>2786</v>
      </c>
      <c r="G802" s="168" t="s">
        <v>231</v>
      </c>
      <c r="H802" s="169">
        <v>0.14799999999999999</v>
      </c>
      <c r="I802" s="170">
        <v>772</v>
      </c>
      <c r="J802" s="171">
        <f>ROUND(I802*H802,2)</f>
        <v>114.26</v>
      </c>
      <c r="K802" s="167" t="s">
        <v>155</v>
      </c>
      <c r="L802" s="36"/>
      <c r="M802" s="172" t="s">
        <v>19</v>
      </c>
      <c r="N802" s="173" t="s">
        <v>45</v>
      </c>
      <c r="O802" s="61"/>
      <c r="P802" s="174">
        <f>O802*H802</f>
        <v>0</v>
      </c>
      <c r="Q802" s="174">
        <v>0</v>
      </c>
      <c r="R802" s="174">
        <f>Q802*H802</f>
        <v>0</v>
      </c>
      <c r="S802" s="174">
        <v>0</v>
      </c>
      <c r="T802" s="175">
        <f>S802*H802</f>
        <v>0</v>
      </c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R802" s="176" t="s">
        <v>216</v>
      </c>
      <c r="AT802" s="176" t="s">
        <v>151</v>
      </c>
      <c r="AU802" s="176" t="s">
        <v>157</v>
      </c>
      <c r="AY802" s="14" t="s">
        <v>149</v>
      </c>
      <c r="BE802" s="177">
        <f>IF(N802="základní",J802,0)</f>
        <v>114.26</v>
      </c>
      <c r="BF802" s="177">
        <f>IF(N802="snížená",J802,0)</f>
        <v>0</v>
      </c>
      <c r="BG802" s="177">
        <f>IF(N802="zákl. přenesená",J802,0)</f>
        <v>0</v>
      </c>
      <c r="BH802" s="177">
        <f>IF(N802="sníž. přenesená",J802,0)</f>
        <v>0</v>
      </c>
      <c r="BI802" s="177">
        <f>IF(N802="nulová",J802,0)</f>
        <v>0</v>
      </c>
      <c r="BJ802" s="14" t="s">
        <v>79</v>
      </c>
      <c r="BK802" s="177">
        <f>ROUND(I802*H802,2)</f>
        <v>114.26</v>
      </c>
      <c r="BL802" s="14" t="s">
        <v>216</v>
      </c>
      <c r="BM802" s="176" t="s">
        <v>2787</v>
      </c>
    </row>
    <row r="803" spans="1:65" s="11" customFormat="1" ht="22.9" customHeight="1">
      <c r="B803" s="149"/>
      <c r="C803" s="150"/>
      <c r="D803" s="151" t="s">
        <v>73</v>
      </c>
      <c r="E803" s="163" t="s">
        <v>2788</v>
      </c>
      <c r="F803" s="163" t="s">
        <v>2789</v>
      </c>
      <c r="G803" s="150"/>
      <c r="H803" s="150"/>
      <c r="I803" s="153"/>
      <c r="J803" s="164">
        <f>BK803</f>
        <v>4145.6000000000004</v>
      </c>
      <c r="K803" s="150"/>
      <c r="L803" s="155"/>
      <c r="M803" s="156"/>
      <c r="N803" s="157"/>
      <c r="O803" s="157"/>
      <c r="P803" s="158">
        <f>SUM(P804:P805)</f>
        <v>0</v>
      </c>
      <c r="Q803" s="157"/>
      <c r="R803" s="158">
        <f>SUM(R804:R805)</f>
        <v>0.12956800000000002</v>
      </c>
      <c r="S803" s="157"/>
      <c r="T803" s="159">
        <f>SUM(T804:T805)</f>
        <v>0</v>
      </c>
      <c r="AR803" s="160" t="s">
        <v>157</v>
      </c>
      <c r="AT803" s="161" t="s">
        <v>73</v>
      </c>
      <c r="AU803" s="161" t="s">
        <v>79</v>
      </c>
      <c r="AY803" s="160" t="s">
        <v>149</v>
      </c>
      <c r="BK803" s="162">
        <f>SUM(BK804:BK805)</f>
        <v>4145.6000000000004</v>
      </c>
    </row>
    <row r="804" spans="1:65" s="1" customFormat="1" ht="14.45" customHeight="1">
      <c r="A804" s="31"/>
      <c r="B804" s="32"/>
      <c r="C804" s="165" t="s">
        <v>2790</v>
      </c>
      <c r="D804" s="165" t="s">
        <v>151</v>
      </c>
      <c r="E804" s="166" t="s">
        <v>2791</v>
      </c>
      <c r="F804" s="167" t="s">
        <v>2792</v>
      </c>
      <c r="G804" s="168" t="s">
        <v>154</v>
      </c>
      <c r="H804" s="169">
        <v>36.6</v>
      </c>
      <c r="I804" s="170">
        <v>76</v>
      </c>
      <c r="J804" s="171">
        <f>ROUND(I804*H804,2)</f>
        <v>2781.6</v>
      </c>
      <c r="K804" s="167" t="s">
        <v>155</v>
      </c>
      <c r="L804" s="36"/>
      <c r="M804" s="172" t="s">
        <v>19</v>
      </c>
      <c r="N804" s="173" t="s">
        <v>45</v>
      </c>
      <c r="O804" s="61"/>
      <c r="P804" s="174">
        <f>O804*H804</f>
        <v>0</v>
      </c>
      <c r="Q804" s="174">
        <v>2.3800000000000002E-3</v>
      </c>
      <c r="R804" s="174">
        <f>Q804*H804</f>
        <v>8.7108000000000005E-2</v>
      </c>
      <c r="S804" s="174">
        <v>0</v>
      </c>
      <c r="T804" s="175">
        <f>S804*H804</f>
        <v>0</v>
      </c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R804" s="176" t="s">
        <v>216</v>
      </c>
      <c r="AT804" s="176" t="s">
        <v>151</v>
      </c>
      <c r="AU804" s="176" t="s">
        <v>157</v>
      </c>
      <c r="AY804" s="14" t="s">
        <v>149</v>
      </c>
      <c r="BE804" s="177">
        <f>IF(N804="základní",J804,0)</f>
        <v>2781.6</v>
      </c>
      <c r="BF804" s="177">
        <f>IF(N804="snížená",J804,0)</f>
        <v>0</v>
      </c>
      <c r="BG804" s="177">
        <f>IF(N804="zákl. přenesená",J804,0)</f>
        <v>0</v>
      </c>
      <c r="BH804" s="177">
        <f>IF(N804="sníž. přenesená",J804,0)</f>
        <v>0</v>
      </c>
      <c r="BI804" s="177">
        <f>IF(N804="nulová",J804,0)</f>
        <v>0</v>
      </c>
      <c r="BJ804" s="14" t="s">
        <v>79</v>
      </c>
      <c r="BK804" s="177">
        <f>ROUND(I804*H804,2)</f>
        <v>2781.6</v>
      </c>
      <c r="BL804" s="14" t="s">
        <v>216</v>
      </c>
      <c r="BM804" s="176" t="s">
        <v>2793</v>
      </c>
    </row>
    <row r="805" spans="1:65" s="1" customFormat="1" ht="14.45" customHeight="1">
      <c r="A805" s="31"/>
      <c r="B805" s="32"/>
      <c r="C805" s="165" t="s">
        <v>2794</v>
      </c>
      <c r="D805" s="165" t="s">
        <v>151</v>
      </c>
      <c r="E805" s="166" t="s">
        <v>2795</v>
      </c>
      <c r="F805" s="167" t="s">
        <v>2796</v>
      </c>
      <c r="G805" s="168" t="s">
        <v>154</v>
      </c>
      <c r="H805" s="169">
        <v>22</v>
      </c>
      <c r="I805" s="170">
        <v>62</v>
      </c>
      <c r="J805" s="171">
        <f>ROUND(I805*H805,2)</f>
        <v>1364</v>
      </c>
      <c r="K805" s="167" t="s">
        <v>155</v>
      </c>
      <c r="L805" s="36"/>
      <c r="M805" s="172" t="s">
        <v>19</v>
      </c>
      <c r="N805" s="173" t="s">
        <v>45</v>
      </c>
      <c r="O805" s="61"/>
      <c r="P805" s="174">
        <f>O805*H805</f>
        <v>0</v>
      </c>
      <c r="Q805" s="174">
        <v>1.9300000000000001E-3</v>
      </c>
      <c r="R805" s="174">
        <f>Q805*H805</f>
        <v>4.2460000000000005E-2</v>
      </c>
      <c r="S805" s="174">
        <v>0</v>
      </c>
      <c r="T805" s="175">
        <f>S805*H805</f>
        <v>0</v>
      </c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R805" s="176" t="s">
        <v>216</v>
      </c>
      <c r="AT805" s="176" t="s">
        <v>151</v>
      </c>
      <c r="AU805" s="176" t="s">
        <v>157</v>
      </c>
      <c r="AY805" s="14" t="s">
        <v>149</v>
      </c>
      <c r="BE805" s="177">
        <f>IF(N805="základní",J805,0)</f>
        <v>1364</v>
      </c>
      <c r="BF805" s="177">
        <f>IF(N805="snížená",J805,0)</f>
        <v>0</v>
      </c>
      <c r="BG805" s="177">
        <f>IF(N805="zákl. přenesená",J805,0)</f>
        <v>0</v>
      </c>
      <c r="BH805" s="177">
        <f>IF(N805="sníž. přenesená",J805,0)</f>
        <v>0</v>
      </c>
      <c r="BI805" s="177">
        <f>IF(N805="nulová",J805,0)</f>
        <v>0</v>
      </c>
      <c r="BJ805" s="14" t="s">
        <v>79</v>
      </c>
      <c r="BK805" s="177">
        <f>ROUND(I805*H805,2)</f>
        <v>1364</v>
      </c>
      <c r="BL805" s="14" t="s">
        <v>216</v>
      </c>
      <c r="BM805" s="176" t="s">
        <v>2797</v>
      </c>
    </row>
    <row r="806" spans="1:65" s="11" customFormat="1" ht="25.9" customHeight="1">
      <c r="B806" s="149"/>
      <c r="C806" s="150"/>
      <c r="D806" s="151" t="s">
        <v>73</v>
      </c>
      <c r="E806" s="152" t="s">
        <v>323</v>
      </c>
      <c r="F806" s="152" t="s">
        <v>2798</v>
      </c>
      <c r="G806" s="150"/>
      <c r="H806" s="150"/>
      <c r="I806" s="153"/>
      <c r="J806" s="154">
        <f>BK806</f>
        <v>25426.699999999997</v>
      </c>
      <c r="K806" s="150"/>
      <c r="L806" s="155"/>
      <c r="M806" s="156"/>
      <c r="N806" s="157"/>
      <c r="O806" s="157"/>
      <c r="P806" s="158">
        <f>P807</f>
        <v>0</v>
      </c>
      <c r="Q806" s="157"/>
      <c r="R806" s="158">
        <f>R807</f>
        <v>0</v>
      </c>
      <c r="S806" s="157"/>
      <c r="T806" s="159">
        <f>T807</f>
        <v>0</v>
      </c>
      <c r="AR806" s="160" t="s">
        <v>162</v>
      </c>
      <c r="AT806" s="161" t="s">
        <v>73</v>
      </c>
      <c r="AU806" s="161" t="s">
        <v>74</v>
      </c>
      <c r="AY806" s="160" t="s">
        <v>149</v>
      </c>
      <c r="BK806" s="162">
        <f>BK807</f>
        <v>25426.699999999997</v>
      </c>
    </row>
    <row r="807" spans="1:65" s="11" customFormat="1" ht="22.9" customHeight="1">
      <c r="B807" s="149"/>
      <c r="C807" s="150"/>
      <c r="D807" s="151" t="s">
        <v>73</v>
      </c>
      <c r="E807" s="163" t="s">
        <v>2799</v>
      </c>
      <c r="F807" s="163" t="s">
        <v>2800</v>
      </c>
      <c r="G807" s="150"/>
      <c r="H807" s="150"/>
      <c r="I807" s="153"/>
      <c r="J807" s="164">
        <f>BK807</f>
        <v>25426.699999999997</v>
      </c>
      <c r="K807" s="150"/>
      <c r="L807" s="155"/>
      <c r="M807" s="156"/>
      <c r="N807" s="157"/>
      <c r="O807" s="157"/>
      <c r="P807" s="158">
        <f>SUM(P808:P846)</f>
        <v>0</v>
      </c>
      <c r="Q807" s="157"/>
      <c r="R807" s="158">
        <f>SUM(R808:R846)</f>
        <v>0</v>
      </c>
      <c r="S807" s="157"/>
      <c r="T807" s="159">
        <f>SUM(T808:T846)</f>
        <v>0</v>
      </c>
      <c r="AR807" s="160" t="s">
        <v>162</v>
      </c>
      <c r="AT807" s="161" t="s">
        <v>73</v>
      </c>
      <c r="AU807" s="161" t="s">
        <v>79</v>
      </c>
      <c r="AY807" s="160" t="s">
        <v>149</v>
      </c>
      <c r="BK807" s="162">
        <f>SUM(BK808:BK846)</f>
        <v>25426.699999999997</v>
      </c>
    </row>
    <row r="808" spans="1:65" s="1" customFormat="1" ht="14.45" customHeight="1">
      <c r="A808" s="31"/>
      <c r="B808" s="32"/>
      <c r="C808" s="165" t="s">
        <v>2801</v>
      </c>
      <c r="D808" s="165" t="s">
        <v>151</v>
      </c>
      <c r="E808" s="166" t="s">
        <v>2802</v>
      </c>
      <c r="F808" s="167" t="s">
        <v>2803</v>
      </c>
      <c r="G808" s="168" t="s">
        <v>165</v>
      </c>
      <c r="H808" s="169">
        <v>2</v>
      </c>
      <c r="I808" s="170">
        <v>18.3</v>
      </c>
      <c r="J808" s="171">
        <f t="shared" ref="J808:J846" si="310">ROUND(I808*H808,2)</f>
        <v>36.6</v>
      </c>
      <c r="K808" s="167" t="s">
        <v>155</v>
      </c>
      <c r="L808" s="36"/>
      <c r="M808" s="172" t="s">
        <v>19</v>
      </c>
      <c r="N808" s="173" t="s">
        <v>45</v>
      </c>
      <c r="O808" s="61"/>
      <c r="P808" s="174">
        <f t="shared" ref="P808:P846" si="311">O808*H808</f>
        <v>0</v>
      </c>
      <c r="Q808" s="174">
        <v>0</v>
      </c>
      <c r="R808" s="174">
        <f t="shared" ref="R808:R846" si="312">Q808*H808</f>
        <v>0</v>
      </c>
      <c r="S808" s="174">
        <v>0</v>
      </c>
      <c r="T808" s="175">
        <f t="shared" ref="T808:T846" si="313">S808*H808</f>
        <v>0</v>
      </c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R808" s="176" t="s">
        <v>411</v>
      </c>
      <c r="AT808" s="176" t="s">
        <v>151</v>
      </c>
      <c r="AU808" s="176" t="s">
        <v>157</v>
      </c>
      <c r="AY808" s="14" t="s">
        <v>149</v>
      </c>
      <c r="BE808" s="177">
        <f t="shared" ref="BE808:BE846" si="314">IF(N808="základní",J808,0)</f>
        <v>36.6</v>
      </c>
      <c r="BF808" s="177">
        <f t="shared" ref="BF808:BF846" si="315">IF(N808="snížená",J808,0)</f>
        <v>0</v>
      </c>
      <c r="BG808" s="177">
        <f t="shared" ref="BG808:BG846" si="316">IF(N808="zákl. přenesená",J808,0)</f>
        <v>0</v>
      </c>
      <c r="BH808" s="177">
        <f t="shared" ref="BH808:BH846" si="317">IF(N808="sníž. přenesená",J808,0)</f>
        <v>0</v>
      </c>
      <c r="BI808" s="177">
        <f t="shared" ref="BI808:BI846" si="318">IF(N808="nulová",J808,0)</f>
        <v>0</v>
      </c>
      <c r="BJ808" s="14" t="s">
        <v>79</v>
      </c>
      <c r="BK808" s="177">
        <f t="shared" ref="BK808:BK846" si="319">ROUND(I808*H808,2)</f>
        <v>36.6</v>
      </c>
      <c r="BL808" s="14" t="s">
        <v>411</v>
      </c>
      <c r="BM808" s="176" t="s">
        <v>2804</v>
      </c>
    </row>
    <row r="809" spans="1:65" s="1" customFormat="1" ht="14.45" customHeight="1">
      <c r="A809" s="31"/>
      <c r="B809" s="32"/>
      <c r="C809" s="165" t="s">
        <v>2805</v>
      </c>
      <c r="D809" s="165" t="s">
        <v>151</v>
      </c>
      <c r="E809" s="166" t="s">
        <v>2806</v>
      </c>
      <c r="F809" s="167" t="s">
        <v>2807</v>
      </c>
      <c r="G809" s="168" t="s">
        <v>2808</v>
      </c>
      <c r="H809" s="169">
        <v>7</v>
      </c>
      <c r="I809" s="170">
        <v>22.8</v>
      </c>
      <c r="J809" s="171">
        <f t="shared" si="310"/>
        <v>159.6</v>
      </c>
      <c r="K809" s="167" t="s">
        <v>155</v>
      </c>
      <c r="L809" s="36"/>
      <c r="M809" s="172" t="s">
        <v>19</v>
      </c>
      <c r="N809" s="173" t="s">
        <v>45</v>
      </c>
      <c r="O809" s="61"/>
      <c r="P809" s="174">
        <f t="shared" si="311"/>
        <v>0</v>
      </c>
      <c r="Q809" s="174">
        <v>0</v>
      </c>
      <c r="R809" s="174">
        <f t="shared" si="312"/>
        <v>0</v>
      </c>
      <c r="S809" s="174">
        <v>0</v>
      </c>
      <c r="T809" s="175">
        <f t="shared" si="313"/>
        <v>0</v>
      </c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R809" s="176" t="s">
        <v>411</v>
      </c>
      <c r="AT809" s="176" t="s">
        <v>151</v>
      </c>
      <c r="AU809" s="176" t="s">
        <v>157</v>
      </c>
      <c r="AY809" s="14" t="s">
        <v>149</v>
      </c>
      <c r="BE809" s="177">
        <f t="shared" si="314"/>
        <v>159.6</v>
      </c>
      <c r="BF809" s="177">
        <f t="shared" si="315"/>
        <v>0</v>
      </c>
      <c r="BG809" s="177">
        <f t="shared" si="316"/>
        <v>0</v>
      </c>
      <c r="BH809" s="177">
        <f t="shared" si="317"/>
        <v>0</v>
      </c>
      <c r="BI809" s="177">
        <f t="shared" si="318"/>
        <v>0</v>
      </c>
      <c r="BJ809" s="14" t="s">
        <v>79</v>
      </c>
      <c r="BK809" s="177">
        <f t="shared" si="319"/>
        <v>159.6</v>
      </c>
      <c r="BL809" s="14" t="s">
        <v>411</v>
      </c>
      <c r="BM809" s="176" t="s">
        <v>2809</v>
      </c>
    </row>
    <row r="810" spans="1:65" s="1" customFormat="1" ht="24.2" customHeight="1">
      <c r="A810" s="31"/>
      <c r="B810" s="32"/>
      <c r="C810" s="165" t="s">
        <v>2810</v>
      </c>
      <c r="D810" s="165" t="s">
        <v>151</v>
      </c>
      <c r="E810" s="166" t="s">
        <v>2811</v>
      </c>
      <c r="F810" s="167" t="s">
        <v>2812</v>
      </c>
      <c r="G810" s="168" t="s">
        <v>2808</v>
      </c>
      <c r="H810" s="169">
        <v>5</v>
      </c>
      <c r="I810" s="170">
        <v>36.5</v>
      </c>
      <c r="J810" s="171">
        <f t="shared" si="310"/>
        <v>182.5</v>
      </c>
      <c r="K810" s="167" t="s">
        <v>155</v>
      </c>
      <c r="L810" s="36"/>
      <c r="M810" s="172" t="s">
        <v>19</v>
      </c>
      <c r="N810" s="173" t="s">
        <v>45</v>
      </c>
      <c r="O810" s="61"/>
      <c r="P810" s="174">
        <f t="shared" si="311"/>
        <v>0</v>
      </c>
      <c r="Q810" s="174">
        <v>0</v>
      </c>
      <c r="R810" s="174">
        <f t="shared" si="312"/>
        <v>0</v>
      </c>
      <c r="S810" s="174">
        <v>0</v>
      </c>
      <c r="T810" s="175">
        <f t="shared" si="313"/>
        <v>0</v>
      </c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R810" s="176" t="s">
        <v>411</v>
      </c>
      <c r="AT810" s="176" t="s">
        <v>151</v>
      </c>
      <c r="AU810" s="176" t="s">
        <v>157</v>
      </c>
      <c r="AY810" s="14" t="s">
        <v>149</v>
      </c>
      <c r="BE810" s="177">
        <f t="shared" si="314"/>
        <v>182.5</v>
      </c>
      <c r="BF810" s="177">
        <f t="shared" si="315"/>
        <v>0</v>
      </c>
      <c r="BG810" s="177">
        <f t="shared" si="316"/>
        <v>0</v>
      </c>
      <c r="BH810" s="177">
        <f t="shared" si="317"/>
        <v>0</v>
      </c>
      <c r="BI810" s="177">
        <f t="shared" si="318"/>
        <v>0</v>
      </c>
      <c r="BJ810" s="14" t="s">
        <v>79</v>
      </c>
      <c r="BK810" s="177">
        <f t="shared" si="319"/>
        <v>182.5</v>
      </c>
      <c r="BL810" s="14" t="s">
        <v>411</v>
      </c>
      <c r="BM810" s="176" t="s">
        <v>2813</v>
      </c>
    </row>
    <row r="811" spans="1:65" s="1" customFormat="1" ht="14.45" customHeight="1">
      <c r="A811" s="31"/>
      <c r="B811" s="32"/>
      <c r="C811" s="165" t="s">
        <v>2814</v>
      </c>
      <c r="D811" s="165" t="s">
        <v>151</v>
      </c>
      <c r="E811" s="166" t="s">
        <v>2815</v>
      </c>
      <c r="F811" s="167" t="s">
        <v>2816</v>
      </c>
      <c r="G811" s="168" t="s">
        <v>165</v>
      </c>
      <c r="H811" s="169">
        <v>48</v>
      </c>
      <c r="I811" s="170">
        <v>36.5</v>
      </c>
      <c r="J811" s="171">
        <f t="shared" si="310"/>
        <v>1752</v>
      </c>
      <c r="K811" s="167" t="s">
        <v>155</v>
      </c>
      <c r="L811" s="36"/>
      <c r="M811" s="172" t="s">
        <v>19</v>
      </c>
      <c r="N811" s="173" t="s">
        <v>45</v>
      </c>
      <c r="O811" s="61"/>
      <c r="P811" s="174">
        <f t="shared" si="311"/>
        <v>0</v>
      </c>
      <c r="Q811" s="174">
        <v>0</v>
      </c>
      <c r="R811" s="174">
        <f t="shared" si="312"/>
        <v>0</v>
      </c>
      <c r="S811" s="174">
        <v>0</v>
      </c>
      <c r="T811" s="175">
        <f t="shared" si="313"/>
        <v>0</v>
      </c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R811" s="176" t="s">
        <v>411</v>
      </c>
      <c r="AT811" s="176" t="s">
        <v>151</v>
      </c>
      <c r="AU811" s="176" t="s">
        <v>157</v>
      </c>
      <c r="AY811" s="14" t="s">
        <v>149</v>
      </c>
      <c r="BE811" s="177">
        <f t="shared" si="314"/>
        <v>1752</v>
      </c>
      <c r="BF811" s="177">
        <f t="shared" si="315"/>
        <v>0</v>
      </c>
      <c r="BG811" s="177">
        <f t="shared" si="316"/>
        <v>0</v>
      </c>
      <c r="BH811" s="177">
        <f t="shared" si="317"/>
        <v>0</v>
      </c>
      <c r="BI811" s="177">
        <f t="shared" si="318"/>
        <v>0</v>
      </c>
      <c r="BJ811" s="14" t="s">
        <v>79</v>
      </c>
      <c r="BK811" s="177">
        <f t="shared" si="319"/>
        <v>1752</v>
      </c>
      <c r="BL811" s="14" t="s">
        <v>411</v>
      </c>
      <c r="BM811" s="176" t="s">
        <v>2817</v>
      </c>
    </row>
    <row r="812" spans="1:65" s="1" customFormat="1" ht="24.2" customHeight="1">
      <c r="A812" s="31"/>
      <c r="B812" s="32"/>
      <c r="C812" s="165" t="s">
        <v>2818</v>
      </c>
      <c r="D812" s="165" t="s">
        <v>151</v>
      </c>
      <c r="E812" s="166" t="s">
        <v>2819</v>
      </c>
      <c r="F812" s="167" t="s">
        <v>2820</v>
      </c>
      <c r="G812" s="168" t="s">
        <v>2821</v>
      </c>
      <c r="H812" s="169">
        <v>73</v>
      </c>
      <c r="I812" s="170">
        <v>8.1999999999999993</v>
      </c>
      <c r="J812" s="171">
        <f t="shared" si="310"/>
        <v>598.6</v>
      </c>
      <c r="K812" s="167" t="s">
        <v>155</v>
      </c>
      <c r="L812" s="36"/>
      <c r="M812" s="172" t="s">
        <v>19</v>
      </c>
      <c r="N812" s="173" t="s">
        <v>45</v>
      </c>
      <c r="O812" s="61"/>
      <c r="P812" s="174">
        <f t="shared" si="311"/>
        <v>0</v>
      </c>
      <c r="Q812" s="174">
        <v>0</v>
      </c>
      <c r="R812" s="174">
        <f t="shared" si="312"/>
        <v>0</v>
      </c>
      <c r="S812" s="174">
        <v>0</v>
      </c>
      <c r="T812" s="175">
        <f t="shared" si="313"/>
        <v>0</v>
      </c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R812" s="176" t="s">
        <v>411</v>
      </c>
      <c r="AT812" s="176" t="s">
        <v>151</v>
      </c>
      <c r="AU812" s="176" t="s">
        <v>157</v>
      </c>
      <c r="AY812" s="14" t="s">
        <v>149</v>
      </c>
      <c r="BE812" s="177">
        <f t="shared" si="314"/>
        <v>598.6</v>
      </c>
      <c r="BF812" s="177">
        <f t="shared" si="315"/>
        <v>0</v>
      </c>
      <c r="BG812" s="177">
        <f t="shared" si="316"/>
        <v>0</v>
      </c>
      <c r="BH812" s="177">
        <f t="shared" si="317"/>
        <v>0</v>
      </c>
      <c r="BI812" s="177">
        <f t="shared" si="318"/>
        <v>0</v>
      </c>
      <c r="BJ812" s="14" t="s">
        <v>79</v>
      </c>
      <c r="BK812" s="177">
        <f t="shared" si="319"/>
        <v>598.6</v>
      </c>
      <c r="BL812" s="14" t="s">
        <v>411</v>
      </c>
      <c r="BM812" s="176" t="s">
        <v>2822</v>
      </c>
    </row>
    <row r="813" spans="1:65" s="1" customFormat="1" ht="24.2" customHeight="1">
      <c r="A813" s="31"/>
      <c r="B813" s="32"/>
      <c r="C813" s="165" t="s">
        <v>2823</v>
      </c>
      <c r="D813" s="165" t="s">
        <v>151</v>
      </c>
      <c r="E813" s="166" t="s">
        <v>2824</v>
      </c>
      <c r="F813" s="167" t="s">
        <v>2825</v>
      </c>
      <c r="G813" s="168" t="s">
        <v>165</v>
      </c>
      <c r="H813" s="169">
        <v>178</v>
      </c>
      <c r="I813" s="170">
        <v>7.5</v>
      </c>
      <c r="J813" s="171">
        <f t="shared" si="310"/>
        <v>1335</v>
      </c>
      <c r="K813" s="167" t="s">
        <v>155</v>
      </c>
      <c r="L813" s="36"/>
      <c r="M813" s="172" t="s">
        <v>19</v>
      </c>
      <c r="N813" s="173" t="s">
        <v>45</v>
      </c>
      <c r="O813" s="61"/>
      <c r="P813" s="174">
        <f t="shared" si="311"/>
        <v>0</v>
      </c>
      <c r="Q813" s="174">
        <v>0</v>
      </c>
      <c r="R813" s="174">
        <f t="shared" si="312"/>
        <v>0</v>
      </c>
      <c r="S813" s="174">
        <v>0</v>
      </c>
      <c r="T813" s="175">
        <f t="shared" si="313"/>
        <v>0</v>
      </c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R813" s="176" t="s">
        <v>411</v>
      </c>
      <c r="AT813" s="176" t="s">
        <v>151</v>
      </c>
      <c r="AU813" s="176" t="s">
        <v>157</v>
      </c>
      <c r="AY813" s="14" t="s">
        <v>149</v>
      </c>
      <c r="BE813" s="177">
        <f t="shared" si="314"/>
        <v>1335</v>
      </c>
      <c r="BF813" s="177">
        <f t="shared" si="315"/>
        <v>0</v>
      </c>
      <c r="BG813" s="177">
        <f t="shared" si="316"/>
        <v>0</v>
      </c>
      <c r="BH813" s="177">
        <f t="shared" si="317"/>
        <v>0</v>
      </c>
      <c r="BI813" s="177">
        <f t="shared" si="318"/>
        <v>0</v>
      </c>
      <c r="BJ813" s="14" t="s">
        <v>79</v>
      </c>
      <c r="BK813" s="177">
        <f t="shared" si="319"/>
        <v>1335</v>
      </c>
      <c r="BL813" s="14" t="s">
        <v>411</v>
      </c>
      <c r="BM813" s="176" t="s">
        <v>2826</v>
      </c>
    </row>
    <row r="814" spans="1:65" s="1" customFormat="1" ht="24.2" customHeight="1">
      <c r="A814" s="31"/>
      <c r="B814" s="32"/>
      <c r="C814" s="165" t="s">
        <v>2827</v>
      </c>
      <c r="D814" s="165" t="s">
        <v>151</v>
      </c>
      <c r="E814" s="166" t="s">
        <v>2828</v>
      </c>
      <c r="F814" s="167" t="s">
        <v>2829</v>
      </c>
      <c r="G814" s="168" t="s">
        <v>165</v>
      </c>
      <c r="H814" s="169">
        <v>4</v>
      </c>
      <c r="I814" s="170">
        <v>102</v>
      </c>
      <c r="J814" s="171">
        <f t="shared" si="310"/>
        <v>408</v>
      </c>
      <c r="K814" s="167" t="s">
        <v>155</v>
      </c>
      <c r="L814" s="36"/>
      <c r="M814" s="172" t="s">
        <v>19</v>
      </c>
      <c r="N814" s="173" t="s">
        <v>45</v>
      </c>
      <c r="O814" s="61"/>
      <c r="P814" s="174">
        <f t="shared" si="311"/>
        <v>0</v>
      </c>
      <c r="Q814" s="174">
        <v>0</v>
      </c>
      <c r="R814" s="174">
        <f t="shared" si="312"/>
        <v>0</v>
      </c>
      <c r="S814" s="174">
        <v>0</v>
      </c>
      <c r="T814" s="175">
        <f t="shared" si="313"/>
        <v>0</v>
      </c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R814" s="176" t="s">
        <v>411</v>
      </c>
      <c r="AT814" s="176" t="s">
        <v>151</v>
      </c>
      <c r="AU814" s="176" t="s">
        <v>157</v>
      </c>
      <c r="AY814" s="14" t="s">
        <v>149</v>
      </c>
      <c r="BE814" s="177">
        <f t="shared" si="314"/>
        <v>408</v>
      </c>
      <c r="BF814" s="177">
        <f t="shared" si="315"/>
        <v>0</v>
      </c>
      <c r="BG814" s="177">
        <f t="shared" si="316"/>
        <v>0</v>
      </c>
      <c r="BH814" s="177">
        <f t="shared" si="317"/>
        <v>0</v>
      </c>
      <c r="BI814" s="177">
        <f t="shared" si="318"/>
        <v>0</v>
      </c>
      <c r="BJ814" s="14" t="s">
        <v>79</v>
      </c>
      <c r="BK814" s="177">
        <f t="shared" si="319"/>
        <v>408</v>
      </c>
      <c r="BL814" s="14" t="s">
        <v>411</v>
      </c>
      <c r="BM814" s="176" t="s">
        <v>2830</v>
      </c>
    </row>
    <row r="815" spans="1:65" s="1" customFormat="1" ht="24.2" customHeight="1">
      <c r="A815" s="31"/>
      <c r="B815" s="32"/>
      <c r="C815" s="165" t="s">
        <v>2831</v>
      </c>
      <c r="D815" s="165" t="s">
        <v>151</v>
      </c>
      <c r="E815" s="166" t="s">
        <v>2832</v>
      </c>
      <c r="F815" s="167" t="s">
        <v>2833</v>
      </c>
      <c r="G815" s="168" t="s">
        <v>165</v>
      </c>
      <c r="H815" s="169">
        <v>11</v>
      </c>
      <c r="I815" s="170">
        <v>15</v>
      </c>
      <c r="J815" s="171">
        <f t="shared" si="310"/>
        <v>165</v>
      </c>
      <c r="K815" s="167" t="s">
        <v>155</v>
      </c>
      <c r="L815" s="36"/>
      <c r="M815" s="172" t="s">
        <v>19</v>
      </c>
      <c r="N815" s="173" t="s">
        <v>45</v>
      </c>
      <c r="O815" s="61"/>
      <c r="P815" s="174">
        <f t="shared" si="311"/>
        <v>0</v>
      </c>
      <c r="Q815" s="174">
        <v>0</v>
      </c>
      <c r="R815" s="174">
        <f t="shared" si="312"/>
        <v>0</v>
      </c>
      <c r="S815" s="174">
        <v>0</v>
      </c>
      <c r="T815" s="175">
        <f t="shared" si="313"/>
        <v>0</v>
      </c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R815" s="176" t="s">
        <v>411</v>
      </c>
      <c r="AT815" s="176" t="s">
        <v>151</v>
      </c>
      <c r="AU815" s="176" t="s">
        <v>157</v>
      </c>
      <c r="AY815" s="14" t="s">
        <v>149</v>
      </c>
      <c r="BE815" s="177">
        <f t="shared" si="314"/>
        <v>165</v>
      </c>
      <c r="BF815" s="177">
        <f t="shared" si="315"/>
        <v>0</v>
      </c>
      <c r="BG815" s="177">
        <f t="shared" si="316"/>
        <v>0</v>
      </c>
      <c r="BH815" s="177">
        <f t="shared" si="317"/>
        <v>0</v>
      </c>
      <c r="BI815" s="177">
        <f t="shared" si="318"/>
        <v>0</v>
      </c>
      <c r="BJ815" s="14" t="s">
        <v>79</v>
      </c>
      <c r="BK815" s="177">
        <f t="shared" si="319"/>
        <v>165</v>
      </c>
      <c r="BL815" s="14" t="s">
        <v>411</v>
      </c>
      <c r="BM815" s="176" t="s">
        <v>2834</v>
      </c>
    </row>
    <row r="816" spans="1:65" s="1" customFormat="1" ht="14.45" customHeight="1">
      <c r="A816" s="31"/>
      <c r="B816" s="32"/>
      <c r="C816" s="165" t="s">
        <v>2835</v>
      </c>
      <c r="D816" s="165" t="s">
        <v>151</v>
      </c>
      <c r="E816" s="166" t="s">
        <v>2836</v>
      </c>
      <c r="F816" s="167" t="s">
        <v>2837</v>
      </c>
      <c r="G816" s="168" t="s">
        <v>2838</v>
      </c>
      <c r="H816" s="169">
        <v>4</v>
      </c>
      <c r="I816" s="170">
        <v>32</v>
      </c>
      <c r="J816" s="171">
        <f t="shared" si="310"/>
        <v>128</v>
      </c>
      <c r="K816" s="167" t="s">
        <v>155</v>
      </c>
      <c r="L816" s="36"/>
      <c r="M816" s="172" t="s">
        <v>19</v>
      </c>
      <c r="N816" s="173" t="s">
        <v>45</v>
      </c>
      <c r="O816" s="61"/>
      <c r="P816" s="174">
        <f t="shared" si="311"/>
        <v>0</v>
      </c>
      <c r="Q816" s="174">
        <v>0</v>
      </c>
      <c r="R816" s="174">
        <f t="shared" si="312"/>
        <v>0</v>
      </c>
      <c r="S816" s="174">
        <v>0</v>
      </c>
      <c r="T816" s="175">
        <f t="shared" si="313"/>
        <v>0</v>
      </c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R816" s="176" t="s">
        <v>411</v>
      </c>
      <c r="AT816" s="176" t="s">
        <v>151</v>
      </c>
      <c r="AU816" s="176" t="s">
        <v>157</v>
      </c>
      <c r="AY816" s="14" t="s">
        <v>149</v>
      </c>
      <c r="BE816" s="177">
        <f t="shared" si="314"/>
        <v>128</v>
      </c>
      <c r="BF816" s="177">
        <f t="shared" si="315"/>
        <v>0</v>
      </c>
      <c r="BG816" s="177">
        <f t="shared" si="316"/>
        <v>0</v>
      </c>
      <c r="BH816" s="177">
        <f t="shared" si="317"/>
        <v>0</v>
      </c>
      <c r="BI816" s="177">
        <f t="shared" si="318"/>
        <v>0</v>
      </c>
      <c r="BJ816" s="14" t="s">
        <v>79</v>
      </c>
      <c r="BK816" s="177">
        <f t="shared" si="319"/>
        <v>128</v>
      </c>
      <c r="BL816" s="14" t="s">
        <v>411</v>
      </c>
      <c r="BM816" s="176" t="s">
        <v>2839</v>
      </c>
    </row>
    <row r="817" spans="1:65" s="1" customFormat="1" ht="24.2" customHeight="1">
      <c r="A817" s="31"/>
      <c r="B817" s="32"/>
      <c r="C817" s="165" t="s">
        <v>2840</v>
      </c>
      <c r="D817" s="165" t="s">
        <v>151</v>
      </c>
      <c r="E817" s="166" t="s">
        <v>2841</v>
      </c>
      <c r="F817" s="167" t="s">
        <v>2842</v>
      </c>
      <c r="G817" s="168" t="s">
        <v>2843</v>
      </c>
      <c r="H817" s="169">
        <v>24</v>
      </c>
      <c r="I817" s="170">
        <v>35.5</v>
      </c>
      <c r="J817" s="171">
        <f t="shared" si="310"/>
        <v>852</v>
      </c>
      <c r="K817" s="167" t="s">
        <v>155</v>
      </c>
      <c r="L817" s="36"/>
      <c r="M817" s="172" t="s">
        <v>19</v>
      </c>
      <c r="N817" s="173" t="s">
        <v>45</v>
      </c>
      <c r="O817" s="61"/>
      <c r="P817" s="174">
        <f t="shared" si="311"/>
        <v>0</v>
      </c>
      <c r="Q817" s="174">
        <v>0</v>
      </c>
      <c r="R817" s="174">
        <f t="shared" si="312"/>
        <v>0</v>
      </c>
      <c r="S817" s="174">
        <v>0</v>
      </c>
      <c r="T817" s="175">
        <f t="shared" si="313"/>
        <v>0</v>
      </c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R817" s="176" t="s">
        <v>411</v>
      </c>
      <c r="AT817" s="176" t="s">
        <v>151</v>
      </c>
      <c r="AU817" s="176" t="s">
        <v>157</v>
      </c>
      <c r="AY817" s="14" t="s">
        <v>149</v>
      </c>
      <c r="BE817" s="177">
        <f t="shared" si="314"/>
        <v>852</v>
      </c>
      <c r="BF817" s="177">
        <f t="shared" si="315"/>
        <v>0</v>
      </c>
      <c r="BG817" s="177">
        <f t="shared" si="316"/>
        <v>0</v>
      </c>
      <c r="BH817" s="177">
        <f t="shared" si="317"/>
        <v>0</v>
      </c>
      <c r="BI817" s="177">
        <f t="shared" si="318"/>
        <v>0</v>
      </c>
      <c r="BJ817" s="14" t="s">
        <v>79</v>
      </c>
      <c r="BK817" s="177">
        <f t="shared" si="319"/>
        <v>852</v>
      </c>
      <c r="BL817" s="14" t="s">
        <v>411</v>
      </c>
      <c r="BM817" s="176" t="s">
        <v>2844</v>
      </c>
    </row>
    <row r="818" spans="1:65" s="1" customFormat="1" ht="24.2" customHeight="1">
      <c r="A818" s="31"/>
      <c r="B818" s="32"/>
      <c r="C818" s="165" t="s">
        <v>2845</v>
      </c>
      <c r="D818" s="165" t="s">
        <v>151</v>
      </c>
      <c r="E818" s="166" t="s">
        <v>2846</v>
      </c>
      <c r="F818" s="167" t="s">
        <v>2847</v>
      </c>
      <c r="G818" s="168" t="s">
        <v>2843</v>
      </c>
      <c r="H818" s="169">
        <v>24</v>
      </c>
      <c r="I818" s="170">
        <v>25.7</v>
      </c>
      <c r="J818" s="171">
        <f t="shared" si="310"/>
        <v>616.79999999999995</v>
      </c>
      <c r="K818" s="167" t="s">
        <v>155</v>
      </c>
      <c r="L818" s="36"/>
      <c r="M818" s="172" t="s">
        <v>19</v>
      </c>
      <c r="N818" s="173" t="s">
        <v>45</v>
      </c>
      <c r="O818" s="61"/>
      <c r="P818" s="174">
        <f t="shared" si="311"/>
        <v>0</v>
      </c>
      <c r="Q818" s="174">
        <v>0</v>
      </c>
      <c r="R818" s="174">
        <f t="shared" si="312"/>
        <v>0</v>
      </c>
      <c r="S818" s="174">
        <v>0</v>
      </c>
      <c r="T818" s="175">
        <f t="shared" si="313"/>
        <v>0</v>
      </c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R818" s="176" t="s">
        <v>411</v>
      </c>
      <c r="AT818" s="176" t="s">
        <v>151</v>
      </c>
      <c r="AU818" s="176" t="s">
        <v>157</v>
      </c>
      <c r="AY818" s="14" t="s">
        <v>149</v>
      </c>
      <c r="BE818" s="177">
        <f t="shared" si="314"/>
        <v>616.79999999999995</v>
      </c>
      <c r="BF818" s="177">
        <f t="shared" si="315"/>
        <v>0</v>
      </c>
      <c r="BG818" s="177">
        <f t="shared" si="316"/>
        <v>0</v>
      </c>
      <c r="BH818" s="177">
        <f t="shared" si="317"/>
        <v>0</v>
      </c>
      <c r="BI818" s="177">
        <f t="shared" si="318"/>
        <v>0</v>
      </c>
      <c r="BJ818" s="14" t="s">
        <v>79</v>
      </c>
      <c r="BK818" s="177">
        <f t="shared" si="319"/>
        <v>616.79999999999995</v>
      </c>
      <c r="BL818" s="14" t="s">
        <v>411</v>
      </c>
      <c r="BM818" s="176" t="s">
        <v>2848</v>
      </c>
    </row>
    <row r="819" spans="1:65" s="1" customFormat="1" ht="24.2" customHeight="1">
      <c r="A819" s="31"/>
      <c r="B819" s="32"/>
      <c r="C819" s="165" t="s">
        <v>2849</v>
      </c>
      <c r="D819" s="165" t="s">
        <v>151</v>
      </c>
      <c r="E819" s="166" t="s">
        <v>2850</v>
      </c>
      <c r="F819" s="167" t="s">
        <v>2851</v>
      </c>
      <c r="G819" s="168" t="s">
        <v>2843</v>
      </c>
      <c r="H819" s="169">
        <v>88</v>
      </c>
      <c r="I819" s="170">
        <v>10.3</v>
      </c>
      <c r="J819" s="171">
        <f t="shared" si="310"/>
        <v>906.4</v>
      </c>
      <c r="K819" s="167" t="s">
        <v>155</v>
      </c>
      <c r="L819" s="36"/>
      <c r="M819" s="172" t="s">
        <v>19</v>
      </c>
      <c r="N819" s="173" t="s">
        <v>45</v>
      </c>
      <c r="O819" s="61"/>
      <c r="P819" s="174">
        <f t="shared" si="311"/>
        <v>0</v>
      </c>
      <c r="Q819" s="174">
        <v>0</v>
      </c>
      <c r="R819" s="174">
        <f t="shared" si="312"/>
        <v>0</v>
      </c>
      <c r="S819" s="174">
        <v>0</v>
      </c>
      <c r="T819" s="175">
        <f t="shared" si="313"/>
        <v>0</v>
      </c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R819" s="176" t="s">
        <v>411</v>
      </c>
      <c r="AT819" s="176" t="s">
        <v>151</v>
      </c>
      <c r="AU819" s="176" t="s">
        <v>157</v>
      </c>
      <c r="AY819" s="14" t="s">
        <v>149</v>
      </c>
      <c r="BE819" s="177">
        <f t="shared" si="314"/>
        <v>906.4</v>
      </c>
      <c r="BF819" s="177">
        <f t="shared" si="315"/>
        <v>0</v>
      </c>
      <c r="BG819" s="177">
        <f t="shared" si="316"/>
        <v>0</v>
      </c>
      <c r="BH819" s="177">
        <f t="shared" si="317"/>
        <v>0</v>
      </c>
      <c r="BI819" s="177">
        <f t="shared" si="318"/>
        <v>0</v>
      </c>
      <c r="BJ819" s="14" t="s">
        <v>79</v>
      </c>
      <c r="BK819" s="177">
        <f t="shared" si="319"/>
        <v>906.4</v>
      </c>
      <c r="BL819" s="14" t="s">
        <v>411</v>
      </c>
      <c r="BM819" s="176" t="s">
        <v>2852</v>
      </c>
    </row>
    <row r="820" spans="1:65" s="1" customFormat="1" ht="24.2" customHeight="1">
      <c r="A820" s="31"/>
      <c r="B820" s="32"/>
      <c r="C820" s="165" t="s">
        <v>2853</v>
      </c>
      <c r="D820" s="165" t="s">
        <v>151</v>
      </c>
      <c r="E820" s="166" t="s">
        <v>2854</v>
      </c>
      <c r="F820" s="167" t="s">
        <v>2855</v>
      </c>
      <c r="G820" s="168" t="s">
        <v>2843</v>
      </c>
      <c r="H820" s="169">
        <v>198</v>
      </c>
      <c r="I820" s="170">
        <v>11</v>
      </c>
      <c r="J820" s="171">
        <f t="shared" si="310"/>
        <v>2178</v>
      </c>
      <c r="K820" s="167" t="s">
        <v>155</v>
      </c>
      <c r="L820" s="36"/>
      <c r="M820" s="172" t="s">
        <v>19</v>
      </c>
      <c r="N820" s="173" t="s">
        <v>45</v>
      </c>
      <c r="O820" s="61"/>
      <c r="P820" s="174">
        <f t="shared" si="311"/>
        <v>0</v>
      </c>
      <c r="Q820" s="174">
        <v>0</v>
      </c>
      <c r="R820" s="174">
        <f t="shared" si="312"/>
        <v>0</v>
      </c>
      <c r="S820" s="174">
        <v>0</v>
      </c>
      <c r="T820" s="175">
        <f t="shared" si="313"/>
        <v>0</v>
      </c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R820" s="176" t="s">
        <v>411</v>
      </c>
      <c r="AT820" s="176" t="s">
        <v>151</v>
      </c>
      <c r="AU820" s="176" t="s">
        <v>157</v>
      </c>
      <c r="AY820" s="14" t="s">
        <v>149</v>
      </c>
      <c r="BE820" s="177">
        <f t="shared" si="314"/>
        <v>2178</v>
      </c>
      <c r="BF820" s="177">
        <f t="shared" si="315"/>
        <v>0</v>
      </c>
      <c r="BG820" s="177">
        <f t="shared" si="316"/>
        <v>0</v>
      </c>
      <c r="BH820" s="177">
        <f t="shared" si="317"/>
        <v>0</v>
      </c>
      <c r="BI820" s="177">
        <f t="shared" si="318"/>
        <v>0</v>
      </c>
      <c r="BJ820" s="14" t="s">
        <v>79</v>
      </c>
      <c r="BK820" s="177">
        <f t="shared" si="319"/>
        <v>2178</v>
      </c>
      <c r="BL820" s="14" t="s">
        <v>411</v>
      </c>
      <c r="BM820" s="176" t="s">
        <v>2856</v>
      </c>
    </row>
    <row r="821" spans="1:65" s="1" customFormat="1" ht="24.2" customHeight="1">
      <c r="A821" s="31"/>
      <c r="B821" s="32"/>
      <c r="C821" s="165" t="s">
        <v>2857</v>
      </c>
      <c r="D821" s="165" t="s">
        <v>151</v>
      </c>
      <c r="E821" s="166" t="s">
        <v>2858</v>
      </c>
      <c r="F821" s="167" t="s">
        <v>2859</v>
      </c>
      <c r="G821" s="168" t="s">
        <v>2843</v>
      </c>
      <c r="H821" s="169">
        <v>8</v>
      </c>
      <c r="I821" s="170">
        <v>35</v>
      </c>
      <c r="J821" s="171">
        <f t="shared" si="310"/>
        <v>280</v>
      </c>
      <c r="K821" s="167" t="s">
        <v>155</v>
      </c>
      <c r="L821" s="36"/>
      <c r="M821" s="172" t="s">
        <v>19</v>
      </c>
      <c r="N821" s="173" t="s">
        <v>45</v>
      </c>
      <c r="O821" s="61"/>
      <c r="P821" s="174">
        <f t="shared" si="311"/>
        <v>0</v>
      </c>
      <c r="Q821" s="174">
        <v>0</v>
      </c>
      <c r="R821" s="174">
        <f t="shared" si="312"/>
        <v>0</v>
      </c>
      <c r="S821" s="174">
        <v>0</v>
      </c>
      <c r="T821" s="175">
        <f t="shared" si="313"/>
        <v>0</v>
      </c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R821" s="176" t="s">
        <v>411</v>
      </c>
      <c r="AT821" s="176" t="s">
        <v>151</v>
      </c>
      <c r="AU821" s="176" t="s">
        <v>157</v>
      </c>
      <c r="AY821" s="14" t="s">
        <v>149</v>
      </c>
      <c r="BE821" s="177">
        <f t="shared" si="314"/>
        <v>280</v>
      </c>
      <c r="BF821" s="177">
        <f t="shared" si="315"/>
        <v>0</v>
      </c>
      <c r="BG821" s="177">
        <f t="shared" si="316"/>
        <v>0</v>
      </c>
      <c r="BH821" s="177">
        <f t="shared" si="317"/>
        <v>0</v>
      </c>
      <c r="BI821" s="177">
        <f t="shared" si="318"/>
        <v>0</v>
      </c>
      <c r="BJ821" s="14" t="s">
        <v>79</v>
      </c>
      <c r="BK821" s="177">
        <f t="shared" si="319"/>
        <v>280</v>
      </c>
      <c r="BL821" s="14" t="s">
        <v>411</v>
      </c>
      <c r="BM821" s="176" t="s">
        <v>2860</v>
      </c>
    </row>
    <row r="822" spans="1:65" s="1" customFormat="1" ht="24.2" customHeight="1">
      <c r="A822" s="31"/>
      <c r="B822" s="32"/>
      <c r="C822" s="165" t="s">
        <v>2861</v>
      </c>
      <c r="D822" s="165" t="s">
        <v>151</v>
      </c>
      <c r="E822" s="166" t="s">
        <v>2862</v>
      </c>
      <c r="F822" s="167" t="s">
        <v>2863</v>
      </c>
      <c r="G822" s="168" t="s">
        <v>2843</v>
      </c>
      <c r="H822" s="169">
        <v>114</v>
      </c>
      <c r="I822" s="170">
        <v>5.8</v>
      </c>
      <c r="J822" s="171">
        <f t="shared" si="310"/>
        <v>661.2</v>
      </c>
      <c r="K822" s="167" t="s">
        <v>155</v>
      </c>
      <c r="L822" s="36"/>
      <c r="M822" s="172" t="s">
        <v>19</v>
      </c>
      <c r="N822" s="173" t="s">
        <v>45</v>
      </c>
      <c r="O822" s="61"/>
      <c r="P822" s="174">
        <f t="shared" si="311"/>
        <v>0</v>
      </c>
      <c r="Q822" s="174">
        <v>0</v>
      </c>
      <c r="R822" s="174">
        <f t="shared" si="312"/>
        <v>0</v>
      </c>
      <c r="S822" s="174">
        <v>0</v>
      </c>
      <c r="T822" s="175">
        <f t="shared" si="313"/>
        <v>0</v>
      </c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R822" s="176" t="s">
        <v>411</v>
      </c>
      <c r="AT822" s="176" t="s">
        <v>151</v>
      </c>
      <c r="AU822" s="176" t="s">
        <v>157</v>
      </c>
      <c r="AY822" s="14" t="s">
        <v>149</v>
      </c>
      <c r="BE822" s="177">
        <f t="shared" si="314"/>
        <v>661.2</v>
      </c>
      <c r="BF822" s="177">
        <f t="shared" si="315"/>
        <v>0</v>
      </c>
      <c r="BG822" s="177">
        <f t="shared" si="316"/>
        <v>0</v>
      </c>
      <c r="BH822" s="177">
        <f t="shared" si="317"/>
        <v>0</v>
      </c>
      <c r="BI822" s="177">
        <f t="shared" si="318"/>
        <v>0</v>
      </c>
      <c r="BJ822" s="14" t="s">
        <v>79</v>
      </c>
      <c r="BK822" s="177">
        <f t="shared" si="319"/>
        <v>661.2</v>
      </c>
      <c r="BL822" s="14" t="s">
        <v>411</v>
      </c>
      <c r="BM822" s="176" t="s">
        <v>2864</v>
      </c>
    </row>
    <row r="823" spans="1:65" s="1" customFormat="1" ht="24.2" customHeight="1">
      <c r="A823" s="31"/>
      <c r="B823" s="32"/>
      <c r="C823" s="165" t="s">
        <v>2865</v>
      </c>
      <c r="D823" s="165" t="s">
        <v>151</v>
      </c>
      <c r="E823" s="166" t="s">
        <v>2866</v>
      </c>
      <c r="F823" s="167" t="s">
        <v>2867</v>
      </c>
      <c r="G823" s="168" t="s">
        <v>2843</v>
      </c>
      <c r="H823" s="169">
        <v>45</v>
      </c>
      <c r="I823" s="170">
        <v>7.1</v>
      </c>
      <c r="J823" s="171">
        <f t="shared" si="310"/>
        <v>319.5</v>
      </c>
      <c r="K823" s="167" t="s">
        <v>155</v>
      </c>
      <c r="L823" s="36"/>
      <c r="M823" s="172" t="s">
        <v>19</v>
      </c>
      <c r="N823" s="173" t="s">
        <v>45</v>
      </c>
      <c r="O823" s="61"/>
      <c r="P823" s="174">
        <f t="shared" si="311"/>
        <v>0</v>
      </c>
      <c r="Q823" s="174">
        <v>0</v>
      </c>
      <c r="R823" s="174">
        <f t="shared" si="312"/>
        <v>0</v>
      </c>
      <c r="S823" s="174">
        <v>0</v>
      </c>
      <c r="T823" s="175">
        <f t="shared" si="313"/>
        <v>0</v>
      </c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R823" s="176" t="s">
        <v>411</v>
      </c>
      <c r="AT823" s="176" t="s">
        <v>151</v>
      </c>
      <c r="AU823" s="176" t="s">
        <v>157</v>
      </c>
      <c r="AY823" s="14" t="s">
        <v>149</v>
      </c>
      <c r="BE823" s="177">
        <f t="shared" si="314"/>
        <v>319.5</v>
      </c>
      <c r="BF823" s="177">
        <f t="shared" si="315"/>
        <v>0</v>
      </c>
      <c r="BG823" s="177">
        <f t="shared" si="316"/>
        <v>0</v>
      </c>
      <c r="BH823" s="177">
        <f t="shared" si="317"/>
        <v>0</v>
      </c>
      <c r="BI823" s="177">
        <f t="shared" si="318"/>
        <v>0</v>
      </c>
      <c r="BJ823" s="14" t="s">
        <v>79</v>
      </c>
      <c r="BK823" s="177">
        <f t="shared" si="319"/>
        <v>319.5</v>
      </c>
      <c r="BL823" s="14" t="s">
        <v>411</v>
      </c>
      <c r="BM823" s="176" t="s">
        <v>2868</v>
      </c>
    </row>
    <row r="824" spans="1:65" s="1" customFormat="1" ht="24.2" customHeight="1">
      <c r="A824" s="31"/>
      <c r="B824" s="32"/>
      <c r="C824" s="165" t="s">
        <v>2869</v>
      </c>
      <c r="D824" s="165" t="s">
        <v>151</v>
      </c>
      <c r="E824" s="166" t="s">
        <v>2870</v>
      </c>
      <c r="F824" s="167" t="s">
        <v>2871</v>
      </c>
      <c r="G824" s="168" t="s">
        <v>2843</v>
      </c>
      <c r="H824" s="169">
        <v>264</v>
      </c>
      <c r="I824" s="170">
        <v>5.2</v>
      </c>
      <c r="J824" s="171">
        <f t="shared" si="310"/>
        <v>1372.8</v>
      </c>
      <c r="K824" s="167" t="s">
        <v>155</v>
      </c>
      <c r="L824" s="36"/>
      <c r="M824" s="172" t="s">
        <v>19</v>
      </c>
      <c r="N824" s="173" t="s">
        <v>45</v>
      </c>
      <c r="O824" s="61"/>
      <c r="P824" s="174">
        <f t="shared" si="311"/>
        <v>0</v>
      </c>
      <c r="Q824" s="174">
        <v>0</v>
      </c>
      <c r="R824" s="174">
        <f t="shared" si="312"/>
        <v>0</v>
      </c>
      <c r="S824" s="174">
        <v>0</v>
      </c>
      <c r="T824" s="175">
        <f t="shared" si="313"/>
        <v>0</v>
      </c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R824" s="176" t="s">
        <v>411</v>
      </c>
      <c r="AT824" s="176" t="s">
        <v>151</v>
      </c>
      <c r="AU824" s="176" t="s">
        <v>157</v>
      </c>
      <c r="AY824" s="14" t="s">
        <v>149</v>
      </c>
      <c r="BE824" s="177">
        <f t="shared" si="314"/>
        <v>1372.8</v>
      </c>
      <c r="BF824" s="177">
        <f t="shared" si="315"/>
        <v>0</v>
      </c>
      <c r="BG824" s="177">
        <f t="shared" si="316"/>
        <v>0</v>
      </c>
      <c r="BH824" s="177">
        <f t="shared" si="317"/>
        <v>0</v>
      </c>
      <c r="BI824" s="177">
        <f t="shared" si="318"/>
        <v>0</v>
      </c>
      <c r="BJ824" s="14" t="s">
        <v>79</v>
      </c>
      <c r="BK824" s="177">
        <f t="shared" si="319"/>
        <v>1372.8</v>
      </c>
      <c r="BL824" s="14" t="s">
        <v>411</v>
      </c>
      <c r="BM824" s="176" t="s">
        <v>2872</v>
      </c>
    </row>
    <row r="825" spans="1:65" s="1" customFormat="1" ht="24.2" customHeight="1">
      <c r="A825" s="31"/>
      <c r="B825" s="32"/>
      <c r="C825" s="165" t="s">
        <v>2873</v>
      </c>
      <c r="D825" s="165" t="s">
        <v>151</v>
      </c>
      <c r="E825" s="166" t="s">
        <v>2874</v>
      </c>
      <c r="F825" s="167" t="s">
        <v>2875</v>
      </c>
      <c r="G825" s="168" t="s">
        <v>2843</v>
      </c>
      <c r="H825" s="169">
        <v>8</v>
      </c>
      <c r="I825" s="170">
        <v>45.7</v>
      </c>
      <c r="J825" s="171">
        <f t="shared" si="310"/>
        <v>365.6</v>
      </c>
      <c r="K825" s="167" t="s">
        <v>155</v>
      </c>
      <c r="L825" s="36"/>
      <c r="M825" s="172" t="s">
        <v>19</v>
      </c>
      <c r="N825" s="173" t="s">
        <v>45</v>
      </c>
      <c r="O825" s="61"/>
      <c r="P825" s="174">
        <f t="shared" si="311"/>
        <v>0</v>
      </c>
      <c r="Q825" s="174">
        <v>0</v>
      </c>
      <c r="R825" s="174">
        <f t="shared" si="312"/>
        <v>0</v>
      </c>
      <c r="S825" s="174">
        <v>0</v>
      </c>
      <c r="T825" s="175">
        <f t="shared" si="313"/>
        <v>0</v>
      </c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R825" s="176" t="s">
        <v>411</v>
      </c>
      <c r="AT825" s="176" t="s">
        <v>151</v>
      </c>
      <c r="AU825" s="176" t="s">
        <v>157</v>
      </c>
      <c r="AY825" s="14" t="s">
        <v>149</v>
      </c>
      <c r="BE825" s="177">
        <f t="shared" si="314"/>
        <v>365.6</v>
      </c>
      <c r="BF825" s="177">
        <f t="shared" si="315"/>
        <v>0</v>
      </c>
      <c r="BG825" s="177">
        <f t="shared" si="316"/>
        <v>0</v>
      </c>
      <c r="BH825" s="177">
        <f t="shared" si="317"/>
        <v>0</v>
      </c>
      <c r="BI825" s="177">
        <f t="shared" si="318"/>
        <v>0</v>
      </c>
      <c r="BJ825" s="14" t="s">
        <v>79</v>
      </c>
      <c r="BK825" s="177">
        <f t="shared" si="319"/>
        <v>365.6</v>
      </c>
      <c r="BL825" s="14" t="s">
        <v>411</v>
      </c>
      <c r="BM825" s="176" t="s">
        <v>2876</v>
      </c>
    </row>
    <row r="826" spans="1:65" s="1" customFormat="1" ht="14.45" customHeight="1">
      <c r="A826" s="31"/>
      <c r="B826" s="32"/>
      <c r="C826" s="165" t="s">
        <v>2877</v>
      </c>
      <c r="D826" s="165" t="s">
        <v>151</v>
      </c>
      <c r="E826" s="166" t="s">
        <v>2878</v>
      </c>
      <c r="F826" s="167" t="s">
        <v>2879</v>
      </c>
      <c r="G826" s="168" t="s">
        <v>165</v>
      </c>
      <c r="H826" s="169">
        <v>50</v>
      </c>
      <c r="I826" s="170">
        <v>6.6</v>
      </c>
      <c r="J826" s="171">
        <f t="shared" si="310"/>
        <v>330</v>
      </c>
      <c r="K826" s="167" t="s">
        <v>155</v>
      </c>
      <c r="L826" s="36"/>
      <c r="M826" s="172" t="s">
        <v>19</v>
      </c>
      <c r="N826" s="173" t="s">
        <v>45</v>
      </c>
      <c r="O826" s="61"/>
      <c r="P826" s="174">
        <f t="shared" si="311"/>
        <v>0</v>
      </c>
      <c r="Q826" s="174">
        <v>0</v>
      </c>
      <c r="R826" s="174">
        <f t="shared" si="312"/>
        <v>0</v>
      </c>
      <c r="S826" s="174">
        <v>0</v>
      </c>
      <c r="T826" s="175">
        <f t="shared" si="313"/>
        <v>0</v>
      </c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R826" s="176" t="s">
        <v>411</v>
      </c>
      <c r="AT826" s="176" t="s">
        <v>151</v>
      </c>
      <c r="AU826" s="176" t="s">
        <v>157</v>
      </c>
      <c r="AY826" s="14" t="s">
        <v>149</v>
      </c>
      <c r="BE826" s="177">
        <f t="shared" si="314"/>
        <v>330</v>
      </c>
      <c r="BF826" s="177">
        <f t="shared" si="315"/>
        <v>0</v>
      </c>
      <c r="BG826" s="177">
        <f t="shared" si="316"/>
        <v>0</v>
      </c>
      <c r="BH826" s="177">
        <f t="shared" si="317"/>
        <v>0</v>
      </c>
      <c r="BI826" s="177">
        <f t="shared" si="318"/>
        <v>0</v>
      </c>
      <c r="BJ826" s="14" t="s">
        <v>79</v>
      </c>
      <c r="BK826" s="177">
        <f t="shared" si="319"/>
        <v>330</v>
      </c>
      <c r="BL826" s="14" t="s">
        <v>411</v>
      </c>
      <c r="BM826" s="176" t="s">
        <v>2880</v>
      </c>
    </row>
    <row r="827" spans="1:65" s="1" customFormat="1" ht="14.45" customHeight="1">
      <c r="A827" s="31"/>
      <c r="B827" s="32"/>
      <c r="C827" s="165" t="s">
        <v>2881</v>
      </c>
      <c r="D827" s="165" t="s">
        <v>151</v>
      </c>
      <c r="E827" s="166" t="s">
        <v>2882</v>
      </c>
      <c r="F827" s="167" t="s">
        <v>2883</v>
      </c>
      <c r="G827" s="168" t="s">
        <v>165</v>
      </c>
      <c r="H827" s="169">
        <v>8</v>
      </c>
      <c r="I827" s="170">
        <v>8.9</v>
      </c>
      <c r="J827" s="171">
        <f t="shared" si="310"/>
        <v>71.2</v>
      </c>
      <c r="K827" s="167" t="s">
        <v>155</v>
      </c>
      <c r="L827" s="36"/>
      <c r="M827" s="172" t="s">
        <v>19</v>
      </c>
      <c r="N827" s="173" t="s">
        <v>45</v>
      </c>
      <c r="O827" s="61"/>
      <c r="P827" s="174">
        <f t="shared" si="311"/>
        <v>0</v>
      </c>
      <c r="Q827" s="174">
        <v>0</v>
      </c>
      <c r="R827" s="174">
        <f t="shared" si="312"/>
        <v>0</v>
      </c>
      <c r="S827" s="174">
        <v>0</v>
      </c>
      <c r="T827" s="175">
        <f t="shared" si="313"/>
        <v>0</v>
      </c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R827" s="176" t="s">
        <v>411</v>
      </c>
      <c r="AT827" s="176" t="s">
        <v>151</v>
      </c>
      <c r="AU827" s="176" t="s">
        <v>157</v>
      </c>
      <c r="AY827" s="14" t="s">
        <v>149</v>
      </c>
      <c r="BE827" s="177">
        <f t="shared" si="314"/>
        <v>71.2</v>
      </c>
      <c r="BF827" s="177">
        <f t="shared" si="315"/>
        <v>0</v>
      </c>
      <c r="BG827" s="177">
        <f t="shared" si="316"/>
        <v>0</v>
      </c>
      <c r="BH827" s="177">
        <f t="shared" si="317"/>
        <v>0</v>
      </c>
      <c r="BI827" s="177">
        <f t="shared" si="318"/>
        <v>0</v>
      </c>
      <c r="BJ827" s="14" t="s">
        <v>79</v>
      </c>
      <c r="BK827" s="177">
        <f t="shared" si="319"/>
        <v>71.2</v>
      </c>
      <c r="BL827" s="14" t="s">
        <v>411</v>
      </c>
      <c r="BM827" s="176" t="s">
        <v>2884</v>
      </c>
    </row>
    <row r="828" spans="1:65" s="1" customFormat="1" ht="24.2" customHeight="1">
      <c r="A828" s="31"/>
      <c r="B828" s="32"/>
      <c r="C828" s="165" t="s">
        <v>2885</v>
      </c>
      <c r="D828" s="165" t="s">
        <v>151</v>
      </c>
      <c r="E828" s="166" t="s">
        <v>2886</v>
      </c>
      <c r="F828" s="167" t="s">
        <v>2887</v>
      </c>
      <c r="G828" s="168" t="s">
        <v>165</v>
      </c>
      <c r="H828" s="169">
        <v>98</v>
      </c>
      <c r="I828" s="170">
        <v>4.5</v>
      </c>
      <c r="J828" s="171">
        <f t="shared" si="310"/>
        <v>441</v>
      </c>
      <c r="K828" s="167" t="s">
        <v>155</v>
      </c>
      <c r="L828" s="36"/>
      <c r="M828" s="172" t="s">
        <v>19</v>
      </c>
      <c r="N828" s="173" t="s">
        <v>45</v>
      </c>
      <c r="O828" s="61"/>
      <c r="P828" s="174">
        <f t="shared" si="311"/>
        <v>0</v>
      </c>
      <c r="Q828" s="174">
        <v>0</v>
      </c>
      <c r="R828" s="174">
        <f t="shared" si="312"/>
        <v>0</v>
      </c>
      <c r="S828" s="174">
        <v>0</v>
      </c>
      <c r="T828" s="175">
        <f t="shared" si="313"/>
        <v>0</v>
      </c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R828" s="176" t="s">
        <v>411</v>
      </c>
      <c r="AT828" s="176" t="s">
        <v>151</v>
      </c>
      <c r="AU828" s="176" t="s">
        <v>157</v>
      </c>
      <c r="AY828" s="14" t="s">
        <v>149</v>
      </c>
      <c r="BE828" s="177">
        <f t="shared" si="314"/>
        <v>441</v>
      </c>
      <c r="BF828" s="177">
        <f t="shared" si="315"/>
        <v>0</v>
      </c>
      <c r="BG828" s="177">
        <f t="shared" si="316"/>
        <v>0</v>
      </c>
      <c r="BH828" s="177">
        <f t="shared" si="317"/>
        <v>0</v>
      </c>
      <c r="BI828" s="177">
        <f t="shared" si="318"/>
        <v>0</v>
      </c>
      <c r="BJ828" s="14" t="s">
        <v>79</v>
      </c>
      <c r="BK828" s="177">
        <f t="shared" si="319"/>
        <v>441</v>
      </c>
      <c r="BL828" s="14" t="s">
        <v>411</v>
      </c>
      <c r="BM828" s="176" t="s">
        <v>2888</v>
      </c>
    </row>
    <row r="829" spans="1:65" s="1" customFormat="1" ht="14.45" customHeight="1">
      <c r="A829" s="31"/>
      <c r="B829" s="32"/>
      <c r="C829" s="165" t="s">
        <v>2889</v>
      </c>
      <c r="D829" s="165" t="s">
        <v>151</v>
      </c>
      <c r="E829" s="166" t="s">
        <v>2890</v>
      </c>
      <c r="F829" s="167" t="s">
        <v>2891</v>
      </c>
      <c r="G829" s="168" t="s">
        <v>2892</v>
      </c>
      <c r="H829" s="169">
        <v>38</v>
      </c>
      <c r="I829" s="170">
        <v>19.8</v>
      </c>
      <c r="J829" s="171">
        <f t="shared" si="310"/>
        <v>752.4</v>
      </c>
      <c r="K829" s="167" t="s">
        <v>155</v>
      </c>
      <c r="L829" s="36"/>
      <c r="M829" s="172" t="s">
        <v>19</v>
      </c>
      <c r="N829" s="173" t="s">
        <v>45</v>
      </c>
      <c r="O829" s="61"/>
      <c r="P829" s="174">
        <f t="shared" si="311"/>
        <v>0</v>
      </c>
      <c r="Q829" s="174">
        <v>0</v>
      </c>
      <c r="R829" s="174">
        <f t="shared" si="312"/>
        <v>0</v>
      </c>
      <c r="S829" s="174">
        <v>0</v>
      </c>
      <c r="T829" s="175">
        <f t="shared" si="313"/>
        <v>0</v>
      </c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R829" s="176" t="s">
        <v>411</v>
      </c>
      <c r="AT829" s="176" t="s">
        <v>151</v>
      </c>
      <c r="AU829" s="176" t="s">
        <v>157</v>
      </c>
      <c r="AY829" s="14" t="s">
        <v>149</v>
      </c>
      <c r="BE829" s="177">
        <f t="shared" si="314"/>
        <v>752.4</v>
      </c>
      <c r="BF829" s="177">
        <f t="shared" si="315"/>
        <v>0</v>
      </c>
      <c r="BG829" s="177">
        <f t="shared" si="316"/>
        <v>0</v>
      </c>
      <c r="BH829" s="177">
        <f t="shared" si="317"/>
        <v>0</v>
      </c>
      <c r="BI829" s="177">
        <f t="shared" si="318"/>
        <v>0</v>
      </c>
      <c r="BJ829" s="14" t="s">
        <v>79</v>
      </c>
      <c r="BK829" s="177">
        <f t="shared" si="319"/>
        <v>752.4</v>
      </c>
      <c r="BL829" s="14" t="s">
        <v>411</v>
      </c>
      <c r="BM829" s="176" t="s">
        <v>2893</v>
      </c>
    </row>
    <row r="830" spans="1:65" s="1" customFormat="1" ht="14.45" customHeight="1">
      <c r="A830" s="31"/>
      <c r="B830" s="32"/>
      <c r="C830" s="165" t="s">
        <v>2894</v>
      </c>
      <c r="D830" s="165" t="s">
        <v>151</v>
      </c>
      <c r="E830" s="166" t="s">
        <v>2895</v>
      </c>
      <c r="F830" s="167" t="s">
        <v>2896</v>
      </c>
      <c r="G830" s="168" t="s">
        <v>2892</v>
      </c>
      <c r="H830" s="169">
        <v>1</v>
      </c>
      <c r="I830" s="170">
        <v>25.9</v>
      </c>
      <c r="J830" s="171">
        <f t="shared" si="310"/>
        <v>25.9</v>
      </c>
      <c r="K830" s="167" t="s">
        <v>155</v>
      </c>
      <c r="L830" s="36"/>
      <c r="M830" s="172" t="s">
        <v>19</v>
      </c>
      <c r="N830" s="173" t="s">
        <v>45</v>
      </c>
      <c r="O830" s="61"/>
      <c r="P830" s="174">
        <f t="shared" si="311"/>
        <v>0</v>
      </c>
      <c r="Q830" s="174">
        <v>0</v>
      </c>
      <c r="R830" s="174">
        <f t="shared" si="312"/>
        <v>0</v>
      </c>
      <c r="S830" s="174">
        <v>0</v>
      </c>
      <c r="T830" s="175">
        <f t="shared" si="313"/>
        <v>0</v>
      </c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R830" s="176" t="s">
        <v>411</v>
      </c>
      <c r="AT830" s="176" t="s">
        <v>151</v>
      </c>
      <c r="AU830" s="176" t="s">
        <v>157</v>
      </c>
      <c r="AY830" s="14" t="s">
        <v>149</v>
      </c>
      <c r="BE830" s="177">
        <f t="shared" si="314"/>
        <v>25.9</v>
      </c>
      <c r="BF830" s="177">
        <f t="shared" si="315"/>
        <v>0</v>
      </c>
      <c r="BG830" s="177">
        <f t="shared" si="316"/>
        <v>0</v>
      </c>
      <c r="BH830" s="177">
        <f t="shared" si="317"/>
        <v>0</v>
      </c>
      <c r="BI830" s="177">
        <f t="shared" si="318"/>
        <v>0</v>
      </c>
      <c r="BJ830" s="14" t="s">
        <v>79</v>
      </c>
      <c r="BK830" s="177">
        <f t="shared" si="319"/>
        <v>25.9</v>
      </c>
      <c r="BL830" s="14" t="s">
        <v>411</v>
      </c>
      <c r="BM830" s="176" t="s">
        <v>2897</v>
      </c>
    </row>
    <row r="831" spans="1:65" s="1" customFormat="1" ht="24.2" customHeight="1">
      <c r="A831" s="31"/>
      <c r="B831" s="32"/>
      <c r="C831" s="165" t="s">
        <v>2898</v>
      </c>
      <c r="D831" s="165" t="s">
        <v>151</v>
      </c>
      <c r="E831" s="166" t="s">
        <v>2899</v>
      </c>
      <c r="F831" s="167" t="s">
        <v>2900</v>
      </c>
      <c r="G831" s="168" t="s">
        <v>2892</v>
      </c>
      <c r="H831" s="169">
        <v>1</v>
      </c>
      <c r="I831" s="170">
        <v>13.2</v>
      </c>
      <c r="J831" s="171">
        <f t="shared" si="310"/>
        <v>13.2</v>
      </c>
      <c r="K831" s="167" t="s">
        <v>155</v>
      </c>
      <c r="L831" s="36"/>
      <c r="M831" s="172" t="s">
        <v>19</v>
      </c>
      <c r="N831" s="173" t="s">
        <v>45</v>
      </c>
      <c r="O831" s="61"/>
      <c r="P831" s="174">
        <f t="shared" si="311"/>
        <v>0</v>
      </c>
      <c r="Q831" s="174">
        <v>0</v>
      </c>
      <c r="R831" s="174">
        <f t="shared" si="312"/>
        <v>0</v>
      </c>
      <c r="S831" s="174">
        <v>0</v>
      </c>
      <c r="T831" s="175">
        <f t="shared" si="313"/>
        <v>0</v>
      </c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R831" s="176" t="s">
        <v>411</v>
      </c>
      <c r="AT831" s="176" t="s">
        <v>151</v>
      </c>
      <c r="AU831" s="176" t="s">
        <v>157</v>
      </c>
      <c r="AY831" s="14" t="s">
        <v>149</v>
      </c>
      <c r="BE831" s="177">
        <f t="shared" si="314"/>
        <v>13.2</v>
      </c>
      <c r="BF831" s="177">
        <f t="shared" si="315"/>
        <v>0</v>
      </c>
      <c r="BG831" s="177">
        <f t="shared" si="316"/>
        <v>0</v>
      </c>
      <c r="BH831" s="177">
        <f t="shared" si="317"/>
        <v>0</v>
      </c>
      <c r="BI831" s="177">
        <f t="shared" si="318"/>
        <v>0</v>
      </c>
      <c r="BJ831" s="14" t="s">
        <v>79</v>
      </c>
      <c r="BK831" s="177">
        <f t="shared" si="319"/>
        <v>13.2</v>
      </c>
      <c r="BL831" s="14" t="s">
        <v>411</v>
      </c>
      <c r="BM831" s="176" t="s">
        <v>2901</v>
      </c>
    </row>
    <row r="832" spans="1:65" s="1" customFormat="1" ht="14.45" customHeight="1">
      <c r="A832" s="31"/>
      <c r="B832" s="32"/>
      <c r="C832" s="165" t="s">
        <v>2902</v>
      </c>
      <c r="D832" s="165" t="s">
        <v>151</v>
      </c>
      <c r="E832" s="166" t="s">
        <v>2903</v>
      </c>
      <c r="F832" s="167" t="s">
        <v>2904</v>
      </c>
      <c r="G832" s="168" t="s">
        <v>2892</v>
      </c>
      <c r="H832" s="169">
        <v>1</v>
      </c>
      <c r="I832" s="170">
        <v>16.2</v>
      </c>
      <c r="J832" s="171">
        <f t="shared" si="310"/>
        <v>16.2</v>
      </c>
      <c r="K832" s="167" t="s">
        <v>155</v>
      </c>
      <c r="L832" s="36"/>
      <c r="M832" s="172" t="s">
        <v>19</v>
      </c>
      <c r="N832" s="173" t="s">
        <v>45</v>
      </c>
      <c r="O832" s="61"/>
      <c r="P832" s="174">
        <f t="shared" si="311"/>
        <v>0</v>
      </c>
      <c r="Q832" s="174">
        <v>0</v>
      </c>
      <c r="R832" s="174">
        <f t="shared" si="312"/>
        <v>0</v>
      </c>
      <c r="S832" s="174">
        <v>0</v>
      </c>
      <c r="T832" s="175">
        <f t="shared" si="313"/>
        <v>0</v>
      </c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R832" s="176" t="s">
        <v>411</v>
      </c>
      <c r="AT832" s="176" t="s">
        <v>151</v>
      </c>
      <c r="AU832" s="176" t="s">
        <v>157</v>
      </c>
      <c r="AY832" s="14" t="s">
        <v>149</v>
      </c>
      <c r="BE832" s="177">
        <f t="shared" si="314"/>
        <v>16.2</v>
      </c>
      <c r="BF832" s="177">
        <f t="shared" si="315"/>
        <v>0</v>
      </c>
      <c r="BG832" s="177">
        <f t="shared" si="316"/>
        <v>0</v>
      </c>
      <c r="BH832" s="177">
        <f t="shared" si="317"/>
        <v>0</v>
      </c>
      <c r="BI832" s="177">
        <f t="shared" si="318"/>
        <v>0</v>
      </c>
      <c r="BJ832" s="14" t="s">
        <v>79</v>
      </c>
      <c r="BK832" s="177">
        <f t="shared" si="319"/>
        <v>16.2</v>
      </c>
      <c r="BL832" s="14" t="s">
        <v>411</v>
      </c>
      <c r="BM832" s="176" t="s">
        <v>2905</v>
      </c>
    </row>
    <row r="833" spans="1:65" s="1" customFormat="1" ht="14.45" customHeight="1">
      <c r="A833" s="31"/>
      <c r="B833" s="32"/>
      <c r="C833" s="165" t="s">
        <v>2906</v>
      </c>
      <c r="D833" s="165" t="s">
        <v>151</v>
      </c>
      <c r="E833" s="166" t="s">
        <v>2907</v>
      </c>
      <c r="F833" s="167" t="s">
        <v>2908</v>
      </c>
      <c r="G833" s="168" t="s">
        <v>2892</v>
      </c>
      <c r="H833" s="169">
        <v>1</v>
      </c>
      <c r="I833" s="170">
        <v>21.3</v>
      </c>
      <c r="J833" s="171">
        <f t="shared" si="310"/>
        <v>21.3</v>
      </c>
      <c r="K833" s="167" t="s">
        <v>155</v>
      </c>
      <c r="L833" s="36"/>
      <c r="M833" s="172" t="s">
        <v>19</v>
      </c>
      <c r="N833" s="173" t="s">
        <v>45</v>
      </c>
      <c r="O833" s="61"/>
      <c r="P833" s="174">
        <f t="shared" si="311"/>
        <v>0</v>
      </c>
      <c r="Q833" s="174">
        <v>0</v>
      </c>
      <c r="R833" s="174">
        <f t="shared" si="312"/>
        <v>0</v>
      </c>
      <c r="S833" s="174">
        <v>0</v>
      </c>
      <c r="T833" s="175">
        <f t="shared" si="313"/>
        <v>0</v>
      </c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R833" s="176" t="s">
        <v>411</v>
      </c>
      <c r="AT833" s="176" t="s">
        <v>151</v>
      </c>
      <c r="AU833" s="176" t="s">
        <v>157</v>
      </c>
      <c r="AY833" s="14" t="s">
        <v>149</v>
      </c>
      <c r="BE833" s="177">
        <f t="shared" si="314"/>
        <v>21.3</v>
      </c>
      <c r="BF833" s="177">
        <f t="shared" si="315"/>
        <v>0</v>
      </c>
      <c r="BG833" s="177">
        <f t="shared" si="316"/>
        <v>0</v>
      </c>
      <c r="BH833" s="177">
        <f t="shared" si="317"/>
        <v>0</v>
      </c>
      <c r="BI833" s="177">
        <f t="shared" si="318"/>
        <v>0</v>
      </c>
      <c r="BJ833" s="14" t="s">
        <v>79</v>
      </c>
      <c r="BK833" s="177">
        <f t="shared" si="319"/>
        <v>21.3</v>
      </c>
      <c r="BL833" s="14" t="s">
        <v>411</v>
      </c>
      <c r="BM833" s="176" t="s">
        <v>2909</v>
      </c>
    </row>
    <row r="834" spans="1:65" s="1" customFormat="1" ht="14.45" customHeight="1">
      <c r="A834" s="31"/>
      <c r="B834" s="32"/>
      <c r="C834" s="165" t="s">
        <v>2910</v>
      </c>
      <c r="D834" s="165" t="s">
        <v>151</v>
      </c>
      <c r="E834" s="166" t="s">
        <v>2911</v>
      </c>
      <c r="F834" s="167" t="s">
        <v>2912</v>
      </c>
      <c r="G834" s="168" t="s">
        <v>2892</v>
      </c>
      <c r="H834" s="169">
        <v>1</v>
      </c>
      <c r="I834" s="170">
        <v>10.7</v>
      </c>
      <c r="J834" s="171">
        <f t="shared" si="310"/>
        <v>10.7</v>
      </c>
      <c r="K834" s="167" t="s">
        <v>155</v>
      </c>
      <c r="L834" s="36"/>
      <c r="M834" s="172" t="s">
        <v>19</v>
      </c>
      <c r="N834" s="173" t="s">
        <v>45</v>
      </c>
      <c r="O834" s="61"/>
      <c r="P834" s="174">
        <f t="shared" si="311"/>
        <v>0</v>
      </c>
      <c r="Q834" s="174">
        <v>0</v>
      </c>
      <c r="R834" s="174">
        <f t="shared" si="312"/>
        <v>0</v>
      </c>
      <c r="S834" s="174">
        <v>0</v>
      </c>
      <c r="T834" s="175">
        <f t="shared" si="313"/>
        <v>0</v>
      </c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R834" s="176" t="s">
        <v>411</v>
      </c>
      <c r="AT834" s="176" t="s">
        <v>151</v>
      </c>
      <c r="AU834" s="176" t="s">
        <v>157</v>
      </c>
      <c r="AY834" s="14" t="s">
        <v>149</v>
      </c>
      <c r="BE834" s="177">
        <f t="shared" si="314"/>
        <v>10.7</v>
      </c>
      <c r="BF834" s="177">
        <f t="shared" si="315"/>
        <v>0</v>
      </c>
      <c r="BG834" s="177">
        <f t="shared" si="316"/>
        <v>0</v>
      </c>
      <c r="BH834" s="177">
        <f t="shared" si="317"/>
        <v>0</v>
      </c>
      <c r="BI834" s="177">
        <f t="shared" si="318"/>
        <v>0</v>
      </c>
      <c r="BJ834" s="14" t="s">
        <v>79</v>
      </c>
      <c r="BK834" s="177">
        <f t="shared" si="319"/>
        <v>10.7</v>
      </c>
      <c r="BL834" s="14" t="s">
        <v>411</v>
      </c>
      <c r="BM834" s="176" t="s">
        <v>2913</v>
      </c>
    </row>
    <row r="835" spans="1:65" s="1" customFormat="1" ht="14.45" customHeight="1">
      <c r="A835" s="31"/>
      <c r="B835" s="32"/>
      <c r="C835" s="165" t="s">
        <v>2914</v>
      </c>
      <c r="D835" s="165" t="s">
        <v>151</v>
      </c>
      <c r="E835" s="166" t="s">
        <v>2915</v>
      </c>
      <c r="F835" s="167" t="s">
        <v>2916</v>
      </c>
      <c r="G835" s="168" t="s">
        <v>165</v>
      </c>
      <c r="H835" s="169">
        <v>5</v>
      </c>
      <c r="I835" s="170">
        <v>66</v>
      </c>
      <c r="J835" s="171">
        <f t="shared" si="310"/>
        <v>330</v>
      </c>
      <c r="K835" s="167" t="s">
        <v>155</v>
      </c>
      <c r="L835" s="36"/>
      <c r="M835" s="172" t="s">
        <v>19</v>
      </c>
      <c r="N835" s="173" t="s">
        <v>45</v>
      </c>
      <c r="O835" s="61"/>
      <c r="P835" s="174">
        <f t="shared" si="311"/>
        <v>0</v>
      </c>
      <c r="Q835" s="174">
        <v>0</v>
      </c>
      <c r="R835" s="174">
        <f t="shared" si="312"/>
        <v>0</v>
      </c>
      <c r="S835" s="174">
        <v>0</v>
      </c>
      <c r="T835" s="175">
        <f t="shared" si="313"/>
        <v>0</v>
      </c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R835" s="176" t="s">
        <v>411</v>
      </c>
      <c r="AT835" s="176" t="s">
        <v>151</v>
      </c>
      <c r="AU835" s="176" t="s">
        <v>157</v>
      </c>
      <c r="AY835" s="14" t="s">
        <v>149</v>
      </c>
      <c r="BE835" s="177">
        <f t="shared" si="314"/>
        <v>330</v>
      </c>
      <c r="BF835" s="177">
        <f t="shared" si="315"/>
        <v>0</v>
      </c>
      <c r="BG835" s="177">
        <f t="shared" si="316"/>
        <v>0</v>
      </c>
      <c r="BH835" s="177">
        <f t="shared" si="317"/>
        <v>0</v>
      </c>
      <c r="BI835" s="177">
        <f t="shared" si="318"/>
        <v>0</v>
      </c>
      <c r="BJ835" s="14" t="s">
        <v>79</v>
      </c>
      <c r="BK835" s="177">
        <f t="shared" si="319"/>
        <v>330</v>
      </c>
      <c r="BL835" s="14" t="s">
        <v>411</v>
      </c>
      <c r="BM835" s="176" t="s">
        <v>2917</v>
      </c>
    </row>
    <row r="836" spans="1:65" s="1" customFormat="1" ht="14.45" customHeight="1">
      <c r="A836" s="31"/>
      <c r="B836" s="32"/>
      <c r="C836" s="165" t="s">
        <v>2918</v>
      </c>
      <c r="D836" s="165" t="s">
        <v>151</v>
      </c>
      <c r="E836" s="166" t="s">
        <v>2919</v>
      </c>
      <c r="F836" s="167" t="s">
        <v>2920</v>
      </c>
      <c r="G836" s="168" t="s">
        <v>165</v>
      </c>
      <c r="H836" s="169">
        <v>38</v>
      </c>
      <c r="I836" s="170">
        <v>33</v>
      </c>
      <c r="J836" s="171">
        <f t="shared" si="310"/>
        <v>1254</v>
      </c>
      <c r="K836" s="167" t="s">
        <v>155</v>
      </c>
      <c r="L836" s="36"/>
      <c r="M836" s="172" t="s">
        <v>19</v>
      </c>
      <c r="N836" s="173" t="s">
        <v>45</v>
      </c>
      <c r="O836" s="61"/>
      <c r="P836" s="174">
        <f t="shared" si="311"/>
        <v>0</v>
      </c>
      <c r="Q836" s="174">
        <v>0</v>
      </c>
      <c r="R836" s="174">
        <f t="shared" si="312"/>
        <v>0</v>
      </c>
      <c r="S836" s="174">
        <v>0</v>
      </c>
      <c r="T836" s="175">
        <f t="shared" si="313"/>
        <v>0</v>
      </c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R836" s="176" t="s">
        <v>411</v>
      </c>
      <c r="AT836" s="176" t="s">
        <v>151</v>
      </c>
      <c r="AU836" s="176" t="s">
        <v>157</v>
      </c>
      <c r="AY836" s="14" t="s">
        <v>149</v>
      </c>
      <c r="BE836" s="177">
        <f t="shared" si="314"/>
        <v>1254</v>
      </c>
      <c r="BF836" s="177">
        <f t="shared" si="315"/>
        <v>0</v>
      </c>
      <c r="BG836" s="177">
        <f t="shared" si="316"/>
        <v>0</v>
      </c>
      <c r="BH836" s="177">
        <f t="shared" si="317"/>
        <v>0</v>
      </c>
      <c r="BI836" s="177">
        <f t="shared" si="318"/>
        <v>0</v>
      </c>
      <c r="BJ836" s="14" t="s">
        <v>79</v>
      </c>
      <c r="BK836" s="177">
        <f t="shared" si="319"/>
        <v>1254</v>
      </c>
      <c r="BL836" s="14" t="s">
        <v>411</v>
      </c>
      <c r="BM836" s="176" t="s">
        <v>2921</v>
      </c>
    </row>
    <row r="837" spans="1:65" s="1" customFormat="1" ht="14.45" customHeight="1">
      <c r="A837" s="31"/>
      <c r="B837" s="32"/>
      <c r="C837" s="165" t="s">
        <v>2922</v>
      </c>
      <c r="D837" s="165" t="s">
        <v>151</v>
      </c>
      <c r="E837" s="166" t="s">
        <v>2923</v>
      </c>
      <c r="F837" s="167" t="s">
        <v>2924</v>
      </c>
      <c r="G837" s="168" t="s">
        <v>165</v>
      </c>
      <c r="H837" s="169">
        <v>1372</v>
      </c>
      <c r="I837" s="170">
        <v>3</v>
      </c>
      <c r="J837" s="171">
        <f t="shared" si="310"/>
        <v>4116</v>
      </c>
      <c r="K837" s="167" t="s">
        <v>155</v>
      </c>
      <c r="L837" s="36"/>
      <c r="M837" s="172" t="s">
        <v>19</v>
      </c>
      <c r="N837" s="173" t="s">
        <v>45</v>
      </c>
      <c r="O837" s="61"/>
      <c r="P837" s="174">
        <f t="shared" si="311"/>
        <v>0</v>
      </c>
      <c r="Q837" s="174">
        <v>0</v>
      </c>
      <c r="R837" s="174">
        <f t="shared" si="312"/>
        <v>0</v>
      </c>
      <c r="S837" s="174">
        <v>0</v>
      </c>
      <c r="T837" s="175">
        <f t="shared" si="313"/>
        <v>0</v>
      </c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R837" s="176" t="s">
        <v>411</v>
      </c>
      <c r="AT837" s="176" t="s">
        <v>151</v>
      </c>
      <c r="AU837" s="176" t="s">
        <v>157</v>
      </c>
      <c r="AY837" s="14" t="s">
        <v>149</v>
      </c>
      <c r="BE837" s="177">
        <f t="shared" si="314"/>
        <v>4116</v>
      </c>
      <c r="BF837" s="177">
        <f t="shared" si="315"/>
        <v>0</v>
      </c>
      <c r="BG837" s="177">
        <f t="shared" si="316"/>
        <v>0</v>
      </c>
      <c r="BH837" s="177">
        <f t="shared" si="317"/>
        <v>0</v>
      </c>
      <c r="BI837" s="177">
        <f t="shared" si="318"/>
        <v>0</v>
      </c>
      <c r="BJ837" s="14" t="s">
        <v>79</v>
      </c>
      <c r="BK837" s="177">
        <f t="shared" si="319"/>
        <v>4116</v>
      </c>
      <c r="BL837" s="14" t="s">
        <v>411</v>
      </c>
      <c r="BM837" s="176" t="s">
        <v>2925</v>
      </c>
    </row>
    <row r="838" spans="1:65" s="1" customFormat="1" ht="24.2" customHeight="1">
      <c r="A838" s="31"/>
      <c r="B838" s="32"/>
      <c r="C838" s="165" t="s">
        <v>2926</v>
      </c>
      <c r="D838" s="165" t="s">
        <v>151</v>
      </c>
      <c r="E838" s="166" t="s">
        <v>2927</v>
      </c>
      <c r="F838" s="167" t="s">
        <v>2928</v>
      </c>
      <c r="G838" s="168" t="s">
        <v>165</v>
      </c>
      <c r="H838" s="169">
        <v>152</v>
      </c>
      <c r="I838" s="170">
        <v>12.7</v>
      </c>
      <c r="J838" s="171">
        <f t="shared" si="310"/>
        <v>1930.4</v>
      </c>
      <c r="K838" s="167" t="s">
        <v>155</v>
      </c>
      <c r="L838" s="36"/>
      <c r="M838" s="172" t="s">
        <v>19</v>
      </c>
      <c r="N838" s="173" t="s">
        <v>45</v>
      </c>
      <c r="O838" s="61"/>
      <c r="P838" s="174">
        <f t="shared" si="311"/>
        <v>0</v>
      </c>
      <c r="Q838" s="174">
        <v>0</v>
      </c>
      <c r="R838" s="174">
        <f t="shared" si="312"/>
        <v>0</v>
      </c>
      <c r="S838" s="174">
        <v>0</v>
      </c>
      <c r="T838" s="175">
        <f t="shared" si="313"/>
        <v>0</v>
      </c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R838" s="176" t="s">
        <v>411</v>
      </c>
      <c r="AT838" s="176" t="s">
        <v>151</v>
      </c>
      <c r="AU838" s="176" t="s">
        <v>157</v>
      </c>
      <c r="AY838" s="14" t="s">
        <v>149</v>
      </c>
      <c r="BE838" s="177">
        <f t="shared" si="314"/>
        <v>1930.4</v>
      </c>
      <c r="BF838" s="177">
        <f t="shared" si="315"/>
        <v>0</v>
      </c>
      <c r="BG838" s="177">
        <f t="shared" si="316"/>
        <v>0</v>
      </c>
      <c r="BH838" s="177">
        <f t="shared" si="317"/>
        <v>0</v>
      </c>
      <c r="BI838" s="177">
        <f t="shared" si="318"/>
        <v>0</v>
      </c>
      <c r="BJ838" s="14" t="s">
        <v>79</v>
      </c>
      <c r="BK838" s="177">
        <f t="shared" si="319"/>
        <v>1930.4</v>
      </c>
      <c r="BL838" s="14" t="s">
        <v>411</v>
      </c>
      <c r="BM838" s="176" t="s">
        <v>2929</v>
      </c>
    </row>
    <row r="839" spans="1:65" s="1" customFormat="1" ht="24.2" customHeight="1">
      <c r="A839" s="31"/>
      <c r="B839" s="32"/>
      <c r="C839" s="165" t="s">
        <v>2930</v>
      </c>
      <c r="D839" s="165" t="s">
        <v>151</v>
      </c>
      <c r="E839" s="166" t="s">
        <v>2931</v>
      </c>
      <c r="F839" s="167" t="s">
        <v>2932</v>
      </c>
      <c r="G839" s="168" t="s">
        <v>165</v>
      </c>
      <c r="H839" s="169">
        <v>25</v>
      </c>
      <c r="I839" s="170">
        <v>39</v>
      </c>
      <c r="J839" s="171">
        <f t="shared" si="310"/>
        <v>975</v>
      </c>
      <c r="K839" s="167" t="s">
        <v>155</v>
      </c>
      <c r="L839" s="36"/>
      <c r="M839" s="172" t="s">
        <v>19</v>
      </c>
      <c r="N839" s="173" t="s">
        <v>45</v>
      </c>
      <c r="O839" s="61"/>
      <c r="P839" s="174">
        <f t="shared" si="311"/>
        <v>0</v>
      </c>
      <c r="Q839" s="174">
        <v>0</v>
      </c>
      <c r="R839" s="174">
        <f t="shared" si="312"/>
        <v>0</v>
      </c>
      <c r="S839" s="174">
        <v>0</v>
      </c>
      <c r="T839" s="175">
        <f t="shared" si="313"/>
        <v>0</v>
      </c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R839" s="176" t="s">
        <v>411</v>
      </c>
      <c r="AT839" s="176" t="s">
        <v>151</v>
      </c>
      <c r="AU839" s="176" t="s">
        <v>157</v>
      </c>
      <c r="AY839" s="14" t="s">
        <v>149</v>
      </c>
      <c r="BE839" s="177">
        <f t="shared" si="314"/>
        <v>975</v>
      </c>
      <c r="BF839" s="177">
        <f t="shared" si="315"/>
        <v>0</v>
      </c>
      <c r="BG839" s="177">
        <f t="shared" si="316"/>
        <v>0</v>
      </c>
      <c r="BH839" s="177">
        <f t="shared" si="317"/>
        <v>0</v>
      </c>
      <c r="BI839" s="177">
        <f t="shared" si="318"/>
        <v>0</v>
      </c>
      <c r="BJ839" s="14" t="s">
        <v>79</v>
      </c>
      <c r="BK839" s="177">
        <f t="shared" si="319"/>
        <v>975</v>
      </c>
      <c r="BL839" s="14" t="s">
        <v>411</v>
      </c>
      <c r="BM839" s="176" t="s">
        <v>2933</v>
      </c>
    </row>
    <row r="840" spans="1:65" s="1" customFormat="1" ht="14.45" customHeight="1">
      <c r="A840" s="31"/>
      <c r="B840" s="32"/>
      <c r="C840" s="165" t="s">
        <v>2934</v>
      </c>
      <c r="D840" s="165" t="s">
        <v>151</v>
      </c>
      <c r="E840" s="166" t="s">
        <v>2935</v>
      </c>
      <c r="F840" s="167" t="s">
        <v>2936</v>
      </c>
      <c r="G840" s="168" t="s">
        <v>165</v>
      </c>
      <c r="H840" s="169">
        <v>165</v>
      </c>
      <c r="I840" s="170">
        <v>5.0999999999999996</v>
      </c>
      <c r="J840" s="171">
        <f t="shared" si="310"/>
        <v>841.5</v>
      </c>
      <c r="K840" s="167" t="s">
        <v>155</v>
      </c>
      <c r="L840" s="36"/>
      <c r="M840" s="172" t="s">
        <v>19</v>
      </c>
      <c r="N840" s="173" t="s">
        <v>45</v>
      </c>
      <c r="O840" s="61"/>
      <c r="P840" s="174">
        <f t="shared" si="311"/>
        <v>0</v>
      </c>
      <c r="Q840" s="174">
        <v>0</v>
      </c>
      <c r="R840" s="174">
        <f t="shared" si="312"/>
        <v>0</v>
      </c>
      <c r="S840" s="174">
        <v>0</v>
      </c>
      <c r="T840" s="175">
        <f t="shared" si="313"/>
        <v>0</v>
      </c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R840" s="176" t="s">
        <v>411</v>
      </c>
      <c r="AT840" s="176" t="s">
        <v>151</v>
      </c>
      <c r="AU840" s="176" t="s">
        <v>157</v>
      </c>
      <c r="AY840" s="14" t="s">
        <v>149</v>
      </c>
      <c r="BE840" s="177">
        <f t="shared" si="314"/>
        <v>841.5</v>
      </c>
      <c r="BF840" s="177">
        <f t="shared" si="315"/>
        <v>0</v>
      </c>
      <c r="BG840" s="177">
        <f t="shared" si="316"/>
        <v>0</v>
      </c>
      <c r="BH840" s="177">
        <f t="shared" si="317"/>
        <v>0</v>
      </c>
      <c r="BI840" s="177">
        <f t="shared" si="318"/>
        <v>0</v>
      </c>
      <c r="BJ840" s="14" t="s">
        <v>79</v>
      </c>
      <c r="BK840" s="177">
        <f t="shared" si="319"/>
        <v>841.5</v>
      </c>
      <c r="BL840" s="14" t="s">
        <v>411</v>
      </c>
      <c r="BM840" s="176" t="s">
        <v>2937</v>
      </c>
    </row>
    <row r="841" spans="1:65" s="1" customFormat="1" ht="14.45" customHeight="1">
      <c r="A841" s="31"/>
      <c r="B841" s="32"/>
      <c r="C841" s="165" t="s">
        <v>2938</v>
      </c>
      <c r="D841" s="165" t="s">
        <v>151</v>
      </c>
      <c r="E841" s="166" t="s">
        <v>2939</v>
      </c>
      <c r="F841" s="167" t="s">
        <v>2940</v>
      </c>
      <c r="G841" s="168" t="s">
        <v>165</v>
      </c>
      <c r="H841" s="169">
        <v>35</v>
      </c>
      <c r="I841" s="170">
        <v>10.6</v>
      </c>
      <c r="J841" s="171">
        <f t="shared" si="310"/>
        <v>371</v>
      </c>
      <c r="K841" s="167" t="s">
        <v>155</v>
      </c>
      <c r="L841" s="36"/>
      <c r="M841" s="172" t="s">
        <v>19</v>
      </c>
      <c r="N841" s="173" t="s">
        <v>45</v>
      </c>
      <c r="O841" s="61"/>
      <c r="P841" s="174">
        <f t="shared" si="311"/>
        <v>0</v>
      </c>
      <c r="Q841" s="174">
        <v>0</v>
      </c>
      <c r="R841" s="174">
        <f t="shared" si="312"/>
        <v>0</v>
      </c>
      <c r="S841" s="174">
        <v>0</v>
      </c>
      <c r="T841" s="175">
        <f t="shared" si="313"/>
        <v>0</v>
      </c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R841" s="176" t="s">
        <v>411</v>
      </c>
      <c r="AT841" s="176" t="s">
        <v>151</v>
      </c>
      <c r="AU841" s="176" t="s">
        <v>157</v>
      </c>
      <c r="AY841" s="14" t="s">
        <v>149</v>
      </c>
      <c r="BE841" s="177">
        <f t="shared" si="314"/>
        <v>371</v>
      </c>
      <c r="BF841" s="177">
        <f t="shared" si="315"/>
        <v>0</v>
      </c>
      <c r="BG841" s="177">
        <f t="shared" si="316"/>
        <v>0</v>
      </c>
      <c r="BH841" s="177">
        <f t="shared" si="317"/>
        <v>0</v>
      </c>
      <c r="BI841" s="177">
        <f t="shared" si="318"/>
        <v>0</v>
      </c>
      <c r="BJ841" s="14" t="s">
        <v>79</v>
      </c>
      <c r="BK841" s="177">
        <f t="shared" si="319"/>
        <v>371</v>
      </c>
      <c r="BL841" s="14" t="s">
        <v>411</v>
      </c>
      <c r="BM841" s="176" t="s">
        <v>2941</v>
      </c>
    </row>
    <row r="842" spans="1:65" s="1" customFormat="1" ht="24.2" customHeight="1">
      <c r="A842" s="31"/>
      <c r="B842" s="32"/>
      <c r="C842" s="165" t="s">
        <v>2942</v>
      </c>
      <c r="D842" s="165" t="s">
        <v>151</v>
      </c>
      <c r="E842" s="166" t="s">
        <v>2943</v>
      </c>
      <c r="F842" s="167" t="s">
        <v>2944</v>
      </c>
      <c r="G842" s="168" t="s">
        <v>165</v>
      </c>
      <c r="H842" s="169">
        <v>7</v>
      </c>
      <c r="I842" s="170">
        <v>25.4</v>
      </c>
      <c r="J842" s="171">
        <f t="shared" si="310"/>
        <v>177.8</v>
      </c>
      <c r="K842" s="167" t="s">
        <v>155</v>
      </c>
      <c r="L842" s="36"/>
      <c r="M842" s="172" t="s">
        <v>19</v>
      </c>
      <c r="N842" s="173" t="s">
        <v>45</v>
      </c>
      <c r="O842" s="61"/>
      <c r="P842" s="174">
        <f t="shared" si="311"/>
        <v>0</v>
      </c>
      <c r="Q842" s="174">
        <v>0</v>
      </c>
      <c r="R842" s="174">
        <f t="shared" si="312"/>
        <v>0</v>
      </c>
      <c r="S842" s="174">
        <v>0</v>
      </c>
      <c r="T842" s="175">
        <f t="shared" si="313"/>
        <v>0</v>
      </c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R842" s="176" t="s">
        <v>411</v>
      </c>
      <c r="AT842" s="176" t="s">
        <v>151</v>
      </c>
      <c r="AU842" s="176" t="s">
        <v>157</v>
      </c>
      <c r="AY842" s="14" t="s">
        <v>149</v>
      </c>
      <c r="BE842" s="177">
        <f t="shared" si="314"/>
        <v>177.8</v>
      </c>
      <c r="BF842" s="177">
        <f t="shared" si="315"/>
        <v>0</v>
      </c>
      <c r="BG842" s="177">
        <f t="shared" si="316"/>
        <v>0</v>
      </c>
      <c r="BH842" s="177">
        <f t="shared" si="317"/>
        <v>0</v>
      </c>
      <c r="BI842" s="177">
        <f t="shared" si="318"/>
        <v>0</v>
      </c>
      <c r="BJ842" s="14" t="s">
        <v>79</v>
      </c>
      <c r="BK842" s="177">
        <f t="shared" si="319"/>
        <v>177.8</v>
      </c>
      <c r="BL842" s="14" t="s">
        <v>411</v>
      </c>
      <c r="BM842" s="176" t="s">
        <v>2945</v>
      </c>
    </row>
    <row r="843" spans="1:65" s="1" customFormat="1" ht="24.2" customHeight="1">
      <c r="A843" s="31"/>
      <c r="B843" s="32"/>
      <c r="C843" s="165" t="s">
        <v>2946</v>
      </c>
      <c r="D843" s="165" t="s">
        <v>151</v>
      </c>
      <c r="E843" s="166" t="s">
        <v>2947</v>
      </c>
      <c r="F843" s="167" t="s">
        <v>2948</v>
      </c>
      <c r="G843" s="168" t="s">
        <v>165</v>
      </c>
      <c r="H843" s="169">
        <v>7</v>
      </c>
      <c r="I843" s="170">
        <v>25.4</v>
      </c>
      <c r="J843" s="171">
        <f t="shared" si="310"/>
        <v>177.8</v>
      </c>
      <c r="K843" s="167" t="s">
        <v>155</v>
      </c>
      <c r="L843" s="36"/>
      <c r="M843" s="172" t="s">
        <v>19</v>
      </c>
      <c r="N843" s="173" t="s">
        <v>45</v>
      </c>
      <c r="O843" s="61"/>
      <c r="P843" s="174">
        <f t="shared" si="311"/>
        <v>0</v>
      </c>
      <c r="Q843" s="174">
        <v>0</v>
      </c>
      <c r="R843" s="174">
        <f t="shared" si="312"/>
        <v>0</v>
      </c>
      <c r="S843" s="174">
        <v>0</v>
      </c>
      <c r="T843" s="175">
        <f t="shared" si="313"/>
        <v>0</v>
      </c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R843" s="176" t="s">
        <v>411</v>
      </c>
      <c r="AT843" s="176" t="s">
        <v>151</v>
      </c>
      <c r="AU843" s="176" t="s">
        <v>157</v>
      </c>
      <c r="AY843" s="14" t="s">
        <v>149</v>
      </c>
      <c r="BE843" s="177">
        <f t="shared" si="314"/>
        <v>177.8</v>
      </c>
      <c r="BF843" s="177">
        <f t="shared" si="315"/>
        <v>0</v>
      </c>
      <c r="BG843" s="177">
        <f t="shared" si="316"/>
        <v>0</v>
      </c>
      <c r="BH843" s="177">
        <f t="shared" si="317"/>
        <v>0</v>
      </c>
      <c r="BI843" s="177">
        <f t="shared" si="318"/>
        <v>0</v>
      </c>
      <c r="BJ843" s="14" t="s">
        <v>79</v>
      </c>
      <c r="BK843" s="177">
        <f t="shared" si="319"/>
        <v>177.8</v>
      </c>
      <c r="BL843" s="14" t="s">
        <v>411</v>
      </c>
      <c r="BM843" s="176" t="s">
        <v>2949</v>
      </c>
    </row>
    <row r="844" spans="1:65" s="1" customFormat="1" ht="24.2" customHeight="1">
      <c r="A844" s="31"/>
      <c r="B844" s="32"/>
      <c r="C844" s="165" t="s">
        <v>2950</v>
      </c>
      <c r="D844" s="165" t="s">
        <v>151</v>
      </c>
      <c r="E844" s="166" t="s">
        <v>2951</v>
      </c>
      <c r="F844" s="167" t="s">
        <v>2952</v>
      </c>
      <c r="G844" s="168" t="s">
        <v>165</v>
      </c>
      <c r="H844" s="169">
        <v>8</v>
      </c>
      <c r="I844" s="170">
        <v>35.5</v>
      </c>
      <c r="J844" s="171">
        <f t="shared" si="310"/>
        <v>284</v>
      </c>
      <c r="K844" s="167" t="s">
        <v>155</v>
      </c>
      <c r="L844" s="36"/>
      <c r="M844" s="172" t="s">
        <v>19</v>
      </c>
      <c r="N844" s="173" t="s">
        <v>45</v>
      </c>
      <c r="O844" s="61"/>
      <c r="P844" s="174">
        <f t="shared" si="311"/>
        <v>0</v>
      </c>
      <c r="Q844" s="174">
        <v>0</v>
      </c>
      <c r="R844" s="174">
        <f t="shared" si="312"/>
        <v>0</v>
      </c>
      <c r="S844" s="174">
        <v>0</v>
      </c>
      <c r="T844" s="175">
        <f t="shared" si="313"/>
        <v>0</v>
      </c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R844" s="176" t="s">
        <v>411</v>
      </c>
      <c r="AT844" s="176" t="s">
        <v>151</v>
      </c>
      <c r="AU844" s="176" t="s">
        <v>157</v>
      </c>
      <c r="AY844" s="14" t="s">
        <v>149</v>
      </c>
      <c r="BE844" s="177">
        <f t="shared" si="314"/>
        <v>284</v>
      </c>
      <c r="BF844" s="177">
        <f t="shared" si="315"/>
        <v>0</v>
      </c>
      <c r="BG844" s="177">
        <f t="shared" si="316"/>
        <v>0</v>
      </c>
      <c r="BH844" s="177">
        <f t="shared" si="317"/>
        <v>0</v>
      </c>
      <c r="BI844" s="177">
        <f t="shared" si="318"/>
        <v>0</v>
      </c>
      <c r="BJ844" s="14" t="s">
        <v>79</v>
      </c>
      <c r="BK844" s="177">
        <f t="shared" si="319"/>
        <v>284</v>
      </c>
      <c r="BL844" s="14" t="s">
        <v>411</v>
      </c>
      <c r="BM844" s="176" t="s">
        <v>2953</v>
      </c>
    </row>
    <row r="845" spans="1:65" s="1" customFormat="1" ht="24.2" customHeight="1">
      <c r="A845" s="31"/>
      <c r="B845" s="32"/>
      <c r="C845" s="165" t="s">
        <v>2954</v>
      </c>
      <c r="D845" s="165" t="s">
        <v>151</v>
      </c>
      <c r="E845" s="166" t="s">
        <v>2955</v>
      </c>
      <c r="F845" s="167" t="s">
        <v>2956</v>
      </c>
      <c r="G845" s="168" t="s">
        <v>165</v>
      </c>
      <c r="H845" s="169">
        <v>8</v>
      </c>
      <c r="I845" s="170">
        <v>45.7</v>
      </c>
      <c r="J845" s="171">
        <f t="shared" si="310"/>
        <v>365.6</v>
      </c>
      <c r="K845" s="167" t="s">
        <v>155</v>
      </c>
      <c r="L845" s="36"/>
      <c r="M845" s="172" t="s">
        <v>19</v>
      </c>
      <c r="N845" s="173" t="s">
        <v>45</v>
      </c>
      <c r="O845" s="61"/>
      <c r="P845" s="174">
        <f t="shared" si="311"/>
        <v>0</v>
      </c>
      <c r="Q845" s="174">
        <v>0</v>
      </c>
      <c r="R845" s="174">
        <f t="shared" si="312"/>
        <v>0</v>
      </c>
      <c r="S845" s="174">
        <v>0</v>
      </c>
      <c r="T845" s="175">
        <f t="shared" si="313"/>
        <v>0</v>
      </c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R845" s="176" t="s">
        <v>411</v>
      </c>
      <c r="AT845" s="176" t="s">
        <v>151</v>
      </c>
      <c r="AU845" s="176" t="s">
        <v>157</v>
      </c>
      <c r="AY845" s="14" t="s">
        <v>149</v>
      </c>
      <c r="BE845" s="177">
        <f t="shared" si="314"/>
        <v>365.6</v>
      </c>
      <c r="BF845" s="177">
        <f t="shared" si="315"/>
        <v>0</v>
      </c>
      <c r="BG845" s="177">
        <f t="shared" si="316"/>
        <v>0</v>
      </c>
      <c r="BH845" s="177">
        <f t="shared" si="317"/>
        <v>0</v>
      </c>
      <c r="BI845" s="177">
        <f t="shared" si="318"/>
        <v>0</v>
      </c>
      <c r="BJ845" s="14" t="s">
        <v>79</v>
      </c>
      <c r="BK845" s="177">
        <f t="shared" si="319"/>
        <v>365.6</v>
      </c>
      <c r="BL845" s="14" t="s">
        <v>411</v>
      </c>
      <c r="BM845" s="176" t="s">
        <v>2957</v>
      </c>
    </row>
    <row r="846" spans="1:65" s="1" customFormat="1" ht="24.2" customHeight="1">
      <c r="A846" s="31"/>
      <c r="B846" s="32"/>
      <c r="C846" s="165" t="s">
        <v>2958</v>
      </c>
      <c r="D846" s="165" t="s">
        <v>151</v>
      </c>
      <c r="E846" s="166" t="s">
        <v>2959</v>
      </c>
      <c r="F846" s="167" t="s">
        <v>2960</v>
      </c>
      <c r="G846" s="168" t="s">
        <v>165</v>
      </c>
      <c r="H846" s="169">
        <v>7</v>
      </c>
      <c r="I846" s="170">
        <v>86.3</v>
      </c>
      <c r="J846" s="171">
        <f t="shared" si="310"/>
        <v>604.1</v>
      </c>
      <c r="K846" s="167" t="s">
        <v>155</v>
      </c>
      <c r="L846" s="36"/>
      <c r="M846" s="172" t="s">
        <v>19</v>
      </c>
      <c r="N846" s="173" t="s">
        <v>45</v>
      </c>
      <c r="O846" s="61"/>
      <c r="P846" s="174">
        <f t="shared" si="311"/>
        <v>0</v>
      </c>
      <c r="Q846" s="174">
        <v>0</v>
      </c>
      <c r="R846" s="174">
        <f t="shared" si="312"/>
        <v>0</v>
      </c>
      <c r="S846" s="174">
        <v>0</v>
      </c>
      <c r="T846" s="175">
        <f t="shared" si="313"/>
        <v>0</v>
      </c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R846" s="176" t="s">
        <v>411</v>
      </c>
      <c r="AT846" s="176" t="s">
        <v>151</v>
      </c>
      <c r="AU846" s="176" t="s">
        <v>157</v>
      </c>
      <c r="AY846" s="14" t="s">
        <v>149</v>
      </c>
      <c r="BE846" s="177">
        <f t="shared" si="314"/>
        <v>604.1</v>
      </c>
      <c r="BF846" s="177">
        <f t="shared" si="315"/>
        <v>0</v>
      </c>
      <c r="BG846" s="177">
        <f t="shared" si="316"/>
        <v>0</v>
      </c>
      <c r="BH846" s="177">
        <f t="shared" si="317"/>
        <v>0</v>
      </c>
      <c r="BI846" s="177">
        <f t="shared" si="318"/>
        <v>0</v>
      </c>
      <c r="BJ846" s="14" t="s">
        <v>79</v>
      </c>
      <c r="BK846" s="177">
        <f t="shared" si="319"/>
        <v>604.1</v>
      </c>
      <c r="BL846" s="14" t="s">
        <v>411</v>
      </c>
      <c r="BM846" s="176" t="s">
        <v>2961</v>
      </c>
    </row>
    <row r="847" spans="1:65" s="11" customFormat="1" ht="25.9" customHeight="1">
      <c r="B847" s="149"/>
      <c r="C847" s="150"/>
      <c r="D847" s="151" t="s">
        <v>73</v>
      </c>
      <c r="E847" s="152" t="s">
        <v>2962</v>
      </c>
      <c r="F847" s="152" t="s">
        <v>2963</v>
      </c>
      <c r="G847" s="150"/>
      <c r="H847" s="150"/>
      <c r="I847" s="153"/>
      <c r="J847" s="154">
        <f>BK847</f>
        <v>1250135</v>
      </c>
      <c r="K847" s="150"/>
      <c r="L847" s="155"/>
      <c r="M847" s="156"/>
      <c r="N847" s="157"/>
      <c r="O847" s="157"/>
      <c r="P847" s="158">
        <f>SUM(P848:P865)</f>
        <v>0</v>
      </c>
      <c r="Q847" s="157"/>
      <c r="R847" s="158">
        <f>SUM(R848:R865)</f>
        <v>0</v>
      </c>
      <c r="S847" s="157"/>
      <c r="T847" s="159">
        <f>SUM(T848:T865)</f>
        <v>0</v>
      </c>
      <c r="AR847" s="160" t="s">
        <v>156</v>
      </c>
      <c r="AT847" s="161" t="s">
        <v>73</v>
      </c>
      <c r="AU847" s="161" t="s">
        <v>74</v>
      </c>
      <c r="AY847" s="160" t="s">
        <v>149</v>
      </c>
      <c r="BK847" s="162">
        <f>SUM(BK848:BK865)</f>
        <v>1250135</v>
      </c>
    </row>
    <row r="848" spans="1:65" s="1" customFormat="1" ht="14.45" customHeight="1">
      <c r="A848" s="31"/>
      <c r="B848" s="32"/>
      <c r="C848" s="165" t="s">
        <v>2964</v>
      </c>
      <c r="D848" s="165" t="s">
        <v>151</v>
      </c>
      <c r="E848" s="166" t="s">
        <v>2965</v>
      </c>
      <c r="F848" s="167" t="s">
        <v>2966</v>
      </c>
      <c r="G848" s="168" t="s">
        <v>174</v>
      </c>
      <c r="H848" s="169">
        <v>560</v>
      </c>
      <c r="I848" s="170">
        <v>88</v>
      </c>
      <c r="J848" s="171">
        <f t="shared" ref="J848:J865" si="320">ROUND(I848*H848,2)</f>
        <v>49280</v>
      </c>
      <c r="K848" s="167" t="s">
        <v>155</v>
      </c>
      <c r="L848" s="36"/>
      <c r="M848" s="172" t="s">
        <v>19</v>
      </c>
      <c r="N848" s="173" t="s">
        <v>45</v>
      </c>
      <c r="O848" s="61"/>
      <c r="P848" s="174">
        <f t="shared" ref="P848:P865" si="321">O848*H848</f>
        <v>0</v>
      </c>
      <c r="Q848" s="174">
        <v>0</v>
      </c>
      <c r="R848" s="174">
        <f t="shared" ref="R848:R865" si="322">Q848*H848</f>
        <v>0</v>
      </c>
      <c r="S848" s="174">
        <v>0</v>
      </c>
      <c r="T848" s="175">
        <f t="shared" ref="T848:T865" si="323">S848*H848</f>
        <v>0</v>
      </c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R848" s="176" t="s">
        <v>2253</v>
      </c>
      <c r="AT848" s="176" t="s">
        <v>151</v>
      </c>
      <c r="AU848" s="176" t="s">
        <v>79</v>
      </c>
      <c r="AY848" s="14" t="s">
        <v>149</v>
      </c>
      <c r="BE848" s="177">
        <f t="shared" ref="BE848:BE865" si="324">IF(N848="základní",J848,0)</f>
        <v>49280</v>
      </c>
      <c r="BF848" s="177">
        <f t="shared" ref="BF848:BF865" si="325">IF(N848="snížená",J848,0)</f>
        <v>0</v>
      </c>
      <c r="BG848" s="177">
        <f t="shared" ref="BG848:BG865" si="326">IF(N848="zákl. přenesená",J848,0)</f>
        <v>0</v>
      </c>
      <c r="BH848" s="177">
        <f t="shared" ref="BH848:BH865" si="327">IF(N848="sníž. přenesená",J848,0)</f>
        <v>0</v>
      </c>
      <c r="BI848" s="177">
        <f t="shared" ref="BI848:BI865" si="328">IF(N848="nulová",J848,0)</f>
        <v>0</v>
      </c>
      <c r="BJ848" s="14" t="s">
        <v>79</v>
      </c>
      <c r="BK848" s="177">
        <f t="shared" ref="BK848:BK865" si="329">ROUND(I848*H848,2)</f>
        <v>49280</v>
      </c>
      <c r="BL848" s="14" t="s">
        <v>2253</v>
      </c>
      <c r="BM848" s="176" t="s">
        <v>2967</v>
      </c>
    </row>
    <row r="849" spans="1:65" s="1" customFormat="1" ht="14.45" customHeight="1">
      <c r="A849" s="31"/>
      <c r="B849" s="32"/>
      <c r="C849" s="165" t="s">
        <v>2968</v>
      </c>
      <c r="D849" s="165" t="s">
        <v>151</v>
      </c>
      <c r="E849" s="166" t="s">
        <v>2969</v>
      </c>
      <c r="F849" s="167" t="s">
        <v>2970</v>
      </c>
      <c r="G849" s="168" t="s">
        <v>174</v>
      </c>
      <c r="H849" s="169">
        <v>17</v>
      </c>
      <c r="I849" s="170">
        <v>200</v>
      </c>
      <c r="J849" s="171">
        <f t="shared" si="320"/>
        <v>3400</v>
      </c>
      <c r="K849" s="167" t="s">
        <v>155</v>
      </c>
      <c r="L849" s="36"/>
      <c r="M849" s="172" t="s">
        <v>19</v>
      </c>
      <c r="N849" s="173" t="s">
        <v>45</v>
      </c>
      <c r="O849" s="61"/>
      <c r="P849" s="174">
        <f t="shared" si="321"/>
        <v>0</v>
      </c>
      <c r="Q849" s="174">
        <v>0</v>
      </c>
      <c r="R849" s="174">
        <f t="shared" si="322"/>
        <v>0</v>
      </c>
      <c r="S849" s="174">
        <v>0</v>
      </c>
      <c r="T849" s="175">
        <f t="shared" si="323"/>
        <v>0</v>
      </c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R849" s="176" t="s">
        <v>2253</v>
      </c>
      <c r="AT849" s="176" t="s">
        <v>151</v>
      </c>
      <c r="AU849" s="176" t="s">
        <v>79</v>
      </c>
      <c r="AY849" s="14" t="s">
        <v>149</v>
      </c>
      <c r="BE849" s="177">
        <f t="shared" si="324"/>
        <v>3400</v>
      </c>
      <c r="BF849" s="177">
        <f t="shared" si="325"/>
        <v>0</v>
      </c>
      <c r="BG849" s="177">
        <f t="shared" si="326"/>
        <v>0</v>
      </c>
      <c r="BH849" s="177">
        <f t="shared" si="327"/>
        <v>0</v>
      </c>
      <c r="BI849" s="177">
        <f t="shared" si="328"/>
        <v>0</v>
      </c>
      <c r="BJ849" s="14" t="s">
        <v>79</v>
      </c>
      <c r="BK849" s="177">
        <f t="shared" si="329"/>
        <v>3400</v>
      </c>
      <c r="BL849" s="14" t="s">
        <v>2253</v>
      </c>
      <c r="BM849" s="176" t="s">
        <v>2971</v>
      </c>
    </row>
    <row r="850" spans="1:65" s="1" customFormat="1" ht="14.45" customHeight="1">
      <c r="A850" s="31"/>
      <c r="B850" s="32"/>
      <c r="C850" s="165" t="s">
        <v>2972</v>
      </c>
      <c r="D850" s="165" t="s">
        <v>151</v>
      </c>
      <c r="E850" s="166" t="s">
        <v>2973</v>
      </c>
      <c r="F850" s="167" t="s">
        <v>2974</v>
      </c>
      <c r="G850" s="168" t="s">
        <v>174</v>
      </c>
      <c r="H850" s="169">
        <v>248</v>
      </c>
      <c r="I850" s="170">
        <v>220</v>
      </c>
      <c r="J850" s="171">
        <f t="shared" si="320"/>
        <v>54560</v>
      </c>
      <c r="K850" s="167" t="s">
        <v>155</v>
      </c>
      <c r="L850" s="36"/>
      <c r="M850" s="172" t="s">
        <v>19</v>
      </c>
      <c r="N850" s="173" t="s">
        <v>45</v>
      </c>
      <c r="O850" s="61"/>
      <c r="P850" s="174">
        <f t="shared" si="321"/>
        <v>0</v>
      </c>
      <c r="Q850" s="174">
        <v>0</v>
      </c>
      <c r="R850" s="174">
        <f t="shared" si="322"/>
        <v>0</v>
      </c>
      <c r="S850" s="174">
        <v>0</v>
      </c>
      <c r="T850" s="175">
        <f t="shared" si="323"/>
        <v>0</v>
      </c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R850" s="176" t="s">
        <v>2253</v>
      </c>
      <c r="AT850" s="176" t="s">
        <v>151</v>
      </c>
      <c r="AU850" s="176" t="s">
        <v>79</v>
      </c>
      <c r="AY850" s="14" t="s">
        <v>149</v>
      </c>
      <c r="BE850" s="177">
        <f t="shared" si="324"/>
        <v>54560</v>
      </c>
      <c r="BF850" s="177">
        <f t="shared" si="325"/>
        <v>0</v>
      </c>
      <c r="BG850" s="177">
        <f t="shared" si="326"/>
        <v>0</v>
      </c>
      <c r="BH850" s="177">
        <f t="shared" si="327"/>
        <v>0</v>
      </c>
      <c r="BI850" s="177">
        <f t="shared" si="328"/>
        <v>0</v>
      </c>
      <c r="BJ850" s="14" t="s">
        <v>79</v>
      </c>
      <c r="BK850" s="177">
        <f t="shared" si="329"/>
        <v>54560</v>
      </c>
      <c r="BL850" s="14" t="s">
        <v>2253</v>
      </c>
      <c r="BM850" s="176" t="s">
        <v>2975</v>
      </c>
    </row>
    <row r="851" spans="1:65" s="1" customFormat="1" ht="14.45" customHeight="1">
      <c r="A851" s="31"/>
      <c r="B851" s="32"/>
      <c r="C851" s="165" t="s">
        <v>2976</v>
      </c>
      <c r="D851" s="165" t="s">
        <v>151</v>
      </c>
      <c r="E851" s="166" t="s">
        <v>2977</v>
      </c>
      <c r="F851" s="167" t="s">
        <v>2978</v>
      </c>
      <c r="G851" s="168" t="s">
        <v>174</v>
      </c>
      <c r="H851" s="169">
        <v>260</v>
      </c>
      <c r="I851" s="170">
        <v>150</v>
      </c>
      <c r="J851" s="171">
        <f t="shared" si="320"/>
        <v>39000</v>
      </c>
      <c r="K851" s="167" t="s">
        <v>155</v>
      </c>
      <c r="L851" s="36"/>
      <c r="M851" s="172" t="s">
        <v>19</v>
      </c>
      <c r="N851" s="173" t="s">
        <v>45</v>
      </c>
      <c r="O851" s="61"/>
      <c r="P851" s="174">
        <f t="shared" si="321"/>
        <v>0</v>
      </c>
      <c r="Q851" s="174">
        <v>0</v>
      </c>
      <c r="R851" s="174">
        <f t="shared" si="322"/>
        <v>0</v>
      </c>
      <c r="S851" s="174">
        <v>0</v>
      </c>
      <c r="T851" s="175">
        <f t="shared" si="323"/>
        <v>0</v>
      </c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R851" s="176" t="s">
        <v>2253</v>
      </c>
      <c r="AT851" s="176" t="s">
        <v>151</v>
      </c>
      <c r="AU851" s="176" t="s">
        <v>79</v>
      </c>
      <c r="AY851" s="14" t="s">
        <v>149</v>
      </c>
      <c r="BE851" s="177">
        <f t="shared" si="324"/>
        <v>39000</v>
      </c>
      <c r="BF851" s="177">
        <f t="shared" si="325"/>
        <v>0</v>
      </c>
      <c r="BG851" s="177">
        <f t="shared" si="326"/>
        <v>0</v>
      </c>
      <c r="BH851" s="177">
        <f t="shared" si="327"/>
        <v>0</v>
      </c>
      <c r="BI851" s="177">
        <f t="shared" si="328"/>
        <v>0</v>
      </c>
      <c r="BJ851" s="14" t="s">
        <v>79</v>
      </c>
      <c r="BK851" s="177">
        <f t="shared" si="329"/>
        <v>39000</v>
      </c>
      <c r="BL851" s="14" t="s">
        <v>2253</v>
      </c>
      <c r="BM851" s="176" t="s">
        <v>2979</v>
      </c>
    </row>
    <row r="852" spans="1:65" s="1" customFormat="1" ht="14.45" customHeight="1">
      <c r="A852" s="31"/>
      <c r="B852" s="32"/>
      <c r="C852" s="165" t="s">
        <v>2980</v>
      </c>
      <c r="D852" s="165" t="s">
        <v>151</v>
      </c>
      <c r="E852" s="166" t="s">
        <v>2981</v>
      </c>
      <c r="F852" s="167" t="s">
        <v>2982</v>
      </c>
      <c r="G852" s="168" t="s">
        <v>174</v>
      </c>
      <c r="H852" s="169">
        <v>227</v>
      </c>
      <c r="I852" s="170">
        <v>150</v>
      </c>
      <c r="J852" s="171">
        <f t="shared" si="320"/>
        <v>34050</v>
      </c>
      <c r="K852" s="167" t="s">
        <v>155</v>
      </c>
      <c r="L852" s="36"/>
      <c r="M852" s="172" t="s">
        <v>19</v>
      </c>
      <c r="N852" s="173" t="s">
        <v>45</v>
      </c>
      <c r="O852" s="61"/>
      <c r="P852" s="174">
        <f t="shared" si="321"/>
        <v>0</v>
      </c>
      <c r="Q852" s="174">
        <v>0</v>
      </c>
      <c r="R852" s="174">
        <f t="shared" si="322"/>
        <v>0</v>
      </c>
      <c r="S852" s="174">
        <v>0</v>
      </c>
      <c r="T852" s="175">
        <f t="shared" si="323"/>
        <v>0</v>
      </c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R852" s="176" t="s">
        <v>2253</v>
      </c>
      <c r="AT852" s="176" t="s">
        <v>151</v>
      </c>
      <c r="AU852" s="176" t="s">
        <v>79</v>
      </c>
      <c r="AY852" s="14" t="s">
        <v>149</v>
      </c>
      <c r="BE852" s="177">
        <f t="shared" si="324"/>
        <v>34050</v>
      </c>
      <c r="BF852" s="177">
        <f t="shared" si="325"/>
        <v>0</v>
      </c>
      <c r="BG852" s="177">
        <f t="shared" si="326"/>
        <v>0</v>
      </c>
      <c r="BH852" s="177">
        <f t="shared" si="327"/>
        <v>0</v>
      </c>
      <c r="BI852" s="177">
        <f t="shared" si="328"/>
        <v>0</v>
      </c>
      <c r="BJ852" s="14" t="s">
        <v>79</v>
      </c>
      <c r="BK852" s="177">
        <f t="shared" si="329"/>
        <v>34050</v>
      </c>
      <c r="BL852" s="14" t="s">
        <v>2253</v>
      </c>
      <c r="BM852" s="176" t="s">
        <v>2983</v>
      </c>
    </row>
    <row r="853" spans="1:65" s="1" customFormat="1" ht="14.45" customHeight="1">
      <c r="A853" s="31"/>
      <c r="B853" s="32"/>
      <c r="C853" s="165" t="s">
        <v>2984</v>
      </c>
      <c r="D853" s="165" t="s">
        <v>151</v>
      </c>
      <c r="E853" s="166" t="s">
        <v>2985</v>
      </c>
      <c r="F853" s="167" t="s">
        <v>2986</v>
      </c>
      <c r="G853" s="168" t="s">
        <v>174</v>
      </c>
      <c r="H853" s="169">
        <v>1141</v>
      </c>
      <c r="I853" s="170">
        <v>150</v>
      </c>
      <c r="J853" s="171">
        <f t="shared" si="320"/>
        <v>171150</v>
      </c>
      <c r="K853" s="167" t="s">
        <v>155</v>
      </c>
      <c r="L853" s="36"/>
      <c r="M853" s="172" t="s">
        <v>19</v>
      </c>
      <c r="N853" s="173" t="s">
        <v>45</v>
      </c>
      <c r="O853" s="61"/>
      <c r="P853" s="174">
        <f t="shared" si="321"/>
        <v>0</v>
      </c>
      <c r="Q853" s="174">
        <v>0</v>
      </c>
      <c r="R853" s="174">
        <f t="shared" si="322"/>
        <v>0</v>
      </c>
      <c r="S853" s="174">
        <v>0</v>
      </c>
      <c r="T853" s="175">
        <f t="shared" si="323"/>
        <v>0</v>
      </c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R853" s="176" t="s">
        <v>2253</v>
      </c>
      <c r="AT853" s="176" t="s">
        <v>151</v>
      </c>
      <c r="AU853" s="176" t="s">
        <v>79</v>
      </c>
      <c r="AY853" s="14" t="s">
        <v>149</v>
      </c>
      <c r="BE853" s="177">
        <f t="shared" si="324"/>
        <v>171150</v>
      </c>
      <c r="BF853" s="177">
        <f t="shared" si="325"/>
        <v>0</v>
      </c>
      <c r="BG853" s="177">
        <f t="shared" si="326"/>
        <v>0</v>
      </c>
      <c r="BH853" s="177">
        <f t="shared" si="327"/>
        <v>0</v>
      </c>
      <c r="BI853" s="177">
        <f t="shared" si="328"/>
        <v>0</v>
      </c>
      <c r="BJ853" s="14" t="s">
        <v>79</v>
      </c>
      <c r="BK853" s="177">
        <f t="shared" si="329"/>
        <v>171150</v>
      </c>
      <c r="BL853" s="14" t="s">
        <v>2253</v>
      </c>
      <c r="BM853" s="176" t="s">
        <v>2987</v>
      </c>
    </row>
    <row r="854" spans="1:65" s="1" customFormat="1" ht="14.45" customHeight="1">
      <c r="A854" s="31"/>
      <c r="B854" s="32"/>
      <c r="C854" s="165" t="s">
        <v>2988</v>
      </c>
      <c r="D854" s="165" t="s">
        <v>151</v>
      </c>
      <c r="E854" s="166" t="s">
        <v>2989</v>
      </c>
      <c r="F854" s="167" t="s">
        <v>2990</v>
      </c>
      <c r="G854" s="168" t="s">
        <v>174</v>
      </c>
      <c r="H854" s="169">
        <v>85</v>
      </c>
      <c r="I854" s="170">
        <v>150</v>
      </c>
      <c r="J854" s="171">
        <f t="shared" si="320"/>
        <v>12750</v>
      </c>
      <c r="K854" s="167" t="s">
        <v>155</v>
      </c>
      <c r="L854" s="36"/>
      <c r="M854" s="172" t="s">
        <v>19</v>
      </c>
      <c r="N854" s="173" t="s">
        <v>45</v>
      </c>
      <c r="O854" s="61"/>
      <c r="P854" s="174">
        <f t="shared" si="321"/>
        <v>0</v>
      </c>
      <c r="Q854" s="174">
        <v>0</v>
      </c>
      <c r="R854" s="174">
        <f t="shared" si="322"/>
        <v>0</v>
      </c>
      <c r="S854" s="174">
        <v>0</v>
      </c>
      <c r="T854" s="175">
        <f t="shared" si="323"/>
        <v>0</v>
      </c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R854" s="176" t="s">
        <v>2253</v>
      </c>
      <c r="AT854" s="176" t="s">
        <v>151</v>
      </c>
      <c r="AU854" s="176" t="s">
        <v>79</v>
      </c>
      <c r="AY854" s="14" t="s">
        <v>149</v>
      </c>
      <c r="BE854" s="177">
        <f t="shared" si="324"/>
        <v>12750</v>
      </c>
      <c r="BF854" s="177">
        <f t="shared" si="325"/>
        <v>0</v>
      </c>
      <c r="BG854" s="177">
        <f t="shared" si="326"/>
        <v>0</v>
      </c>
      <c r="BH854" s="177">
        <f t="shared" si="327"/>
        <v>0</v>
      </c>
      <c r="BI854" s="177">
        <f t="shared" si="328"/>
        <v>0</v>
      </c>
      <c r="BJ854" s="14" t="s">
        <v>79</v>
      </c>
      <c r="BK854" s="177">
        <f t="shared" si="329"/>
        <v>12750</v>
      </c>
      <c r="BL854" s="14" t="s">
        <v>2253</v>
      </c>
      <c r="BM854" s="176" t="s">
        <v>2991</v>
      </c>
    </row>
    <row r="855" spans="1:65" s="1" customFormat="1" ht="14.45" customHeight="1">
      <c r="A855" s="31"/>
      <c r="B855" s="32"/>
      <c r="C855" s="165" t="s">
        <v>2992</v>
      </c>
      <c r="D855" s="165" t="s">
        <v>151</v>
      </c>
      <c r="E855" s="166" t="s">
        <v>2993</v>
      </c>
      <c r="F855" s="167" t="s">
        <v>2994</v>
      </c>
      <c r="G855" s="168" t="s">
        <v>174</v>
      </c>
      <c r="H855" s="169">
        <v>216</v>
      </c>
      <c r="I855" s="170">
        <v>100</v>
      </c>
      <c r="J855" s="171">
        <f t="shared" si="320"/>
        <v>21600</v>
      </c>
      <c r="K855" s="167" t="s">
        <v>155</v>
      </c>
      <c r="L855" s="36"/>
      <c r="M855" s="172" t="s">
        <v>19</v>
      </c>
      <c r="N855" s="173" t="s">
        <v>45</v>
      </c>
      <c r="O855" s="61"/>
      <c r="P855" s="174">
        <f t="shared" si="321"/>
        <v>0</v>
      </c>
      <c r="Q855" s="174">
        <v>0</v>
      </c>
      <c r="R855" s="174">
        <f t="shared" si="322"/>
        <v>0</v>
      </c>
      <c r="S855" s="174">
        <v>0</v>
      </c>
      <c r="T855" s="175">
        <f t="shared" si="323"/>
        <v>0</v>
      </c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R855" s="176" t="s">
        <v>2253</v>
      </c>
      <c r="AT855" s="176" t="s">
        <v>151</v>
      </c>
      <c r="AU855" s="176" t="s">
        <v>79</v>
      </c>
      <c r="AY855" s="14" t="s">
        <v>149</v>
      </c>
      <c r="BE855" s="177">
        <f t="shared" si="324"/>
        <v>21600</v>
      </c>
      <c r="BF855" s="177">
        <f t="shared" si="325"/>
        <v>0</v>
      </c>
      <c r="BG855" s="177">
        <f t="shared" si="326"/>
        <v>0</v>
      </c>
      <c r="BH855" s="177">
        <f t="shared" si="327"/>
        <v>0</v>
      </c>
      <c r="BI855" s="177">
        <f t="shared" si="328"/>
        <v>0</v>
      </c>
      <c r="BJ855" s="14" t="s">
        <v>79</v>
      </c>
      <c r="BK855" s="177">
        <f t="shared" si="329"/>
        <v>21600</v>
      </c>
      <c r="BL855" s="14" t="s">
        <v>2253</v>
      </c>
      <c r="BM855" s="176" t="s">
        <v>2995</v>
      </c>
    </row>
    <row r="856" spans="1:65" s="1" customFormat="1" ht="14.45" customHeight="1">
      <c r="A856" s="31"/>
      <c r="B856" s="32"/>
      <c r="C856" s="165" t="s">
        <v>2996</v>
      </c>
      <c r="D856" s="165" t="s">
        <v>151</v>
      </c>
      <c r="E856" s="166" t="s">
        <v>2997</v>
      </c>
      <c r="F856" s="167" t="s">
        <v>2998</v>
      </c>
      <c r="G856" s="168" t="s">
        <v>174</v>
      </c>
      <c r="H856" s="169">
        <v>244</v>
      </c>
      <c r="I856" s="170">
        <v>150</v>
      </c>
      <c r="J856" s="171">
        <f t="shared" si="320"/>
        <v>36600</v>
      </c>
      <c r="K856" s="167" t="s">
        <v>155</v>
      </c>
      <c r="L856" s="36"/>
      <c r="M856" s="172" t="s">
        <v>19</v>
      </c>
      <c r="N856" s="173" t="s">
        <v>45</v>
      </c>
      <c r="O856" s="61"/>
      <c r="P856" s="174">
        <f t="shared" si="321"/>
        <v>0</v>
      </c>
      <c r="Q856" s="174">
        <v>0</v>
      </c>
      <c r="R856" s="174">
        <f t="shared" si="322"/>
        <v>0</v>
      </c>
      <c r="S856" s="174">
        <v>0</v>
      </c>
      <c r="T856" s="175">
        <f t="shared" si="323"/>
        <v>0</v>
      </c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R856" s="176" t="s">
        <v>2253</v>
      </c>
      <c r="AT856" s="176" t="s">
        <v>151</v>
      </c>
      <c r="AU856" s="176" t="s">
        <v>79</v>
      </c>
      <c r="AY856" s="14" t="s">
        <v>149</v>
      </c>
      <c r="BE856" s="177">
        <f t="shared" si="324"/>
        <v>36600</v>
      </c>
      <c r="BF856" s="177">
        <f t="shared" si="325"/>
        <v>0</v>
      </c>
      <c r="BG856" s="177">
        <f t="shared" si="326"/>
        <v>0</v>
      </c>
      <c r="BH856" s="177">
        <f t="shared" si="327"/>
        <v>0</v>
      </c>
      <c r="BI856" s="177">
        <f t="shared" si="328"/>
        <v>0</v>
      </c>
      <c r="BJ856" s="14" t="s">
        <v>79</v>
      </c>
      <c r="BK856" s="177">
        <f t="shared" si="329"/>
        <v>36600</v>
      </c>
      <c r="BL856" s="14" t="s">
        <v>2253</v>
      </c>
      <c r="BM856" s="176" t="s">
        <v>2999</v>
      </c>
    </row>
    <row r="857" spans="1:65" s="1" customFormat="1" ht="14.45" customHeight="1">
      <c r="A857" s="31"/>
      <c r="B857" s="32"/>
      <c r="C857" s="165" t="s">
        <v>3000</v>
      </c>
      <c r="D857" s="165" t="s">
        <v>151</v>
      </c>
      <c r="E857" s="166" t="s">
        <v>3001</v>
      </c>
      <c r="F857" s="167" t="s">
        <v>3002</v>
      </c>
      <c r="G857" s="168" t="s">
        <v>174</v>
      </c>
      <c r="H857" s="169">
        <v>1931</v>
      </c>
      <c r="I857" s="170">
        <v>220</v>
      </c>
      <c r="J857" s="171">
        <f t="shared" si="320"/>
        <v>424820</v>
      </c>
      <c r="K857" s="167" t="s">
        <v>155</v>
      </c>
      <c r="L857" s="36"/>
      <c r="M857" s="172" t="s">
        <v>19</v>
      </c>
      <c r="N857" s="173" t="s">
        <v>45</v>
      </c>
      <c r="O857" s="61"/>
      <c r="P857" s="174">
        <f t="shared" si="321"/>
        <v>0</v>
      </c>
      <c r="Q857" s="174">
        <v>0</v>
      </c>
      <c r="R857" s="174">
        <f t="shared" si="322"/>
        <v>0</v>
      </c>
      <c r="S857" s="174">
        <v>0</v>
      </c>
      <c r="T857" s="175">
        <f t="shared" si="323"/>
        <v>0</v>
      </c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R857" s="176" t="s">
        <v>2253</v>
      </c>
      <c r="AT857" s="176" t="s">
        <v>151</v>
      </c>
      <c r="AU857" s="176" t="s">
        <v>79</v>
      </c>
      <c r="AY857" s="14" t="s">
        <v>149</v>
      </c>
      <c r="BE857" s="177">
        <f t="shared" si="324"/>
        <v>424820</v>
      </c>
      <c r="BF857" s="177">
        <f t="shared" si="325"/>
        <v>0</v>
      </c>
      <c r="BG857" s="177">
        <f t="shared" si="326"/>
        <v>0</v>
      </c>
      <c r="BH857" s="177">
        <f t="shared" si="327"/>
        <v>0</v>
      </c>
      <c r="BI857" s="177">
        <f t="shared" si="328"/>
        <v>0</v>
      </c>
      <c r="BJ857" s="14" t="s">
        <v>79</v>
      </c>
      <c r="BK857" s="177">
        <f t="shared" si="329"/>
        <v>424820</v>
      </c>
      <c r="BL857" s="14" t="s">
        <v>2253</v>
      </c>
      <c r="BM857" s="176" t="s">
        <v>3003</v>
      </c>
    </row>
    <row r="858" spans="1:65" s="1" customFormat="1" ht="14.45" customHeight="1">
      <c r="A858" s="31"/>
      <c r="B858" s="32"/>
      <c r="C858" s="165" t="s">
        <v>3004</v>
      </c>
      <c r="D858" s="165" t="s">
        <v>151</v>
      </c>
      <c r="E858" s="166" t="s">
        <v>3005</v>
      </c>
      <c r="F858" s="167" t="s">
        <v>3006</v>
      </c>
      <c r="G858" s="168" t="s">
        <v>174</v>
      </c>
      <c r="H858" s="169">
        <v>216</v>
      </c>
      <c r="I858" s="170">
        <v>90</v>
      </c>
      <c r="J858" s="171">
        <f t="shared" si="320"/>
        <v>19440</v>
      </c>
      <c r="K858" s="167" t="s">
        <v>155</v>
      </c>
      <c r="L858" s="36"/>
      <c r="M858" s="172" t="s">
        <v>19</v>
      </c>
      <c r="N858" s="173" t="s">
        <v>45</v>
      </c>
      <c r="O858" s="61"/>
      <c r="P858" s="174">
        <f t="shared" si="321"/>
        <v>0</v>
      </c>
      <c r="Q858" s="174">
        <v>0</v>
      </c>
      <c r="R858" s="174">
        <f t="shared" si="322"/>
        <v>0</v>
      </c>
      <c r="S858" s="174">
        <v>0</v>
      </c>
      <c r="T858" s="175">
        <f t="shared" si="323"/>
        <v>0</v>
      </c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R858" s="176" t="s">
        <v>2253</v>
      </c>
      <c r="AT858" s="176" t="s">
        <v>151</v>
      </c>
      <c r="AU858" s="176" t="s">
        <v>79</v>
      </c>
      <c r="AY858" s="14" t="s">
        <v>149</v>
      </c>
      <c r="BE858" s="177">
        <f t="shared" si="324"/>
        <v>19440</v>
      </c>
      <c r="BF858" s="177">
        <f t="shared" si="325"/>
        <v>0</v>
      </c>
      <c r="BG858" s="177">
        <f t="shared" si="326"/>
        <v>0</v>
      </c>
      <c r="BH858" s="177">
        <f t="shared" si="327"/>
        <v>0</v>
      </c>
      <c r="BI858" s="177">
        <f t="shared" si="328"/>
        <v>0</v>
      </c>
      <c r="BJ858" s="14" t="s">
        <v>79</v>
      </c>
      <c r="BK858" s="177">
        <f t="shared" si="329"/>
        <v>19440</v>
      </c>
      <c r="BL858" s="14" t="s">
        <v>2253</v>
      </c>
      <c r="BM858" s="176" t="s">
        <v>3007</v>
      </c>
    </row>
    <row r="859" spans="1:65" s="1" customFormat="1" ht="14.45" customHeight="1">
      <c r="A859" s="31"/>
      <c r="B859" s="32"/>
      <c r="C859" s="165" t="s">
        <v>3008</v>
      </c>
      <c r="D859" s="165" t="s">
        <v>151</v>
      </c>
      <c r="E859" s="166" t="s">
        <v>3009</v>
      </c>
      <c r="F859" s="167" t="s">
        <v>3010</v>
      </c>
      <c r="G859" s="168" t="s">
        <v>174</v>
      </c>
      <c r="H859" s="169">
        <v>221</v>
      </c>
      <c r="I859" s="170">
        <v>125</v>
      </c>
      <c r="J859" s="171">
        <f t="shared" si="320"/>
        <v>27625</v>
      </c>
      <c r="K859" s="167" t="s">
        <v>155</v>
      </c>
      <c r="L859" s="36"/>
      <c r="M859" s="172" t="s">
        <v>19</v>
      </c>
      <c r="N859" s="173" t="s">
        <v>45</v>
      </c>
      <c r="O859" s="61"/>
      <c r="P859" s="174">
        <f t="shared" si="321"/>
        <v>0</v>
      </c>
      <c r="Q859" s="174">
        <v>0</v>
      </c>
      <c r="R859" s="174">
        <f t="shared" si="322"/>
        <v>0</v>
      </c>
      <c r="S859" s="174">
        <v>0</v>
      </c>
      <c r="T859" s="175">
        <f t="shared" si="323"/>
        <v>0</v>
      </c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R859" s="176" t="s">
        <v>2253</v>
      </c>
      <c r="AT859" s="176" t="s">
        <v>151</v>
      </c>
      <c r="AU859" s="176" t="s">
        <v>79</v>
      </c>
      <c r="AY859" s="14" t="s">
        <v>149</v>
      </c>
      <c r="BE859" s="177">
        <f t="shared" si="324"/>
        <v>27625</v>
      </c>
      <c r="BF859" s="177">
        <f t="shared" si="325"/>
        <v>0</v>
      </c>
      <c r="BG859" s="177">
        <f t="shared" si="326"/>
        <v>0</v>
      </c>
      <c r="BH859" s="177">
        <f t="shared" si="327"/>
        <v>0</v>
      </c>
      <c r="BI859" s="177">
        <f t="shared" si="328"/>
        <v>0</v>
      </c>
      <c r="BJ859" s="14" t="s">
        <v>79</v>
      </c>
      <c r="BK859" s="177">
        <f t="shared" si="329"/>
        <v>27625</v>
      </c>
      <c r="BL859" s="14" t="s">
        <v>2253</v>
      </c>
      <c r="BM859" s="176" t="s">
        <v>3011</v>
      </c>
    </row>
    <row r="860" spans="1:65" s="1" customFormat="1" ht="14.45" customHeight="1">
      <c r="A860" s="31"/>
      <c r="B860" s="32"/>
      <c r="C860" s="165" t="s">
        <v>3012</v>
      </c>
      <c r="D860" s="165" t="s">
        <v>151</v>
      </c>
      <c r="E860" s="166" t="s">
        <v>3013</v>
      </c>
      <c r="F860" s="167" t="s">
        <v>3014</v>
      </c>
      <c r="G860" s="168" t="s">
        <v>174</v>
      </c>
      <c r="H860" s="169">
        <v>468</v>
      </c>
      <c r="I860" s="170">
        <v>95</v>
      </c>
      <c r="J860" s="171">
        <f t="shared" si="320"/>
        <v>44460</v>
      </c>
      <c r="K860" s="167" t="s">
        <v>155</v>
      </c>
      <c r="L860" s="36"/>
      <c r="M860" s="172" t="s">
        <v>19</v>
      </c>
      <c r="N860" s="173" t="s">
        <v>45</v>
      </c>
      <c r="O860" s="61"/>
      <c r="P860" s="174">
        <f t="shared" si="321"/>
        <v>0</v>
      </c>
      <c r="Q860" s="174">
        <v>0</v>
      </c>
      <c r="R860" s="174">
        <f t="shared" si="322"/>
        <v>0</v>
      </c>
      <c r="S860" s="174">
        <v>0</v>
      </c>
      <c r="T860" s="175">
        <f t="shared" si="323"/>
        <v>0</v>
      </c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R860" s="176" t="s">
        <v>2253</v>
      </c>
      <c r="AT860" s="176" t="s">
        <v>151</v>
      </c>
      <c r="AU860" s="176" t="s">
        <v>79</v>
      </c>
      <c r="AY860" s="14" t="s">
        <v>149</v>
      </c>
      <c r="BE860" s="177">
        <f t="shared" si="324"/>
        <v>44460</v>
      </c>
      <c r="BF860" s="177">
        <f t="shared" si="325"/>
        <v>0</v>
      </c>
      <c r="BG860" s="177">
        <f t="shared" si="326"/>
        <v>0</v>
      </c>
      <c r="BH860" s="177">
        <f t="shared" si="327"/>
        <v>0</v>
      </c>
      <c r="BI860" s="177">
        <f t="shared" si="328"/>
        <v>0</v>
      </c>
      <c r="BJ860" s="14" t="s">
        <v>79</v>
      </c>
      <c r="BK860" s="177">
        <f t="shared" si="329"/>
        <v>44460</v>
      </c>
      <c r="BL860" s="14" t="s">
        <v>2253</v>
      </c>
      <c r="BM860" s="176" t="s">
        <v>3015</v>
      </c>
    </row>
    <row r="861" spans="1:65" s="1" customFormat="1" ht="14.45" customHeight="1">
      <c r="A861" s="31"/>
      <c r="B861" s="32"/>
      <c r="C861" s="165" t="s">
        <v>3016</v>
      </c>
      <c r="D861" s="165" t="s">
        <v>151</v>
      </c>
      <c r="E861" s="166" t="s">
        <v>3017</v>
      </c>
      <c r="F861" s="167" t="s">
        <v>3018</v>
      </c>
      <c r="G861" s="168" t="s">
        <v>174</v>
      </c>
      <c r="H861" s="169">
        <v>1172</v>
      </c>
      <c r="I861" s="170">
        <v>200</v>
      </c>
      <c r="J861" s="171">
        <f t="shared" si="320"/>
        <v>234400</v>
      </c>
      <c r="K861" s="167" t="s">
        <v>155</v>
      </c>
      <c r="L861" s="36"/>
      <c r="M861" s="172" t="s">
        <v>19</v>
      </c>
      <c r="N861" s="173" t="s">
        <v>45</v>
      </c>
      <c r="O861" s="61"/>
      <c r="P861" s="174">
        <f t="shared" si="321"/>
        <v>0</v>
      </c>
      <c r="Q861" s="174">
        <v>0</v>
      </c>
      <c r="R861" s="174">
        <f t="shared" si="322"/>
        <v>0</v>
      </c>
      <c r="S861" s="174">
        <v>0</v>
      </c>
      <c r="T861" s="175">
        <f t="shared" si="323"/>
        <v>0</v>
      </c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R861" s="176" t="s">
        <v>2253</v>
      </c>
      <c r="AT861" s="176" t="s">
        <v>151</v>
      </c>
      <c r="AU861" s="176" t="s">
        <v>79</v>
      </c>
      <c r="AY861" s="14" t="s">
        <v>149</v>
      </c>
      <c r="BE861" s="177">
        <f t="shared" si="324"/>
        <v>234400</v>
      </c>
      <c r="BF861" s="177">
        <f t="shared" si="325"/>
        <v>0</v>
      </c>
      <c r="BG861" s="177">
        <f t="shared" si="326"/>
        <v>0</v>
      </c>
      <c r="BH861" s="177">
        <f t="shared" si="327"/>
        <v>0</v>
      </c>
      <c r="BI861" s="177">
        <f t="shared" si="328"/>
        <v>0</v>
      </c>
      <c r="BJ861" s="14" t="s">
        <v>79</v>
      </c>
      <c r="BK861" s="177">
        <f t="shared" si="329"/>
        <v>234400</v>
      </c>
      <c r="BL861" s="14" t="s">
        <v>2253</v>
      </c>
      <c r="BM861" s="176" t="s">
        <v>3019</v>
      </c>
    </row>
    <row r="862" spans="1:65" s="1" customFormat="1" ht="14.45" customHeight="1">
      <c r="A862" s="31"/>
      <c r="B862" s="32"/>
      <c r="C862" s="165" t="s">
        <v>3020</v>
      </c>
      <c r="D862" s="165" t="s">
        <v>151</v>
      </c>
      <c r="E862" s="166" t="s">
        <v>3021</v>
      </c>
      <c r="F862" s="167" t="s">
        <v>3022</v>
      </c>
      <c r="G862" s="168" t="s">
        <v>174</v>
      </c>
      <c r="H862" s="169">
        <v>120</v>
      </c>
      <c r="I862" s="170">
        <v>125</v>
      </c>
      <c r="J862" s="171">
        <f t="shared" si="320"/>
        <v>15000</v>
      </c>
      <c r="K862" s="167" t="s">
        <v>155</v>
      </c>
      <c r="L862" s="36"/>
      <c r="M862" s="172" t="s">
        <v>19</v>
      </c>
      <c r="N862" s="173" t="s">
        <v>45</v>
      </c>
      <c r="O862" s="61"/>
      <c r="P862" s="174">
        <f t="shared" si="321"/>
        <v>0</v>
      </c>
      <c r="Q862" s="174">
        <v>0</v>
      </c>
      <c r="R862" s="174">
        <f t="shared" si="322"/>
        <v>0</v>
      </c>
      <c r="S862" s="174">
        <v>0</v>
      </c>
      <c r="T862" s="175">
        <f t="shared" si="323"/>
        <v>0</v>
      </c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R862" s="176" t="s">
        <v>2253</v>
      </c>
      <c r="AT862" s="176" t="s">
        <v>151</v>
      </c>
      <c r="AU862" s="176" t="s">
        <v>79</v>
      </c>
      <c r="AY862" s="14" t="s">
        <v>149</v>
      </c>
      <c r="BE862" s="177">
        <f t="shared" si="324"/>
        <v>15000</v>
      </c>
      <c r="BF862" s="177">
        <f t="shared" si="325"/>
        <v>0</v>
      </c>
      <c r="BG862" s="177">
        <f t="shared" si="326"/>
        <v>0</v>
      </c>
      <c r="BH862" s="177">
        <f t="shared" si="327"/>
        <v>0</v>
      </c>
      <c r="BI862" s="177">
        <f t="shared" si="328"/>
        <v>0</v>
      </c>
      <c r="BJ862" s="14" t="s">
        <v>79</v>
      </c>
      <c r="BK862" s="177">
        <f t="shared" si="329"/>
        <v>15000</v>
      </c>
      <c r="BL862" s="14" t="s">
        <v>2253</v>
      </c>
      <c r="BM862" s="176" t="s">
        <v>3023</v>
      </c>
    </row>
    <row r="863" spans="1:65" s="1" customFormat="1" ht="14.45" customHeight="1">
      <c r="A863" s="31"/>
      <c r="B863" s="32"/>
      <c r="C863" s="165" t="s">
        <v>3024</v>
      </c>
      <c r="D863" s="165" t="s">
        <v>151</v>
      </c>
      <c r="E863" s="166" t="s">
        <v>3025</v>
      </c>
      <c r="F863" s="167" t="s">
        <v>3026</v>
      </c>
      <c r="G863" s="168" t="s">
        <v>174</v>
      </c>
      <c r="H863" s="169">
        <v>206</v>
      </c>
      <c r="I863" s="170">
        <v>125</v>
      </c>
      <c r="J863" s="171">
        <f t="shared" si="320"/>
        <v>25750</v>
      </c>
      <c r="K863" s="167" t="s">
        <v>155</v>
      </c>
      <c r="L863" s="36"/>
      <c r="M863" s="172" t="s">
        <v>19</v>
      </c>
      <c r="N863" s="173" t="s">
        <v>45</v>
      </c>
      <c r="O863" s="61"/>
      <c r="P863" s="174">
        <f t="shared" si="321"/>
        <v>0</v>
      </c>
      <c r="Q863" s="174">
        <v>0</v>
      </c>
      <c r="R863" s="174">
        <f t="shared" si="322"/>
        <v>0</v>
      </c>
      <c r="S863" s="174">
        <v>0</v>
      </c>
      <c r="T863" s="175">
        <f t="shared" si="323"/>
        <v>0</v>
      </c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R863" s="176" t="s">
        <v>2253</v>
      </c>
      <c r="AT863" s="176" t="s">
        <v>151</v>
      </c>
      <c r="AU863" s="176" t="s">
        <v>79</v>
      </c>
      <c r="AY863" s="14" t="s">
        <v>149</v>
      </c>
      <c r="BE863" s="177">
        <f t="shared" si="324"/>
        <v>25750</v>
      </c>
      <c r="BF863" s="177">
        <f t="shared" si="325"/>
        <v>0</v>
      </c>
      <c r="BG863" s="177">
        <f t="shared" si="326"/>
        <v>0</v>
      </c>
      <c r="BH863" s="177">
        <f t="shared" si="327"/>
        <v>0</v>
      </c>
      <c r="BI863" s="177">
        <f t="shared" si="328"/>
        <v>0</v>
      </c>
      <c r="BJ863" s="14" t="s">
        <v>79</v>
      </c>
      <c r="BK863" s="177">
        <f t="shared" si="329"/>
        <v>25750</v>
      </c>
      <c r="BL863" s="14" t="s">
        <v>2253</v>
      </c>
      <c r="BM863" s="176" t="s">
        <v>3027</v>
      </c>
    </row>
    <row r="864" spans="1:65" s="1" customFormat="1" ht="14.45" customHeight="1">
      <c r="A864" s="31"/>
      <c r="B864" s="32"/>
      <c r="C864" s="165" t="s">
        <v>3028</v>
      </c>
      <c r="D864" s="165" t="s">
        <v>151</v>
      </c>
      <c r="E864" s="166" t="s">
        <v>3029</v>
      </c>
      <c r="F864" s="167" t="s">
        <v>3030</v>
      </c>
      <c r="G864" s="168" t="s">
        <v>174</v>
      </c>
      <c r="H864" s="169">
        <v>86</v>
      </c>
      <c r="I864" s="170">
        <v>125</v>
      </c>
      <c r="J864" s="171">
        <f t="shared" si="320"/>
        <v>10750</v>
      </c>
      <c r="K864" s="167" t="s">
        <v>155</v>
      </c>
      <c r="L864" s="36"/>
      <c r="M864" s="172" t="s">
        <v>19</v>
      </c>
      <c r="N864" s="173" t="s">
        <v>45</v>
      </c>
      <c r="O864" s="61"/>
      <c r="P864" s="174">
        <f t="shared" si="321"/>
        <v>0</v>
      </c>
      <c r="Q864" s="174">
        <v>0</v>
      </c>
      <c r="R864" s="174">
        <f t="shared" si="322"/>
        <v>0</v>
      </c>
      <c r="S864" s="174">
        <v>0</v>
      </c>
      <c r="T864" s="175">
        <f t="shared" si="323"/>
        <v>0</v>
      </c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R864" s="176" t="s">
        <v>2253</v>
      </c>
      <c r="AT864" s="176" t="s">
        <v>151</v>
      </c>
      <c r="AU864" s="176" t="s">
        <v>79</v>
      </c>
      <c r="AY864" s="14" t="s">
        <v>149</v>
      </c>
      <c r="BE864" s="177">
        <f t="shared" si="324"/>
        <v>10750</v>
      </c>
      <c r="BF864" s="177">
        <f t="shared" si="325"/>
        <v>0</v>
      </c>
      <c r="BG864" s="177">
        <f t="shared" si="326"/>
        <v>0</v>
      </c>
      <c r="BH864" s="177">
        <f t="shared" si="327"/>
        <v>0</v>
      </c>
      <c r="BI864" s="177">
        <f t="shared" si="328"/>
        <v>0</v>
      </c>
      <c r="BJ864" s="14" t="s">
        <v>79</v>
      </c>
      <c r="BK864" s="177">
        <f t="shared" si="329"/>
        <v>10750</v>
      </c>
      <c r="BL864" s="14" t="s">
        <v>2253</v>
      </c>
      <c r="BM864" s="176" t="s">
        <v>3031</v>
      </c>
    </row>
    <row r="865" spans="1:65" s="1" customFormat="1" ht="14.45" customHeight="1">
      <c r="A865" s="31"/>
      <c r="B865" s="32"/>
      <c r="C865" s="165" t="s">
        <v>3032</v>
      </c>
      <c r="D865" s="165" t="s">
        <v>151</v>
      </c>
      <c r="E865" s="166" t="s">
        <v>3033</v>
      </c>
      <c r="F865" s="167" t="s">
        <v>3034</v>
      </c>
      <c r="G865" s="168" t="s">
        <v>174</v>
      </c>
      <c r="H865" s="169">
        <v>204</v>
      </c>
      <c r="I865" s="170">
        <v>125</v>
      </c>
      <c r="J865" s="171">
        <f t="shared" si="320"/>
        <v>25500</v>
      </c>
      <c r="K865" s="167" t="s">
        <v>155</v>
      </c>
      <c r="L865" s="36"/>
      <c r="M865" s="172" t="s">
        <v>19</v>
      </c>
      <c r="N865" s="173" t="s">
        <v>45</v>
      </c>
      <c r="O865" s="61"/>
      <c r="P865" s="174">
        <f t="shared" si="321"/>
        <v>0</v>
      </c>
      <c r="Q865" s="174">
        <v>0</v>
      </c>
      <c r="R865" s="174">
        <f t="shared" si="322"/>
        <v>0</v>
      </c>
      <c r="S865" s="174">
        <v>0</v>
      </c>
      <c r="T865" s="175">
        <f t="shared" si="323"/>
        <v>0</v>
      </c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R865" s="176" t="s">
        <v>2253</v>
      </c>
      <c r="AT865" s="176" t="s">
        <v>151</v>
      </c>
      <c r="AU865" s="176" t="s">
        <v>79</v>
      </c>
      <c r="AY865" s="14" t="s">
        <v>149</v>
      </c>
      <c r="BE865" s="177">
        <f t="shared" si="324"/>
        <v>25500</v>
      </c>
      <c r="BF865" s="177">
        <f t="shared" si="325"/>
        <v>0</v>
      </c>
      <c r="BG865" s="177">
        <f t="shared" si="326"/>
        <v>0</v>
      </c>
      <c r="BH865" s="177">
        <f t="shared" si="327"/>
        <v>0</v>
      </c>
      <c r="BI865" s="177">
        <f t="shared" si="328"/>
        <v>0</v>
      </c>
      <c r="BJ865" s="14" t="s">
        <v>79</v>
      </c>
      <c r="BK865" s="177">
        <f t="shared" si="329"/>
        <v>25500</v>
      </c>
      <c r="BL865" s="14" t="s">
        <v>2253</v>
      </c>
      <c r="BM865" s="176" t="s">
        <v>3035</v>
      </c>
    </row>
    <row r="866" spans="1:65" s="11" customFormat="1" ht="25.9" customHeight="1">
      <c r="B866" s="149"/>
      <c r="C866" s="150"/>
      <c r="D866" s="151" t="s">
        <v>73</v>
      </c>
      <c r="E866" s="152" t="s">
        <v>3036</v>
      </c>
      <c r="F866" s="152" t="s">
        <v>3037</v>
      </c>
      <c r="G866" s="150"/>
      <c r="H866" s="150"/>
      <c r="I866" s="153"/>
      <c r="J866" s="154">
        <f>BK866</f>
        <v>262340</v>
      </c>
      <c r="K866" s="150"/>
      <c r="L866" s="155"/>
      <c r="M866" s="156"/>
      <c r="N866" s="157"/>
      <c r="O866" s="157"/>
      <c r="P866" s="158">
        <f>SUM(P867:P879)</f>
        <v>0</v>
      </c>
      <c r="Q866" s="157"/>
      <c r="R866" s="158">
        <f>SUM(R867:R879)</f>
        <v>5.0259999999999999E-2</v>
      </c>
      <c r="S866" s="157"/>
      <c r="T866" s="159">
        <f>SUM(T867:T879)</f>
        <v>0</v>
      </c>
      <c r="AR866" s="160" t="s">
        <v>156</v>
      </c>
      <c r="AT866" s="161" t="s">
        <v>73</v>
      </c>
      <c r="AU866" s="161" t="s">
        <v>74</v>
      </c>
      <c r="AY866" s="160" t="s">
        <v>149</v>
      </c>
      <c r="BK866" s="162">
        <f>SUM(BK867:BK879)</f>
        <v>262340</v>
      </c>
    </row>
    <row r="867" spans="1:65" s="1" customFormat="1" ht="24.2" customHeight="1">
      <c r="A867" s="31"/>
      <c r="B867" s="32"/>
      <c r="C867" s="165" t="s">
        <v>3038</v>
      </c>
      <c r="D867" s="165" t="s">
        <v>151</v>
      </c>
      <c r="E867" s="166" t="s">
        <v>3039</v>
      </c>
      <c r="F867" s="167" t="s">
        <v>3040</v>
      </c>
      <c r="G867" s="168" t="s">
        <v>165</v>
      </c>
      <c r="H867" s="169">
        <v>27</v>
      </c>
      <c r="I867" s="170">
        <v>7490</v>
      </c>
      <c r="J867" s="171">
        <f t="shared" ref="J867:J879" si="330">ROUND(I867*H867,2)</f>
        <v>202230</v>
      </c>
      <c r="K867" s="167" t="s">
        <v>19</v>
      </c>
      <c r="L867" s="36"/>
      <c r="M867" s="172" t="s">
        <v>19</v>
      </c>
      <c r="N867" s="173" t="s">
        <v>45</v>
      </c>
      <c r="O867" s="61"/>
      <c r="P867" s="174">
        <f t="shared" ref="P867:P879" si="331">O867*H867</f>
        <v>0</v>
      </c>
      <c r="Q867" s="174">
        <v>0</v>
      </c>
      <c r="R867" s="174">
        <f t="shared" ref="R867:R879" si="332">Q867*H867</f>
        <v>0</v>
      </c>
      <c r="S867" s="174">
        <v>0</v>
      </c>
      <c r="T867" s="175">
        <f t="shared" ref="T867:T879" si="333">S867*H867</f>
        <v>0</v>
      </c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R867" s="176" t="s">
        <v>2253</v>
      </c>
      <c r="AT867" s="176" t="s">
        <v>151</v>
      </c>
      <c r="AU867" s="176" t="s">
        <v>79</v>
      </c>
      <c r="AY867" s="14" t="s">
        <v>149</v>
      </c>
      <c r="BE867" s="177">
        <f t="shared" ref="BE867:BE879" si="334">IF(N867="základní",J867,0)</f>
        <v>202230</v>
      </c>
      <c r="BF867" s="177">
        <f t="shared" ref="BF867:BF879" si="335">IF(N867="snížená",J867,0)</f>
        <v>0</v>
      </c>
      <c r="BG867" s="177">
        <f t="shared" ref="BG867:BG879" si="336">IF(N867="zákl. přenesená",J867,0)</f>
        <v>0</v>
      </c>
      <c r="BH867" s="177">
        <f t="shared" ref="BH867:BH879" si="337">IF(N867="sníž. přenesená",J867,0)</f>
        <v>0</v>
      </c>
      <c r="BI867" s="177">
        <f t="shared" ref="BI867:BI879" si="338">IF(N867="nulová",J867,0)</f>
        <v>0</v>
      </c>
      <c r="BJ867" s="14" t="s">
        <v>79</v>
      </c>
      <c r="BK867" s="177">
        <f t="shared" ref="BK867:BK879" si="339">ROUND(I867*H867,2)</f>
        <v>202230</v>
      </c>
      <c r="BL867" s="14" t="s">
        <v>2253</v>
      </c>
      <c r="BM867" s="176" t="s">
        <v>3041</v>
      </c>
    </row>
    <row r="868" spans="1:65" s="1" customFormat="1" ht="24.2" customHeight="1">
      <c r="A868" s="31"/>
      <c r="B868" s="32"/>
      <c r="C868" s="165" t="s">
        <v>3042</v>
      </c>
      <c r="D868" s="165" t="s">
        <v>151</v>
      </c>
      <c r="E868" s="166" t="s">
        <v>3043</v>
      </c>
      <c r="F868" s="167" t="s">
        <v>3044</v>
      </c>
      <c r="G868" s="168" t="s">
        <v>165</v>
      </c>
      <c r="H868" s="169">
        <v>58</v>
      </c>
      <c r="I868" s="170">
        <v>99</v>
      </c>
      <c r="J868" s="171">
        <f t="shared" si="330"/>
        <v>5742</v>
      </c>
      <c r="K868" s="167" t="s">
        <v>19</v>
      </c>
      <c r="L868" s="36"/>
      <c r="M868" s="172" t="s">
        <v>19</v>
      </c>
      <c r="N868" s="173" t="s">
        <v>45</v>
      </c>
      <c r="O868" s="61"/>
      <c r="P868" s="174">
        <f t="shared" si="331"/>
        <v>0</v>
      </c>
      <c r="Q868" s="174">
        <v>0</v>
      </c>
      <c r="R868" s="174">
        <f t="shared" si="332"/>
        <v>0</v>
      </c>
      <c r="S868" s="174">
        <v>0</v>
      </c>
      <c r="T868" s="175">
        <f t="shared" si="333"/>
        <v>0</v>
      </c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R868" s="176" t="s">
        <v>2253</v>
      </c>
      <c r="AT868" s="176" t="s">
        <v>151</v>
      </c>
      <c r="AU868" s="176" t="s">
        <v>79</v>
      </c>
      <c r="AY868" s="14" t="s">
        <v>149</v>
      </c>
      <c r="BE868" s="177">
        <f t="shared" si="334"/>
        <v>5742</v>
      </c>
      <c r="BF868" s="177">
        <f t="shared" si="335"/>
        <v>0</v>
      </c>
      <c r="BG868" s="177">
        <f t="shared" si="336"/>
        <v>0</v>
      </c>
      <c r="BH868" s="177">
        <f t="shared" si="337"/>
        <v>0</v>
      </c>
      <c r="BI868" s="177">
        <f t="shared" si="338"/>
        <v>0</v>
      </c>
      <c r="BJ868" s="14" t="s">
        <v>79</v>
      </c>
      <c r="BK868" s="177">
        <f t="shared" si="339"/>
        <v>5742</v>
      </c>
      <c r="BL868" s="14" t="s">
        <v>2253</v>
      </c>
      <c r="BM868" s="176" t="s">
        <v>3045</v>
      </c>
    </row>
    <row r="869" spans="1:65" s="1" customFormat="1" ht="24.2" customHeight="1">
      <c r="A869" s="31"/>
      <c r="B869" s="32"/>
      <c r="C869" s="165" t="s">
        <v>3046</v>
      </c>
      <c r="D869" s="165" t="s">
        <v>151</v>
      </c>
      <c r="E869" s="166" t="s">
        <v>3047</v>
      </c>
      <c r="F869" s="167" t="s">
        <v>3048</v>
      </c>
      <c r="G869" s="168" t="s">
        <v>231</v>
      </c>
      <c r="H869" s="169">
        <v>41</v>
      </c>
      <c r="I869" s="170">
        <v>150</v>
      </c>
      <c r="J869" s="171">
        <f t="shared" si="330"/>
        <v>6150</v>
      </c>
      <c r="K869" s="167" t="s">
        <v>19</v>
      </c>
      <c r="L869" s="36"/>
      <c r="M869" s="172" t="s">
        <v>19</v>
      </c>
      <c r="N869" s="173" t="s">
        <v>45</v>
      </c>
      <c r="O869" s="61"/>
      <c r="P869" s="174">
        <f t="shared" si="331"/>
        <v>0</v>
      </c>
      <c r="Q869" s="174">
        <v>0</v>
      </c>
      <c r="R869" s="174">
        <f t="shared" si="332"/>
        <v>0</v>
      </c>
      <c r="S869" s="174">
        <v>0</v>
      </c>
      <c r="T869" s="175">
        <f t="shared" si="333"/>
        <v>0</v>
      </c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R869" s="176" t="s">
        <v>2253</v>
      </c>
      <c r="AT869" s="176" t="s">
        <v>151</v>
      </c>
      <c r="AU869" s="176" t="s">
        <v>79</v>
      </c>
      <c r="AY869" s="14" t="s">
        <v>149</v>
      </c>
      <c r="BE869" s="177">
        <f t="shared" si="334"/>
        <v>6150</v>
      </c>
      <c r="BF869" s="177">
        <f t="shared" si="335"/>
        <v>0</v>
      </c>
      <c r="BG869" s="177">
        <f t="shared" si="336"/>
        <v>0</v>
      </c>
      <c r="BH869" s="177">
        <f t="shared" si="337"/>
        <v>0</v>
      </c>
      <c r="BI869" s="177">
        <f t="shared" si="338"/>
        <v>0</v>
      </c>
      <c r="BJ869" s="14" t="s">
        <v>79</v>
      </c>
      <c r="BK869" s="177">
        <f t="shared" si="339"/>
        <v>6150</v>
      </c>
      <c r="BL869" s="14" t="s">
        <v>2253</v>
      </c>
      <c r="BM869" s="176" t="s">
        <v>3049</v>
      </c>
    </row>
    <row r="870" spans="1:65" s="1" customFormat="1" ht="24.2" customHeight="1">
      <c r="A870" s="31"/>
      <c r="B870" s="32"/>
      <c r="C870" s="165" t="s">
        <v>3050</v>
      </c>
      <c r="D870" s="165" t="s">
        <v>151</v>
      </c>
      <c r="E870" s="166" t="s">
        <v>3051</v>
      </c>
      <c r="F870" s="167" t="s">
        <v>3052</v>
      </c>
      <c r="G870" s="168" t="s">
        <v>231</v>
      </c>
      <c r="H870" s="169">
        <v>24</v>
      </c>
      <c r="I870" s="170">
        <v>150</v>
      </c>
      <c r="J870" s="171">
        <f t="shared" si="330"/>
        <v>3600</v>
      </c>
      <c r="K870" s="167" t="s">
        <v>19</v>
      </c>
      <c r="L870" s="36"/>
      <c r="M870" s="172" t="s">
        <v>19</v>
      </c>
      <c r="N870" s="173" t="s">
        <v>45</v>
      </c>
      <c r="O870" s="61"/>
      <c r="P870" s="174">
        <f t="shared" si="331"/>
        <v>0</v>
      </c>
      <c r="Q870" s="174">
        <v>0</v>
      </c>
      <c r="R870" s="174">
        <f t="shared" si="332"/>
        <v>0</v>
      </c>
      <c r="S870" s="174">
        <v>0</v>
      </c>
      <c r="T870" s="175">
        <f t="shared" si="333"/>
        <v>0</v>
      </c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R870" s="176" t="s">
        <v>2253</v>
      </c>
      <c r="AT870" s="176" t="s">
        <v>151</v>
      </c>
      <c r="AU870" s="176" t="s">
        <v>79</v>
      </c>
      <c r="AY870" s="14" t="s">
        <v>149</v>
      </c>
      <c r="BE870" s="177">
        <f t="shared" si="334"/>
        <v>3600</v>
      </c>
      <c r="BF870" s="177">
        <f t="shared" si="335"/>
        <v>0</v>
      </c>
      <c r="BG870" s="177">
        <f t="shared" si="336"/>
        <v>0</v>
      </c>
      <c r="BH870" s="177">
        <f t="shared" si="337"/>
        <v>0</v>
      </c>
      <c r="BI870" s="177">
        <f t="shared" si="338"/>
        <v>0</v>
      </c>
      <c r="BJ870" s="14" t="s">
        <v>79</v>
      </c>
      <c r="BK870" s="177">
        <f t="shared" si="339"/>
        <v>3600</v>
      </c>
      <c r="BL870" s="14" t="s">
        <v>2253</v>
      </c>
      <c r="BM870" s="176" t="s">
        <v>3053</v>
      </c>
    </row>
    <row r="871" spans="1:65" s="1" customFormat="1" ht="14.45" customHeight="1">
      <c r="A871" s="31"/>
      <c r="B871" s="32"/>
      <c r="C871" s="178" t="s">
        <v>3054</v>
      </c>
      <c r="D871" s="178" t="s">
        <v>323</v>
      </c>
      <c r="E871" s="179" t="s">
        <v>2372</v>
      </c>
      <c r="F871" s="180" t="s">
        <v>2373</v>
      </c>
      <c r="G871" s="181" t="s">
        <v>165</v>
      </c>
      <c r="H871" s="182">
        <v>7</v>
      </c>
      <c r="I871" s="183">
        <v>290</v>
      </c>
      <c r="J871" s="184">
        <f t="shared" si="330"/>
        <v>2030</v>
      </c>
      <c r="K871" s="180" t="s">
        <v>155</v>
      </c>
      <c r="L871" s="185"/>
      <c r="M871" s="186" t="s">
        <v>19</v>
      </c>
      <c r="N871" s="187" t="s">
        <v>45</v>
      </c>
      <c r="O871" s="61"/>
      <c r="P871" s="174">
        <f t="shared" si="331"/>
        <v>0</v>
      </c>
      <c r="Q871" s="174">
        <v>1.4999999999999999E-4</v>
      </c>
      <c r="R871" s="174">
        <f t="shared" si="332"/>
        <v>1.0499999999999999E-3</v>
      </c>
      <c r="S871" s="174">
        <v>0</v>
      </c>
      <c r="T871" s="175">
        <f t="shared" si="333"/>
        <v>0</v>
      </c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R871" s="176" t="s">
        <v>2253</v>
      </c>
      <c r="AT871" s="176" t="s">
        <v>323</v>
      </c>
      <c r="AU871" s="176" t="s">
        <v>79</v>
      </c>
      <c r="AY871" s="14" t="s">
        <v>149</v>
      </c>
      <c r="BE871" s="177">
        <f t="shared" si="334"/>
        <v>2030</v>
      </c>
      <c r="BF871" s="177">
        <f t="shared" si="335"/>
        <v>0</v>
      </c>
      <c r="BG871" s="177">
        <f t="shared" si="336"/>
        <v>0</v>
      </c>
      <c r="BH871" s="177">
        <f t="shared" si="337"/>
        <v>0</v>
      </c>
      <c r="BI871" s="177">
        <f t="shared" si="338"/>
        <v>0</v>
      </c>
      <c r="BJ871" s="14" t="s">
        <v>79</v>
      </c>
      <c r="BK871" s="177">
        <f t="shared" si="339"/>
        <v>2030</v>
      </c>
      <c r="BL871" s="14" t="s">
        <v>2253</v>
      </c>
      <c r="BM871" s="176" t="s">
        <v>3055</v>
      </c>
    </row>
    <row r="872" spans="1:65" s="1" customFormat="1" ht="14.45" customHeight="1">
      <c r="A872" s="31"/>
      <c r="B872" s="32"/>
      <c r="C872" s="178" t="s">
        <v>3056</v>
      </c>
      <c r="D872" s="178" t="s">
        <v>323</v>
      </c>
      <c r="E872" s="179" t="s">
        <v>3057</v>
      </c>
      <c r="F872" s="180" t="s">
        <v>3058</v>
      </c>
      <c r="G872" s="181" t="s">
        <v>165</v>
      </c>
      <c r="H872" s="182">
        <v>5</v>
      </c>
      <c r="I872" s="183">
        <v>230</v>
      </c>
      <c r="J872" s="184">
        <f t="shared" si="330"/>
        <v>1150</v>
      </c>
      <c r="K872" s="180" t="s">
        <v>19</v>
      </c>
      <c r="L872" s="185"/>
      <c r="M872" s="186" t="s">
        <v>19</v>
      </c>
      <c r="N872" s="187" t="s">
        <v>45</v>
      </c>
      <c r="O872" s="61"/>
      <c r="P872" s="174">
        <f t="shared" si="331"/>
        <v>0</v>
      </c>
      <c r="Q872" s="174">
        <v>9.0000000000000006E-5</v>
      </c>
      <c r="R872" s="174">
        <f t="shared" si="332"/>
        <v>4.5000000000000004E-4</v>
      </c>
      <c r="S872" s="174">
        <v>0</v>
      </c>
      <c r="T872" s="175">
        <f t="shared" si="333"/>
        <v>0</v>
      </c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R872" s="176" t="s">
        <v>2253</v>
      </c>
      <c r="AT872" s="176" t="s">
        <v>323</v>
      </c>
      <c r="AU872" s="176" t="s">
        <v>79</v>
      </c>
      <c r="AY872" s="14" t="s">
        <v>149</v>
      </c>
      <c r="BE872" s="177">
        <f t="shared" si="334"/>
        <v>1150</v>
      </c>
      <c r="BF872" s="177">
        <f t="shared" si="335"/>
        <v>0</v>
      </c>
      <c r="BG872" s="177">
        <f t="shared" si="336"/>
        <v>0</v>
      </c>
      <c r="BH872" s="177">
        <f t="shared" si="337"/>
        <v>0</v>
      </c>
      <c r="BI872" s="177">
        <f t="shared" si="338"/>
        <v>0</v>
      </c>
      <c r="BJ872" s="14" t="s">
        <v>79</v>
      </c>
      <c r="BK872" s="177">
        <f t="shared" si="339"/>
        <v>1150</v>
      </c>
      <c r="BL872" s="14" t="s">
        <v>2253</v>
      </c>
      <c r="BM872" s="176" t="s">
        <v>3059</v>
      </c>
    </row>
    <row r="873" spans="1:65" s="1" customFormat="1" ht="14.45" customHeight="1">
      <c r="A873" s="31"/>
      <c r="B873" s="32"/>
      <c r="C873" s="178" t="s">
        <v>3060</v>
      </c>
      <c r="D873" s="178" t="s">
        <v>323</v>
      </c>
      <c r="E873" s="179" t="s">
        <v>3061</v>
      </c>
      <c r="F873" s="180" t="s">
        <v>3062</v>
      </c>
      <c r="G873" s="181" t="s">
        <v>165</v>
      </c>
      <c r="H873" s="182">
        <v>4</v>
      </c>
      <c r="I873" s="183">
        <v>321</v>
      </c>
      <c r="J873" s="184">
        <f t="shared" si="330"/>
        <v>1284</v>
      </c>
      <c r="K873" s="180" t="s">
        <v>155</v>
      </c>
      <c r="L873" s="185"/>
      <c r="M873" s="186" t="s">
        <v>19</v>
      </c>
      <c r="N873" s="187" t="s">
        <v>45</v>
      </c>
      <c r="O873" s="61"/>
      <c r="P873" s="174">
        <f t="shared" si="331"/>
        <v>0</v>
      </c>
      <c r="Q873" s="174">
        <v>8.0000000000000004E-4</v>
      </c>
      <c r="R873" s="174">
        <f t="shared" si="332"/>
        <v>3.2000000000000002E-3</v>
      </c>
      <c r="S873" s="174">
        <v>0</v>
      </c>
      <c r="T873" s="175">
        <f t="shared" si="333"/>
        <v>0</v>
      </c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R873" s="176" t="s">
        <v>2253</v>
      </c>
      <c r="AT873" s="176" t="s">
        <v>323</v>
      </c>
      <c r="AU873" s="176" t="s">
        <v>79</v>
      </c>
      <c r="AY873" s="14" t="s">
        <v>149</v>
      </c>
      <c r="BE873" s="177">
        <f t="shared" si="334"/>
        <v>1284</v>
      </c>
      <c r="BF873" s="177">
        <f t="shared" si="335"/>
        <v>0</v>
      </c>
      <c r="BG873" s="177">
        <f t="shared" si="336"/>
        <v>0</v>
      </c>
      <c r="BH873" s="177">
        <f t="shared" si="337"/>
        <v>0</v>
      </c>
      <c r="BI873" s="177">
        <f t="shared" si="338"/>
        <v>0</v>
      </c>
      <c r="BJ873" s="14" t="s">
        <v>79</v>
      </c>
      <c r="BK873" s="177">
        <f t="shared" si="339"/>
        <v>1284</v>
      </c>
      <c r="BL873" s="14" t="s">
        <v>2253</v>
      </c>
      <c r="BM873" s="176" t="s">
        <v>3063</v>
      </c>
    </row>
    <row r="874" spans="1:65" s="1" customFormat="1" ht="14.45" customHeight="1">
      <c r="A874" s="31"/>
      <c r="B874" s="32"/>
      <c r="C874" s="178" t="s">
        <v>3064</v>
      </c>
      <c r="D874" s="178" t="s">
        <v>323</v>
      </c>
      <c r="E874" s="179" t="s">
        <v>3065</v>
      </c>
      <c r="F874" s="180" t="s">
        <v>3066</v>
      </c>
      <c r="G874" s="181" t="s">
        <v>165</v>
      </c>
      <c r="H874" s="182">
        <v>6</v>
      </c>
      <c r="I874" s="183">
        <v>344</v>
      </c>
      <c r="J874" s="184">
        <f t="shared" si="330"/>
        <v>2064</v>
      </c>
      <c r="K874" s="180" t="s">
        <v>19</v>
      </c>
      <c r="L874" s="185"/>
      <c r="M874" s="186" t="s">
        <v>19</v>
      </c>
      <c r="N874" s="187" t="s">
        <v>45</v>
      </c>
      <c r="O874" s="61"/>
      <c r="P874" s="174">
        <f t="shared" si="331"/>
        <v>0</v>
      </c>
      <c r="Q874" s="174">
        <v>7.6000000000000004E-4</v>
      </c>
      <c r="R874" s="174">
        <f t="shared" si="332"/>
        <v>4.5599999999999998E-3</v>
      </c>
      <c r="S874" s="174">
        <v>0</v>
      </c>
      <c r="T874" s="175">
        <f t="shared" si="333"/>
        <v>0</v>
      </c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R874" s="176" t="s">
        <v>2253</v>
      </c>
      <c r="AT874" s="176" t="s">
        <v>323</v>
      </c>
      <c r="AU874" s="176" t="s">
        <v>79</v>
      </c>
      <c r="AY874" s="14" t="s">
        <v>149</v>
      </c>
      <c r="BE874" s="177">
        <f t="shared" si="334"/>
        <v>2064</v>
      </c>
      <c r="BF874" s="177">
        <f t="shared" si="335"/>
        <v>0</v>
      </c>
      <c r="BG874" s="177">
        <f t="shared" si="336"/>
        <v>0</v>
      </c>
      <c r="BH874" s="177">
        <f t="shared" si="337"/>
        <v>0</v>
      </c>
      <c r="BI874" s="177">
        <f t="shared" si="338"/>
        <v>0</v>
      </c>
      <c r="BJ874" s="14" t="s">
        <v>79</v>
      </c>
      <c r="BK874" s="177">
        <f t="shared" si="339"/>
        <v>2064</v>
      </c>
      <c r="BL874" s="14" t="s">
        <v>2253</v>
      </c>
      <c r="BM874" s="176" t="s">
        <v>3067</v>
      </c>
    </row>
    <row r="875" spans="1:65" s="1" customFormat="1" ht="14.45" customHeight="1">
      <c r="A875" s="31"/>
      <c r="B875" s="32"/>
      <c r="C875" s="178" t="s">
        <v>3068</v>
      </c>
      <c r="D875" s="178" t="s">
        <v>323</v>
      </c>
      <c r="E875" s="179" t="s">
        <v>3069</v>
      </c>
      <c r="F875" s="180" t="s">
        <v>3070</v>
      </c>
      <c r="G875" s="181" t="s">
        <v>165</v>
      </c>
      <c r="H875" s="182">
        <v>2</v>
      </c>
      <c r="I875" s="183">
        <v>1490</v>
      </c>
      <c r="J875" s="184">
        <f t="shared" si="330"/>
        <v>2980</v>
      </c>
      <c r="K875" s="180" t="s">
        <v>19</v>
      </c>
      <c r="L875" s="185"/>
      <c r="M875" s="186" t="s">
        <v>19</v>
      </c>
      <c r="N875" s="187" t="s">
        <v>45</v>
      </c>
      <c r="O875" s="61"/>
      <c r="P875" s="174">
        <f t="shared" si="331"/>
        <v>0</v>
      </c>
      <c r="Q875" s="174">
        <v>0</v>
      </c>
      <c r="R875" s="174">
        <f t="shared" si="332"/>
        <v>0</v>
      </c>
      <c r="S875" s="174">
        <v>0</v>
      </c>
      <c r="T875" s="175">
        <f t="shared" si="333"/>
        <v>0</v>
      </c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R875" s="176" t="s">
        <v>2253</v>
      </c>
      <c r="AT875" s="176" t="s">
        <v>323</v>
      </c>
      <c r="AU875" s="176" t="s">
        <v>79</v>
      </c>
      <c r="AY875" s="14" t="s">
        <v>149</v>
      </c>
      <c r="BE875" s="177">
        <f t="shared" si="334"/>
        <v>2980</v>
      </c>
      <c r="BF875" s="177">
        <f t="shared" si="335"/>
        <v>0</v>
      </c>
      <c r="BG875" s="177">
        <f t="shared" si="336"/>
        <v>0</v>
      </c>
      <c r="BH875" s="177">
        <f t="shared" si="337"/>
        <v>0</v>
      </c>
      <c r="BI875" s="177">
        <f t="shared" si="338"/>
        <v>0</v>
      </c>
      <c r="BJ875" s="14" t="s">
        <v>79</v>
      </c>
      <c r="BK875" s="177">
        <f t="shared" si="339"/>
        <v>2980</v>
      </c>
      <c r="BL875" s="14" t="s">
        <v>2253</v>
      </c>
      <c r="BM875" s="176" t="s">
        <v>3071</v>
      </c>
    </row>
    <row r="876" spans="1:65" s="1" customFormat="1" ht="14.45" customHeight="1">
      <c r="A876" s="31"/>
      <c r="B876" s="32"/>
      <c r="C876" s="178" t="s">
        <v>3072</v>
      </c>
      <c r="D876" s="178" t="s">
        <v>323</v>
      </c>
      <c r="E876" s="179" t="s">
        <v>3073</v>
      </c>
      <c r="F876" s="180" t="s">
        <v>3074</v>
      </c>
      <c r="G876" s="181" t="s">
        <v>165</v>
      </c>
      <c r="H876" s="182">
        <v>92</v>
      </c>
      <c r="I876" s="183">
        <v>155</v>
      </c>
      <c r="J876" s="184">
        <f t="shared" si="330"/>
        <v>14260</v>
      </c>
      <c r="K876" s="180" t="s">
        <v>19</v>
      </c>
      <c r="L876" s="185"/>
      <c r="M876" s="186" t="s">
        <v>19</v>
      </c>
      <c r="N876" s="187" t="s">
        <v>45</v>
      </c>
      <c r="O876" s="61"/>
      <c r="P876" s="174">
        <f t="shared" si="331"/>
        <v>0</v>
      </c>
      <c r="Q876" s="174">
        <v>2.9E-4</v>
      </c>
      <c r="R876" s="174">
        <f t="shared" si="332"/>
        <v>2.6679999999999999E-2</v>
      </c>
      <c r="S876" s="174">
        <v>0</v>
      </c>
      <c r="T876" s="175">
        <f t="shared" si="333"/>
        <v>0</v>
      </c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R876" s="176" t="s">
        <v>281</v>
      </c>
      <c r="AT876" s="176" t="s">
        <v>323</v>
      </c>
      <c r="AU876" s="176" t="s">
        <v>79</v>
      </c>
      <c r="AY876" s="14" t="s">
        <v>149</v>
      </c>
      <c r="BE876" s="177">
        <f t="shared" si="334"/>
        <v>14260</v>
      </c>
      <c r="BF876" s="177">
        <f t="shared" si="335"/>
        <v>0</v>
      </c>
      <c r="BG876" s="177">
        <f t="shared" si="336"/>
        <v>0</v>
      </c>
      <c r="BH876" s="177">
        <f t="shared" si="337"/>
        <v>0</v>
      </c>
      <c r="BI876" s="177">
        <f t="shared" si="338"/>
        <v>0</v>
      </c>
      <c r="BJ876" s="14" t="s">
        <v>79</v>
      </c>
      <c r="BK876" s="177">
        <f t="shared" si="339"/>
        <v>14260</v>
      </c>
      <c r="BL876" s="14" t="s">
        <v>216</v>
      </c>
      <c r="BM876" s="176" t="s">
        <v>3075</v>
      </c>
    </row>
    <row r="877" spans="1:65" s="1" customFormat="1" ht="14.45" customHeight="1">
      <c r="A877" s="31"/>
      <c r="B877" s="32"/>
      <c r="C877" s="178" t="s">
        <v>3076</v>
      </c>
      <c r="D877" s="178" t="s">
        <v>323</v>
      </c>
      <c r="E877" s="179" t="s">
        <v>3077</v>
      </c>
      <c r="F877" s="180" t="s">
        <v>3078</v>
      </c>
      <c r="G877" s="181" t="s">
        <v>169</v>
      </c>
      <c r="H877" s="182">
        <v>46</v>
      </c>
      <c r="I877" s="183">
        <v>47</v>
      </c>
      <c r="J877" s="184">
        <f t="shared" si="330"/>
        <v>2162</v>
      </c>
      <c r="K877" s="180" t="s">
        <v>155</v>
      </c>
      <c r="L877" s="185"/>
      <c r="M877" s="186" t="s">
        <v>19</v>
      </c>
      <c r="N877" s="187" t="s">
        <v>45</v>
      </c>
      <c r="O877" s="61"/>
      <c r="P877" s="174">
        <f t="shared" si="331"/>
        <v>0</v>
      </c>
      <c r="Q877" s="174">
        <v>2.0000000000000001E-4</v>
      </c>
      <c r="R877" s="174">
        <f t="shared" si="332"/>
        <v>9.1999999999999998E-3</v>
      </c>
      <c r="S877" s="174">
        <v>0</v>
      </c>
      <c r="T877" s="175">
        <f t="shared" si="333"/>
        <v>0</v>
      </c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R877" s="176" t="s">
        <v>2253</v>
      </c>
      <c r="AT877" s="176" t="s">
        <v>323</v>
      </c>
      <c r="AU877" s="176" t="s">
        <v>79</v>
      </c>
      <c r="AY877" s="14" t="s">
        <v>149</v>
      </c>
      <c r="BE877" s="177">
        <f t="shared" si="334"/>
        <v>2162</v>
      </c>
      <c r="BF877" s="177">
        <f t="shared" si="335"/>
        <v>0</v>
      </c>
      <c r="BG877" s="177">
        <f t="shared" si="336"/>
        <v>0</v>
      </c>
      <c r="BH877" s="177">
        <f t="shared" si="337"/>
        <v>0</v>
      </c>
      <c r="BI877" s="177">
        <f t="shared" si="338"/>
        <v>0</v>
      </c>
      <c r="BJ877" s="14" t="s">
        <v>79</v>
      </c>
      <c r="BK877" s="177">
        <f t="shared" si="339"/>
        <v>2162</v>
      </c>
      <c r="BL877" s="14" t="s">
        <v>2253</v>
      </c>
      <c r="BM877" s="176" t="s">
        <v>3079</v>
      </c>
    </row>
    <row r="878" spans="1:65" s="1" customFormat="1" ht="14.45" customHeight="1">
      <c r="A878" s="31"/>
      <c r="B878" s="32"/>
      <c r="C878" s="178" t="s">
        <v>3080</v>
      </c>
      <c r="D878" s="178" t="s">
        <v>323</v>
      </c>
      <c r="E878" s="179" t="s">
        <v>3081</v>
      </c>
      <c r="F878" s="180" t="s">
        <v>3082</v>
      </c>
      <c r="G878" s="181" t="s">
        <v>165</v>
      </c>
      <c r="H878" s="182">
        <v>4</v>
      </c>
      <c r="I878" s="183">
        <v>122</v>
      </c>
      <c r="J878" s="184">
        <f t="shared" si="330"/>
        <v>488</v>
      </c>
      <c r="K878" s="180" t="s">
        <v>155</v>
      </c>
      <c r="L878" s="185"/>
      <c r="M878" s="186" t="s">
        <v>19</v>
      </c>
      <c r="N878" s="187" t="s">
        <v>45</v>
      </c>
      <c r="O878" s="61"/>
      <c r="P878" s="174">
        <f t="shared" si="331"/>
        <v>0</v>
      </c>
      <c r="Q878" s="174">
        <v>1.2800000000000001E-3</v>
      </c>
      <c r="R878" s="174">
        <f t="shared" si="332"/>
        <v>5.1200000000000004E-3</v>
      </c>
      <c r="S878" s="174">
        <v>0</v>
      </c>
      <c r="T878" s="175">
        <f t="shared" si="333"/>
        <v>0</v>
      </c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R878" s="176" t="s">
        <v>2253</v>
      </c>
      <c r="AT878" s="176" t="s">
        <v>323</v>
      </c>
      <c r="AU878" s="176" t="s">
        <v>79</v>
      </c>
      <c r="AY878" s="14" t="s">
        <v>149</v>
      </c>
      <c r="BE878" s="177">
        <f t="shared" si="334"/>
        <v>488</v>
      </c>
      <c r="BF878" s="177">
        <f t="shared" si="335"/>
        <v>0</v>
      </c>
      <c r="BG878" s="177">
        <f t="shared" si="336"/>
        <v>0</v>
      </c>
      <c r="BH878" s="177">
        <f t="shared" si="337"/>
        <v>0</v>
      </c>
      <c r="BI878" s="177">
        <f t="shared" si="338"/>
        <v>0</v>
      </c>
      <c r="BJ878" s="14" t="s">
        <v>79</v>
      </c>
      <c r="BK878" s="177">
        <f t="shared" si="339"/>
        <v>488</v>
      </c>
      <c r="BL878" s="14" t="s">
        <v>2253</v>
      </c>
      <c r="BM878" s="176" t="s">
        <v>3083</v>
      </c>
    </row>
    <row r="879" spans="1:65" s="1" customFormat="1" ht="14.45" customHeight="1">
      <c r="A879" s="31"/>
      <c r="B879" s="32"/>
      <c r="C879" s="178" t="s">
        <v>967</v>
      </c>
      <c r="D879" s="178" t="s">
        <v>323</v>
      </c>
      <c r="E879" s="179" t="s">
        <v>3084</v>
      </c>
      <c r="F879" s="180" t="s">
        <v>3085</v>
      </c>
      <c r="G879" s="181" t="s">
        <v>165</v>
      </c>
      <c r="H879" s="182">
        <v>650</v>
      </c>
      <c r="I879" s="183">
        <v>28</v>
      </c>
      <c r="J879" s="184">
        <f t="shared" si="330"/>
        <v>18200</v>
      </c>
      <c r="K879" s="180" t="s">
        <v>19</v>
      </c>
      <c r="L879" s="185"/>
      <c r="M879" s="186" t="s">
        <v>19</v>
      </c>
      <c r="N879" s="187" t="s">
        <v>45</v>
      </c>
      <c r="O879" s="61"/>
      <c r="P879" s="174">
        <f t="shared" si="331"/>
        <v>0</v>
      </c>
      <c r="Q879" s="174">
        <v>0</v>
      </c>
      <c r="R879" s="174">
        <f t="shared" si="332"/>
        <v>0</v>
      </c>
      <c r="S879" s="174">
        <v>0</v>
      </c>
      <c r="T879" s="175">
        <f t="shared" si="333"/>
        <v>0</v>
      </c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R879" s="176" t="s">
        <v>2253</v>
      </c>
      <c r="AT879" s="176" t="s">
        <v>323</v>
      </c>
      <c r="AU879" s="176" t="s">
        <v>79</v>
      </c>
      <c r="AY879" s="14" t="s">
        <v>149</v>
      </c>
      <c r="BE879" s="177">
        <f t="shared" si="334"/>
        <v>18200</v>
      </c>
      <c r="BF879" s="177">
        <f t="shared" si="335"/>
        <v>0</v>
      </c>
      <c r="BG879" s="177">
        <f t="shared" si="336"/>
        <v>0</v>
      </c>
      <c r="BH879" s="177">
        <f t="shared" si="337"/>
        <v>0</v>
      </c>
      <c r="BI879" s="177">
        <f t="shared" si="338"/>
        <v>0</v>
      </c>
      <c r="BJ879" s="14" t="s">
        <v>79</v>
      </c>
      <c r="BK879" s="177">
        <f t="shared" si="339"/>
        <v>18200</v>
      </c>
      <c r="BL879" s="14" t="s">
        <v>2253</v>
      </c>
      <c r="BM879" s="176" t="s">
        <v>3086</v>
      </c>
    </row>
    <row r="880" spans="1:65" s="11" customFormat="1" ht="25.9" customHeight="1">
      <c r="B880" s="149"/>
      <c r="C880" s="150"/>
      <c r="D880" s="151" t="s">
        <v>73</v>
      </c>
      <c r="E880" s="152" t="s">
        <v>3087</v>
      </c>
      <c r="F880" s="152" t="s">
        <v>3088</v>
      </c>
      <c r="G880" s="150"/>
      <c r="H880" s="150"/>
      <c r="I880" s="153"/>
      <c r="J880" s="154">
        <f>BK880</f>
        <v>331760</v>
      </c>
      <c r="K880" s="150"/>
      <c r="L880" s="155"/>
      <c r="M880" s="156"/>
      <c r="N880" s="157"/>
      <c r="O880" s="157"/>
      <c r="P880" s="158">
        <f>SUM(P881:P892)</f>
        <v>0</v>
      </c>
      <c r="Q880" s="157"/>
      <c r="R880" s="158">
        <f>SUM(R881:R892)</f>
        <v>0</v>
      </c>
      <c r="S880" s="157"/>
      <c r="T880" s="159">
        <f>SUM(T881:T892)</f>
        <v>0</v>
      </c>
      <c r="AR880" s="160" t="s">
        <v>171</v>
      </c>
      <c r="AT880" s="161" t="s">
        <v>73</v>
      </c>
      <c r="AU880" s="161" t="s">
        <v>74</v>
      </c>
      <c r="AY880" s="160" t="s">
        <v>149</v>
      </c>
      <c r="BK880" s="162">
        <f>SUM(BK881:BK892)</f>
        <v>331760</v>
      </c>
    </row>
    <row r="881" spans="1:65" s="1" customFormat="1" ht="14.45" customHeight="1">
      <c r="A881" s="31"/>
      <c r="B881" s="32"/>
      <c r="C881" s="165" t="s">
        <v>1008</v>
      </c>
      <c r="D881" s="165" t="s">
        <v>151</v>
      </c>
      <c r="E881" s="166" t="s">
        <v>3089</v>
      </c>
      <c r="F881" s="167" t="s">
        <v>3090</v>
      </c>
      <c r="G881" s="168" t="s">
        <v>3091</v>
      </c>
      <c r="H881" s="188">
        <v>4</v>
      </c>
      <c r="I881" s="170">
        <v>33176</v>
      </c>
      <c r="J881" s="171">
        <f t="shared" ref="J881:J892" si="340">ROUND(I881*H881,2)</f>
        <v>132704</v>
      </c>
      <c r="K881" s="167" t="s">
        <v>980</v>
      </c>
      <c r="L881" s="36"/>
      <c r="M881" s="172" t="s">
        <v>19</v>
      </c>
      <c r="N881" s="173" t="s">
        <v>45</v>
      </c>
      <c r="O881" s="61"/>
      <c r="P881" s="174">
        <f t="shared" ref="P881:P892" si="341">O881*H881</f>
        <v>0</v>
      </c>
      <c r="Q881" s="174">
        <v>0</v>
      </c>
      <c r="R881" s="174">
        <f t="shared" ref="R881:R892" si="342">Q881*H881</f>
        <v>0</v>
      </c>
      <c r="S881" s="174">
        <v>0</v>
      </c>
      <c r="T881" s="175">
        <f t="shared" ref="T881:T892" si="343">S881*H881</f>
        <v>0</v>
      </c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R881" s="176" t="s">
        <v>3092</v>
      </c>
      <c r="AT881" s="176" t="s">
        <v>151</v>
      </c>
      <c r="AU881" s="176" t="s">
        <v>79</v>
      </c>
      <c r="AY881" s="14" t="s">
        <v>149</v>
      </c>
      <c r="BE881" s="177">
        <f t="shared" ref="BE881:BE892" si="344">IF(N881="základní",J881,0)</f>
        <v>132704</v>
      </c>
      <c r="BF881" s="177">
        <f t="shared" ref="BF881:BF892" si="345">IF(N881="snížená",J881,0)</f>
        <v>0</v>
      </c>
      <c r="BG881" s="177">
        <f t="shared" ref="BG881:BG892" si="346">IF(N881="zákl. přenesená",J881,0)</f>
        <v>0</v>
      </c>
      <c r="BH881" s="177">
        <f t="shared" ref="BH881:BH892" si="347">IF(N881="sníž. přenesená",J881,0)</f>
        <v>0</v>
      </c>
      <c r="BI881" s="177">
        <f t="shared" ref="BI881:BI892" si="348">IF(N881="nulová",J881,0)</f>
        <v>0</v>
      </c>
      <c r="BJ881" s="14" t="s">
        <v>79</v>
      </c>
      <c r="BK881" s="177">
        <f t="shared" ref="BK881:BK892" si="349">ROUND(I881*H881,2)</f>
        <v>132704</v>
      </c>
      <c r="BL881" s="14" t="s">
        <v>3092</v>
      </c>
      <c r="BM881" s="176" t="s">
        <v>3093</v>
      </c>
    </row>
    <row r="882" spans="1:65" s="1" customFormat="1" ht="14.45" customHeight="1">
      <c r="A882" s="31"/>
      <c r="B882" s="32"/>
      <c r="C882" s="165" t="s">
        <v>1086</v>
      </c>
      <c r="D882" s="165" t="s">
        <v>151</v>
      </c>
      <c r="E882" s="166" t="s">
        <v>3094</v>
      </c>
      <c r="F882" s="167" t="s">
        <v>3095</v>
      </c>
      <c r="G882" s="168" t="s">
        <v>3091</v>
      </c>
      <c r="H882" s="188">
        <v>1</v>
      </c>
      <c r="I882" s="170">
        <v>0</v>
      </c>
      <c r="J882" s="171">
        <f t="shared" si="340"/>
        <v>0</v>
      </c>
      <c r="K882" s="167" t="s">
        <v>980</v>
      </c>
      <c r="L882" s="36"/>
      <c r="M882" s="172" t="s">
        <v>19</v>
      </c>
      <c r="N882" s="173" t="s">
        <v>45</v>
      </c>
      <c r="O882" s="61"/>
      <c r="P882" s="174">
        <f t="shared" si="341"/>
        <v>0</v>
      </c>
      <c r="Q882" s="174">
        <v>0</v>
      </c>
      <c r="R882" s="174">
        <f t="shared" si="342"/>
        <v>0</v>
      </c>
      <c r="S882" s="174">
        <v>0</v>
      </c>
      <c r="T882" s="175">
        <f t="shared" si="343"/>
        <v>0</v>
      </c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R882" s="176" t="s">
        <v>3092</v>
      </c>
      <c r="AT882" s="176" t="s">
        <v>151</v>
      </c>
      <c r="AU882" s="176" t="s">
        <v>79</v>
      </c>
      <c r="AY882" s="14" t="s">
        <v>149</v>
      </c>
      <c r="BE882" s="177">
        <f t="shared" si="344"/>
        <v>0</v>
      </c>
      <c r="BF882" s="177">
        <f t="shared" si="345"/>
        <v>0</v>
      </c>
      <c r="BG882" s="177">
        <f t="shared" si="346"/>
        <v>0</v>
      </c>
      <c r="BH882" s="177">
        <f t="shared" si="347"/>
        <v>0</v>
      </c>
      <c r="BI882" s="177">
        <f t="shared" si="348"/>
        <v>0</v>
      </c>
      <c r="BJ882" s="14" t="s">
        <v>79</v>
      </c>
      <c r="BK882" s="177">
        <f t="shared" si="349"/>
        <v>0</v>
      </c>
      <c r="BL882" s="14" t="s">
        <v>3092</v>
      </c>
      <c r="BM882" s="176" t="s">
        <v>3096</v>
      </c>
    </row>
    <row r="883" spans="1:65" s="1" customFormat="1" ht="14.45" customHeight="1">
      <c r="A883" s="31"/>
      <c r="B883" s="32"/>
      <c r="C883" s="165" t="s">
        <v>3097</v>
      </c>
      <c r="D883" s="165" t="s">
        <v>151</v>
      </c>
      <c r="E883" s="166" t="s">
        <v>3098</v>
      </c>
      <c r="F883" s="167" t="s">
        <v>3099</v>
      </c>
      <c r="G883" s="168" t="s">
        <v>3091</v>
      </c>
      <c r="H883" s="188">
        <v>2</v>
      </c>
      <c r="I883" s="170">
        <v>33176</v>
      </c>
      <c r="J883" s="171">
        <f t="shared" si="340"/>
        <v>66352</v>
      </c>
      <c r="K883" s="167" t="s">
        <v>980</v>
      </c>
      <c r="L883" s="36"/>
      <c r="M883" s="172" t="s">
        <v>19</v>
      </c>
      <c r="N883" s="173" t="s">
        <v>45</v>
      </c>
      <c r="O883" s="61"/>
      <c r="P883" s="174">
        <f t="shared" si="341"/>
        <v>0</v>
      </c>
      <c r="Q883" s="174">
        <v>0</v>
      </c>
      <c r="R883" s="174">
        <f t="shared" si="342"/>
        <v>0</v>
      </c>
      <c r="S883" s="174">
        <v>0</v>
      </c>
      <c r="T883" s="175">
        <f t="shared" si="343"/>
        <v>0</v>
      </c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R883" s="176" t="s">
        <v>3092</v>
      </c>
      <c r="AT883" s="176" t="s">
        <v>151</v>
      </c>
      <c r="AU883" s="176" t="s">
        <v>79</v>
      </c>
      <c r="AY883" s="14" t="s">
        <v>149</v>
      </c>
      <c r="BE883" s="177">
        <f t="shared" si="344"/>
        <v>66352</v>
      </c>
      <c r="BF883" s="177">
        <f t="shared" si="345"/>
        <v>0</v>
      </c>
      <c r="BG883" s="177">
        <f t="shared" si="346"/>
        <v>0</v>
      </c>
      <c r="BH883" s="177">
        <f t="shared" si="347"/>
        <v>0</v>
      </c>
      <c r="BI883" s="177">
        <f t="shared" si="348"/>
        <v>0</v>
      </c>
      <c r="BJ883" s="14" t="s">
        <v>79</v>
      </c>
      <c r="BK883" s="177">
        <f t="shared" si="349"/>
        <v>66352</v>
      </c>
      <c r="BL883" s="14" t="s">
        <v>3092</v>
      </c>
      <c r="BM883" s="176" t="s">
        <v>3100</v>
      </c>
    </row>
    <row r="884" spans="1:65" s="1" customFormat="1" ht="14.45" customHeight="1">
      <c r="A884" s="31"/>
      <c r="B884" s="32"/>
      <c r="C884" s="165" t="s">
        <v>3101</v>
      </c>
      <c r="D884" s="165" t="s">
        <v>151</v>
      </c>
      <c r="E884" s="166" t="s">
        <v>3102</v>
      </c>
      <c r="F884" s="167" t="s">
        <v>3103</v>
      </c>
      <c r="G884" s="168" t="s">
        <v>3091</v>
      </c>
      <c r="H884" s="188">
        <v>5</v>
      </c>
      <c r="I884" s="170">
        <v>0</v>
      </c>
      <c r="J884" s="171">
        <f t="shared" si="340"/>
        <v>0</v>
      </c>
      <c r="K884" s="167" t="s">
        <v>980</v>
      </c>
      <c r="L884" s="36"/>
      <c r="M884" s="172" t="s">
        <v>19</v>
      </c>
      <c r="N884" s="173" t="s">
        <v>45</v>
      </c>
      <c r="O884" s="61"/>
      <c r="P884" s="174">
        <f t="shared" si="341"/>
        <v>0</v>
      </c>
      <c r="Q884" s="174">
        <v>0</v>
      </c>
      <c r="R884" s="174">
        <f t="shared" si="342"/>
        <v>0</v>
      </c>
      <c r="S884" s="174">
        <v>0</v>
      </c>
      <c r="T884" s="175">
        <f t="shared" si="343"/>
        <v>0</v>
      </c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R884" s="176" t="s">
        <v>3092</v>
      </c>
      <c r="AT884" s="176" t="s">
        <v>151</v>
      </c>
      <c r="AU884" s="176" t="s">
        <v>79</v>
      </c>
      <c r="AY884" s="14" t="s">
        <v>149</v>
      </c>
      <c r="BE884" s="177">
        <f t="shared" si="344"/>
        <v>0</v>
      </c>
      <c r="BF884" s="177">
        <f t="shared" si="345"/>
        <v>0</v>
      </c>
      <c r="BG884" s="177">
        <f t="shared" si="346"/>
        <v>0</v>
      </c>
      <c r="BH884" s="177">
        <f t="shared" si="347"/>
        <v>0</v>
      </c>
      <c r="BI884" s="177">
        <f t="shared" si="348"/>
        <v>0</v>
      </c>
      <c r="BJ884" s="14" t="s">
        <v>79</v>
      </c>
      <c r="BK884" s="177">
        <f t="shared" si="349"/>
        <v>0</v>
      </c>
      <c r="BL884" s="14" t="s">
        <v>3092</v>
      </c>
      <c r="BM884" s="176" t="s">
        <v>3104</v>
      </c>
    </row>
    <row r="885" spans="1:65" s="1" customFormat="1" ht="14.45" customHeight="1">
      <c r="A885" s="31"/>
      <c r="B885" s="32"/>
      <c r="C885" s="165" t="s">
        <v>3105</v>
      </c>
      <c r="D885" s="165" t="s">
        <v>151</v>
      </c>
      <c r="E885" s="166" t="s">
        <v>3106</v>
      </c>
      <c r="F885" s="167" t="s">
        <v>3107</v>
      </c>
      <c r="G885" s="168" t="s">
        <v>3091</v>
      </c>
      <c r="H885" s="188">
        <v>10</v>
      </c>
      <c r="I885" s="170">
        <v>0</v>
      </c>
      <c r="J885" s="171">
        <f t="shared" si="340"/>
        <v>0</v>
      </c>
      <c r="K885" s="167" t="s">
        <v>980</v>
      </c>
      <c r="L885" s="36"/>
      <c r="M885" s="172" t="s">
        <v>19</v>
      </c>
      <c r="N885" s="173" t="s">
        <v>45</v>
      </c>
      <c r="O885" s="61"/>
      <c r="P885" s="174">
        <f t="shared" si="341"/>
        <v>0</v>
      </c>
      <c r="Q885" s="174">
        <v>0</v>
      </c>
      <c r="R885" s="174">
        <f t="shared" si="342"/>
        <v>0</v>
      </c>
      <c r="S885" s="174">
        <v>0</v>
      </c>
      <c r="T885" s="175">
        <f t="shared" si="343"/>
        <v>0</v>
      </c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R885" s="176" t="s">
        <v>3092</v>
      </c>
      <c r="AT885" s="176" t="s">
        <v>151</v>
      </c>
      <c r="AU885" s="176" t="s">
        <v>79</v>
      </c>
      <c r="AY885" s="14" t="s">
        <v>149</v>
      </c>
      <c r="BE885" s="177">
        <f t="shared" si="344"/>
        <v>0</v>
      </c>
      <c r="BF885" s="177">
        <f t="shared" si="345"/>
        <v>0</v>
      </c>
      <c r="BG885" s="177">
        <f t="shared" si="346"/>
        <v>0</v>
      </c>
      <c r="BH885" s="177">
        <f t="shared" si="347"/>
        <v>0</v>
      </c>
      <c r="BI885" s="177">
        <f t="shared" si="348"/>
        <v>0</v>
      </c>
      <c r="BJ885" s="14" t="s">
        <v>79</v>
      </c>
      <c r="BK885" s="177">
        <f t="shared" si="349"/>
        <v>0</v>
      </c>
      <c r="BL885" s="14" t="s">
        <v>3092</v>
      </c>
      <c r="BM885" s="176" t="s">
        <v>3108</v>
      </c>
    </row>
    <row r="886" spans="1:65" s="1" customFormat="1" ht="14.45" customHeight="1">
      <c r="A886" s="31"/>
      <c r="B886" s="32"/>
      <c r="C886" s="165" t="s">
        <v>3109</v>
      </c>
      <c r="D886" s="165" t="s">
        <v>151</v>
      </c>
      <c r="E886" s="166" t="s">
        <v>3110</v>
      </c>
      <c r="F886" s="167" t="s">
        <v>3111</v>
      </c>
      <c r="G886" s="168" t="s">
        <v>3091</v>
      </c>
      <c r="H886" s="188">
        <v>5</v>
      </c>
      <c r="I886" s="170">
        <v>0</v>
      </c>
      <c r="J886" s="171">
        <f t="shared" si="340"/>
        <v>0</v>
      </c>
      <c r="K886" s="167" t="s">
        <v>980</v>
      </c>
      <c r="L886" s="36"/>
      <c r="M886" s="172" t="s">
        <v>19</v>
      </c>
      <c r="N886" s="173" t="s">
        <v>45</v>
      </c>
      <c r="O886" s="61"/>
      <c r="P886" s="174">
        <f t="shared" si="341"/>
        <v>0</v>
      </c>
      <c r="Q886" s="174">
        <v>0</v>
      </c>
      <c r="R886" s="174">
        <f t="shared" si="342"/>
        <v>0</v>
      </c>
      <c r="S886" s="174">
        <v>0</v>
      </c>
      <c r="T886" s="175">
        <f t="shared" si="343"/>
        <v>0</v>
      </c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R886" s="176" t="s">
        <v>3092</v>
      </c>
      <c r="AT886" s="176" t="s">
        <v>151</v>
      </c>
      <c r="AU886" s="176" t="s">
        <v>79</v>
      </c>
      <c r="AY886" s="14" t="s">
        <v>149</v>
      </c>
      <c r="BE886" s="177">
        <f t="shared" si="344"/>
        <v>0</v>
      </c>
      <c r="BF886" s="177">
        <f t="shared" si="345"/>
        <v>0</v>
      </c>
      <c r="BG886" s="177">
        <f t="shared" si="346"/>
        <v>0</v>
      </c>
      <c r="BH886" s="177">
        <f t="shared" si="347"/>
        <v>0</v>
      </c>
      <c r="BI886" s="177">
        <f t="shared" si="348"/>
        <v>0</v>
      </c>
      <c r="BJ886" s="14" t="s">
        <v>79</v>
      </c>
      <c r="BK886" s="177">
        <f t="shared" si="349"/>
        <v>0</v>
      </c>
      <c r="BL886" s="14" t="s">
        <v>3092</v>
      </c>
      <c r="BM886" s="176" t="s">
        <v>3112</v>
      </c>
    </row>
    <row r="887" spans="1:65" s="1" customFormat="1" ht="14.45" customHeight="1">
      <c r="A887" s="31"/>
      <c r="B887" s="32"/>
      <c r="C887" s="165" t="s">
        <v>3113</v>
      </c>
      <c r="D887" s="165" t="s">
        <v>151</v>
      </c>
      <c r="E887" s="166" t="s">
        <v>3114</v>
      </c>
      <c r="F887" s="167" t="s">
        <v>3115</v>
      </c>
      <c r="G887" s="168" t="s">
        <v>3091</v>
      </c>
      <c r="H887" s="188">
        <v>3</v>
      </c>
      <c r="I887" s="170">
        <v>0</v>
      </c>
      <c r="J887" s="171">
        <f t="shared" si="340"/>
        <v>0</v>
      </c>
      <c r="K887" s="167" t="s">
        <v>980</v>
      </c>
      <c r="L887" s="36"/>
      <c r="M887" s="172" t="s">
        <v>19</v>
      </c>
      <c r="N887" s="173" t="s">
        <v>45</v>
      </c>
      <c r="O887" s="61"/>
      <c r="P887" s="174">
        <f t="shared" si="341"/>
        <v>0</v>
      </c>
      <c r="Q887" s="174">
        <v>0</v>
      </c>
      <c r="R887" s="174">
        <f t="shared" si="342"/>
        <v>0</v>
      </c>
      <c r="S887" s="174">
        <v>0</v>
      </c>
      <c r="T887" s="175">
        <f t="shared" si="343"/>
        <v>0</v>
      </c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R887" s="176" t="s">
        <v>3092</v>
      </c>
      <c r="AT887" s="176" t="s">
        <v>151</v>
      </c>
      <c r="AU887" s="176" t="s">
        <v>79</v>
      </c>
      <c r="AY887" s="14" t="s">
        <v>149</v>
      </c>
      <c r="BE887" s="177">
        <f t="shared" si="344"/>
        <v>0</v>
      </c>
      <c r="BF887" s="177">
        <f t="shared" si="345"/>
        <v>0</v>
      </c>
      <c r="BG887" s="177">
        <f t="shared" si="346"/>
        <v>0</v>
      </c>
      <c r="BH887" s="177">
        <f t="shared" si="347"/>
        <v>0</v>
      </c>
      <c r="BI887" s="177">
        <f t="shared" si="348"/>
        <v>0</v>
      </c>
      <c r="BJ887" s="14" t="s">
        <v>79</v>
      </c>
      <c r="BK887" s="177">
        <f t="shared" si="349"/>
        <v>0</v>
      </c>
      <c r="BL887" s="14" t="s">
        <v>3092</v>
      </c>
      <c r="BM887" s="176" t="s">
        <v>3116</v>
      </c>
    </row>
    <row r="888" spans="1:65" s="1" customFormat="1" ht="24.2" customHeight="1">
      <c r="A888" s="31"/>
      <c r="B888" s="32"/>
      <c r="C888" s="165" t="s">
        <v>3117</v>
      </c>
      <c r="D888" s="165" t="s">
        <v>151</v>
      </c>
      <c r="E888" s="166" t="s">
        <v>3118</v>
      </c>
      <c r="F888" s="167" t="s">
        <v>3119</v>
      </c>
      <c r="G888" s="168" t="s">
        <v>3091</v>
      </c>
      <c r="H888" s="188">
        <v>5</v>
      </c>
      <c r="I888" s="170">
        <v>0</v>
      </c>
      <c r="J888" s="171">
        <f t="shared" si="340"/>
        <v>0</v>
      </c>
      <c r="K888" s="167" t="s">
        <v>980</v>
      </c>
      <c r="L888" s="36"/>
      <c r="M888" s="172" t="s">
        <v>19</v>
      </c>
      <c r="N888" s="173" t="s">
        <v>45</v>
      </c>
      <c r="O888" s="61"/>
      <c r="P888" s="174">
        <f t="shared" si="341"/>
        <v>0</v>
      </c>
      <c r="Q888" s="174">
        <v>0</v>
      </c>
      <c r="R888" s="174">
        <f t="shared" si="342"/>
        <v>0</v>
      </c>
      <c r="S888" s="174">
        <v>0</v>
      </c>
      <c r="T888" s="175">
        <f t="shared" si="343"/>
        <v>0</v>
      </c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R888" s="176" t="s">
        <v>3092</v>
      </c>
      <c r="AT888" s="176" t="s">
        <v>151</v>
      </c>
      <c r="AU888" s="176" t="s">
        <v>79</v>
      </c>
      <c r="AY888" s="14" t="s">
        <v>149</v>
      </c>
      <c r="BE888" s="177">
        <f t="shared" si="344"/>
        <v>0</v>
      </c>
      <c r="BF888" s="177">
        <f t="shared" si="345"/>
        <v>0</v>
      </c>
      <c r="BG888" s="177">
        <f t="shared" si="346"/>
        <v>0</v>
      </c>
      <c r="BH888" s="177">
        <f t="shared" si="347"/>
        <v>0</v>
      </c>
      <c r="BI888" s="177">
        <f t="shared" si="348"/>
        <v>0</v>
      </c>
      <c r="BJ888" s="14" t="s">
        <v>79</v>
      </c>
      <c r="BK888" s="177">
        <f t="shared" si="349"/>
        <v>0</v>
      </c>
      <c r="BL888" s="14" t="s">
        <v>3092</v>
      </c>
      <c r="BM888" s="176" t="s">
        <v>3120</v>
      </c>
    </row>
    <row r="889" spans="1:65" s="1" customFormat="1" ht="24.2" customHeight="1">
      <c r="A889" s="31"/>
      <c r="B889" s="32"/>
      <c r="C889" s="165" t="s">
        <v>3121</v>
      </c>
      <c r="D889" s="165" t="s">
        <v>151</v>
      </c>
      <c r="E889" s="166" t="s">
        <v>3122</v>
      </c>
      <c r="F889" s="167" t="s">
        <v>3123</v>
      </c>
      <c r="G889" s="168" t="s">
        <v>3091</v>
      </c>
      <c r="H889" s="188">
        <v>5</v>
      </c>
      <c r="I889" s="170">
        <v>0</v>
      </c>
      <c r="J889" s="171">
        <f t="shared" si="340"/>
        <v>0</v>
      </c>
      <c r="K889" s="167" t="s">
        <v>980</v>
      </c>
      <c r="L889" s="36"/>
      <c r="M889" s="172" t="s">
        <v>19</v>
      </c>
      <c r="N889" s="173" t="s">
        <v>45</v>
      </c>
      <c r="O889" s="61"/>
      <c r="P889" s="174">
        <f t="shared" si="341"/>
        <v>0</v>
      </c>
      <c r="Q889" s="174">
        <v>0</v>
      </c>
      <c r="R889" s="174">
        <f t="shared" si="342"/>
        <v>0</v>
      </c>
      <c r="S889" s="174">
        <v>0</v>
      </c>
      <c r="T889" s="175">
        <f t="shared" si="343"/>
        <v>0</v>
      </c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R889" s="176" t="s">
        <v>3092</v>
      </c>
      <c r="AT889" s="176" t="s">
        <v>151</v>
      </c>
      <c r="AU889" s="176" t="s">
        <v>79</v>
      </c>
      <c r="AY889" s="14" t="s">
        <v>149</v>
      </c>
      <c r="BE889" s="177">
        <f t="shared" si="344"/>
        <v>0</v>
      </c>
      <c r="BF889" s="177">
        <f t="shared" si="345"/>
        <v>0</v>
      </c>
      <c r="BG889" s="177">
        <f t="shared" si="346"/>
        <v>0</v>
      </c>
      <c r="BH889" s="177">
        <f t="shared" si="347"/>
        <v>0</v>
      </c>
      <c r="BI889" s="177">
        <f t="shared" si="348"/>
        <v>0</v>
      </c>
      <c r="BJ889" s="14" t="s">
        <v>79</v>
      </c>
      <c r="BK889" s="177">
        <f t="shared" si="349"/>
        <v>0</v>
      </c>
      <c r="BL889" s="14" t="s">
        <v>3092</v>
      </c>
      <c r="BM889" s="176" t="s">
        <v>3124</v>
      </c>
    </row>
    <row r="890" spans="1:65" s="1" customFormat="1" ht="14.45" customHeight="1">
      <c r="A890" s="31"/>
      <c r="B890" s="32"/>
      <c r="C890" s="165" t="s">
        <v>1128</v>
      </c>
      <c r="D890" s="165" t="s">
        <v>151</v>
      </c>
      <c r="E890" s="166" t="s">
        <v>3125</v>
      </c>
      <c r="F890" s="167" t="s">
        <v>3126</v>
      </c>
      <c r="G890" s="168" t="s">
        <v>3091</v>
      </c>
      <c r="H890" s="188">
        <v>1.5</v>
      </c>
      <c r="I890" s="170">
        <v>33176</v>
      </c>
      <c r="J890" s="171">
        <f t="shared" si="340"/>
        <v>49764</v>
      </c>
      <c r="K890" s="167" t="s">
        <v>980</v>
      </c>
      <c r="L890" s="36"/>
      <c r="M890" s="172" t="s">
        <v>19</v>
      </c>
      <c r="N890" s="173" t="s">
        <v>45</v>
      </c>
      <c r="O890" s="61"/>
      <c r="P890" s="174">
        <f t="shared" si="341"/>
        <v>0</v>
      </c>
      <c r="Q890" s="174">
        <v>0</v>
      </c>
      <c r="R890" s="174">
        <f t="shared" si="342"/>
        <v>0</v>
      </c>
      <c r="S890" s="174">
        <v>0</v>
      </c>
      <c r="T890" s="175">
        <f t="shared" si="343"/>
        <v>0</v>
      </c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R890" s="176" t="s">
        <v>3092</v>
      </c>
      <c r="AT890" s="176" t="s">
        <v>151</v>
      </c>
      <c r="AU890" s="176" t="s">
        <v>79</v>
      </c>
      <c r="AY890" s="14" t="s">
        <v>149</v>
      </c>
      <c r="BE890" s="177">
        <f t="shared" si="344"/>
        <v>49764</v>
      </c>
      <c r="BF890" s="177">
        <f t="shared" si="345"/>
        <v>0</v>
      </c>
      <c r="BG890" s="177">
        <f t="shared" si="346"/>
        <v>0</v>
      </c>
      <c r="BH890" s="177">
        <f t="shared" si="347"/>
        <v>0</v>
      </c>
      <c r="BI890" s="177">
        <f t="shared" si="348"/>
        <v>0</v>
      </c>
      <c r="BJ890" s="14" t="s">
        <v>79</v>
      </c>
      <c r="BK890" s="177">
        <f t="shared" si="349"/>
        <v>49764</v>
      </c>
      <c r="BL890" s="14" t="s">
        <v>3092</v>
      </c>
      <c r="BM890" s="176" t="s">
        <v>3127</v>
      </c>
    </row>
    <row r="891" spans="1:65" s="1" customFormat="1" ht="14.45" customHeight="1">
      <c r="A891" s="31"/>
      <c r="B891" s="32"/>
      <c r="C891" s="165" t="s">
        <v>1190</v>
      </c>
      <c r="D891" s="165" t="s">
        <v>151</v>
      </c>
      <c r="E891" s="166" t="s">
        <v>3128</v>
      </c>
      <c r="F891" s="167" t="s">
        <v>3129</v>
      </c>
      <c r="G891" s="168" t="s">
        <v>3091</v>
      </c>
      <c r="H891" s="188">
        <v>1.5</v>
      </c>
      <c r="I891" s="170">
        <v>33176</v>
      </c>
      <c r="J891" s="171">
        <f t="shared" si="340"/>
        <v>49764</v>
      </c>
      <c r="K891" s="167" t="s">
        <v>980</v>
      </c>
      <c r="L891" s="36"/>
      <c r="M891" s="172" t="s">
        <v>19</v>
      </c>
      <c r="N891" s="173" t="s">
        <v>45</v>
      </c>
      <c r="O891" s="61"/>
      <c r="P891" s="174">
        <f t="shared" si="341"/>
        <v>0</v>
      </c>
      <c r="Q891" s="174">
        <v>0</v>
      </c>
      <c r="R891" s="174">
        <f t="shared" si="342"/>
        <v>0</v>
      </c>
      <c r="S891" s="174">
        <v>0</v>
      </c>
      <c r="T891" s="175">
        <f t="shared" si="343"/>
        <v>0</v>
      </c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R891" s="176" t="s">
        <v>3092</v>
      </c>
      <c r="AT891" s="176" t="s">
        <v>151</v>
      </c>
      <c r="AU891" s="176" t="s">
        <v>79</v>
      </c>
      <c r="AY891" s="14" t="s">
        <v>149</v>
      </c>
      <c r="BE891" s="177">
        <f t="shared" si="344"/>
        <v>49764</v>
      </c>
      <c r="BF891" s="177">
        <f t="shared" si="345"/>
        <v>0</v>
      </c>
      <c r="BG891" s="177">
        <f t="shared" si="346"/>
        <v>0</v>
      </c>
      <c r="BH891" s="177">
        <f t="shared" si="347"/>
        <v>0</v>
      </c>
      <c r="BI891" s="177">
        <f t="shared" si="348"/>
        <v>0</v>
      </c>
      <c r="BJ891" s="14" t="s">
        <v>79</v>
      </c>
      <c r="BK891" s="177">
        <f t="shared" si="349"/>
        <v>49764</v>
      </c>
      <c r="BL891" s="14" t="s">
        <v>3092</v>
      </c>
      <c r="BM891" s="176" t="s">
        <v>3130</v>
      </c>
    </row>
    <row r="892" spans="1:65" s="1" customFormat="1" ht="14.45" customHeight="1">
      <c r="A892" s="31"/>
      <c r="B892" s="32"/>
      <c r="C892" s="165" t="s">
        <v>3131</v>
      </c>
      <c r="D892" s="165" t="s">
        <v>151</v>
      </c>
      <c r="E892" s="166" t="s">
        <v>3132</v>
      </c>
      <c r="F892" s="167" t="s">
        <v>3133</v>
      </c>
      <c r="G892" s="168" t="s">
        <v>3091</v>
      </c>
      <c r="H892" s="188">
        <v>1</v>
      </c>
      <c r="I892" s="170">
        <v>33176</v>
      </c>
      <c r="J892" s="171">
        <f t="shared" si="340"/>
        <v>33176</v>
      </c>
      <c r="K892" s="167" t="s">
        <v>980</v>
      </c>
      <c r="L892" s="36"/>
      <c r="M892" s="189" t="s">
        <v>19</v>
      </c>
      <c r="N892" s="190" t="s">
        <v>45</v>
      </c>
      <c r="O892" s="191"/>
      <c r="P892" s="192">
        <f t="shared" si="341"/>
        <v>0</v>
      </c>
      <c r="Q892" s="192">
        <v>0</v>
      </c>
      <c r="R892" s="192">
        <f t="shared" si="342"/>
        <v>0</v>
      </c>
      <c r="S892" s="192">
        <v>0</v>
      </c>
      <c r="T892" s="193">
        <f t="shared" si="343"/>
        <v>0</v>
      </c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R892" s="176" t="s">
        <v>3092</v>
      </c>
      <c r="AT892" s="176" t="s">
        <v>151</v>
      </c>
      <c r="AU892" s="176" t="s">
        <v>79</v>
      </c>
      <c r="AY892" s="14" t="s">
        <v>149</v>
      </c>
      <c r="BE892" s="177">
        <f t="shared" si="344"/>
        <v>33176</v>
      </c>
      <c r="BF892" s="177">
        <f t="shared" si="345"/>
        <v>0</v>
      </c>
      <c r="BG892" s="177">
        <f t="shared" si="346"/>
        <v>0</v>
      </c>
      <c r="BH892" s="177">
        <f t="shared" si="347"/>
        <v>0</v>
      </c>
      <c r="BI892" s="177">
        <f t="shared" si="348"/>
        <v>0</v>
      </c>
      <c r="BJ892" s="14" t="s">
        <v>79</v>
      </c>
      <c r="BK892" s="177">
        <f t="shared" si="349"/>
        <v>33176</v>
      </c>
      <c r="BL892" s="14" t="s">
        <v>3092</v>
      </c>
      <c r="BM892" s="176" t="s">
        <v>3134</v>
      </c>
    </row>
    <row r="893" spans="1:65" s="1" customFormat="1" ht="6.95" customHeight="1">
      <c r="A893" s="31"/>
      <c r="B893" s="44"/>
      <c r="C893" s="45"/>
      <c r="D893" s="45"/>
      <c r="E893" s="45"/>
      <c r="F893" s="45"/>
      <c r="G893" s="45"/>
      <c r="H893" s="45"/>
      <c r="I893" s="45"/>
      <c r="J893" s="45"/>
      <c r="K893" s="45"/>
      <c r="L893" s="36"/>
      <c r="M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</row>
  </sheetData>
  <sheetProtection algorithmName="SHA-512" hashValue="Zi/i2xV8O82YrlKh5UUnSie+KKsyFsC9/BMCRUCs9Sk/UzRxLkzqH4ruxHqPrvkCdOVeBtFYgjLEOfNhfRAAoQ==" saltValue="fn8uMMDtWOua8B8PlrU2OUmT5Ki4LK+bO4k/tVcEW9XQ4UwC7oi55wlFw9Pbaf1GUEHIFL7Zs97RbWEWcH2kzQ==" spinCount="100000" sheet="1" objects="1" scenarios="1" formatColumns="0" formatRows="0" autoFilter="0"/>
  <autoFilter ref="C120:K892"/>
  <mergeCells count="6">
    <mergeCell ref="E113:H113"/>
    <mergeCell ref="L2:V2"/>
    <mergeCell ref="E7:H7"/>
    <mergeCell ref="E16:H16"/>
    <mergeCell ref="E25:H25"/>
    <mergeCell ref="E46:H46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1.25"/>
  <cols>
    <col min="1" max="1" width="8.33203125" style="194" customWidth="1"/>
    <col min="2" max="2" width="1.6640625" style="194" customWidth="1"/>
    <col min="3" max="4" width="5" style="194" customWidth="1"/>
    <col min="5" max="5" width="11.6640625" style="194" customWidth="1"/>
    <col min="6" max="6" width="9.1640625" style="194" customWidth="1"/>
    <col min="7" max="7" width="5" style="194" customWidth="1"/>
    <col min="8" max="8" width="77.83203125" style="194" customWidth="1"/>
    <col min="9" max="10" width="20" style="194" customWidth="1"/>
    <col min="11" max="11" width="1.6640625" style="194" customWidth="1"/>
  </cols>
  <sheetData>
    <row r="1" spans="2:11" ht="37.5" customHeight="1"/>
    <row r="2" spans="2:11" ht="7.5" customHeight="1">
      <c r="B2" s="195"/>
      <c r="C2" s="196"/>
      <c r="D2" s="196"/>
      <c r="E2" s="196"/>
      <c r="F2" s="196"/>
      <c r="G2" s="196"/>
      <c r="H2" s="196"/>
      <c r="I2" s="196"/>
      <c r="J2" s="196"/>
      <c r="K2" s="197"/>
    </row>
    <row r="3" spans="2:11" s="12" customFormat="1" ht="45" customHeight="1">
      <c r="B3" s="198"/>
      <c r="C3" s="323" t="s">
        <v>3135</v>
      </c>
      <c r="D3" s="323"/>
      <c r="E3" s="323"/>
      <c r="F3" s="323"/>
      <c r="G3" s="323"/>
      <c r="H3" s="323"/>
      <c r="I3" s="323"/>
      <c r="J3" s="323"/>
      <c r="K3" s="199"/>
    </row>
    <row r="4" spans="2:11" ht="25.5" customHeight="1">
      <c r="B4" s="200"/>
      <c r="C4" s="322" t="s">
        <v>3136</v>
      </c>
      <c r="D4" s="322"/>
      <c r="E4" s="322"/>
      <c r="F4" s="322"/>
      <c r="G4" s="322"/>
      <c r="H4" s="322"/>
      <c r="I4" s="322"/>
      <c r="J4" s="322"/>
      <c r="K4" s="201"/>
    </row>
    <row r="5" spans="2:11" ht="5.25" customHeight="1">
      <c r="B5" s="200"/>
      <c r="C5" s="202"/>
      <c r="D5" s="202"/>
      <c r="E5" s="202"/>
      <c r="F5" s="202"/>
      <c r="G5" s="202"/>
      <c r="H5" s="202"/>
      <c r="I5" s="202"/>
      <c r="J5" s="202"/>
      <c r="K5" s="201"/>
    </row>
    <row r="6" spans="2:11" ht="15" customHeight="1">
      <c r="B6" s="200"/>
      <c r="C6" s="321" t="s">
        <v>3137</v>
      </c>
      <c r="D6" s="321"/>
      <c r="E6" s="321"/>
      <c r="F6" s="321"/>
      <c r="G6" s="321"/>
      <c r="H6" s="321"/>
      <c r="I6" s="321"/>
      <c r="J6" s="321"/>
      <c r="K6" s="201"/>
    </row>
    <row r="7" spans="2:11" ht="15" customHeight="1">
      <c r="B7" s="204"/>
      <c r="C7" s="321" t="s">
        <v>3138</v>
      </c>
      <c r="D7" s="321"/>
      <c r="E7" s="321"/>
      <c r="F7" s="321"/>
      <c r="G7" s="321"/>
      <c r="H7" s="321"/>
      <c r="I7" s="321"/>
      <c r="J7" s="321"/>
      <c r="K7" s="201"/>
    </row>
    <row r="8" spans="2:11" ht="12.75" customHeight="1">
      <c r="B8" s="204"/>
      <c r="C8" s="203"/>
      <c r="D8" s="203"/>
      <c r="E8" s="203"/>
      <c r="F8" s="203"/>
      <c r="G8" s="203"/>
      <c r="H8" s="203"/>
      <c r="I8" s="203"/>
      <c r="J8" s="203"/>
      <c r="K8" s="201"/>
    </row>
    <row r="9" spans="2:11" ht="15" customHeight="1">
      <c r="B9" s="204"/>
      <c r="C9" s="321" t="s">
        <v>3139</v>
      </c>
      <c r="D9" s="321"/>
      <c r="E9" s="321"/>
      <c r="F9" s="321"/>
      <c r="G9" s="321"/>
      <c r="H9" s="321"/>
      <c r="I9" s="321"/>
      <c r="J9" s="321"/>
      <c r="K9" s="201"/>
    </row>
    <row r="10" spans="2:11" ht="15" customHeight="1">
      <c r="B10" s="204"/>
      <c r="C10" s="203"/>
      <c r="D10" s="321" t="s">
        <v>3140</v>
      </c>
      <c r="E10" s="321"/>
      <c r="F10" s="321"/>
      <c r="G10" s="321"/>
      <c r="H10" s="321"/>
      <c r="I10" s="321"/>
      <c r="J10" s="321"/>
      <c r="K10" s="201"/>
    </row>
    <row r="11" spans="2:11" ht="15" customHeight="1">
      <c r="B11" s="204"/>
      <c r="C11" s="205"/>
      <c r="D11" s="321" t="s">
        <v>3141</v>
      </c>
      <c r="E11" s="321"/>
      <c r="F11" s="321"/>
      <c r="G11" s="321"/>
      <c r="H11" s="321"/>
      <c r="I11" s="321"/>
      <c r="J11" s="321"/>
      <c r="K11" s="201"/>
    </row>
    <row r="12" spans="2:11" ht="15" customHeight="1">
      <c r="B12" s="204"/>
      <c r="C12" s="205"/>
      <c r="D12" s="203"/>
      <c r="E12" s="203"/>
      <c r="F12" s="203"/>
      <c r="G12" s="203"/>
      <c r="H12" s="203"/>
      <c r="I12" s="203"/>
      <c r="J12" s="203"/>
      <c r="K12" s="201"/>
    </row>
    <row r="13" spans="2:11" ht="15" customHeight="1">
      <c r="B13" s="204"/>
      <c r="C13" s="205"/>
      <c r="D13" s="206" t="s">
        <v>3142</v>
      </c>
      <c r="E13" s="203"/>
      <c r="F13" s="203"/>
      <c r="G13" s="203"/>
      <c r="H13" s="203"/>
      <c r="I13" s="203"/>
      <c r="J13" s="203"/>
      <c r="K13" s="201"/>
    </row>
    <row r="14" spans="2:11" ht="12.75" customHeight="1">
      <c r="B14" s="204"/>
      <c r="C14" s="205"/>
      <c r="D14" s="205"/>
      <c r="E14" s="205"/>
      <c r="F14" s="205"/>
      <c r="G14" s="205"/>
      <c r="H14" s="205"/>
      <c r="I14" s="205"/>
      <c r="J14" s="205"/>
      <c r="K14" s="201"/>
    </row>
    <row r="15" spans="2:11" ht="15" customHeight="1">
      <c r="B15" s="204"/>
      <c r="C15" s="205"/>
      <c r="D15" s="321" t="s">
        <v>3143</v>
      </c>
      <c r="E15" s="321"/>
      <c r="F15" s="321"/>
      <c r="G15" s="321"/>
      <c r="H15" s="321"/>
      <c r="I15" s="321"/>
      <c r="J15" s="321"/>
      <c r="K15" s="201"/>
    </row>
    <row r="16" spans="2:11" ht="15" customHeight="1">
      <c r="B16" s="204"/>
      <c r="C16" s="205"/>
      <c r="D16" s="321" t="s">
        <v>3144</v>
      </c>
      <c r="E16" s="321"/>
      <c r="F16" s="321"/>
      <c r="G16" s="321"/>
      <c r="H16" s="321"/>
      <c r="I16" s="321"/>
      <c r="J16" s="321"/>
      <c r="K16" s="201"/>
    </row>
    <row r="17" spans="2:11" ht="15" customHeight="1">
      <c r="B17" s="204"/>
      <c r="C17" s="205"/>
      <c r="D17" s="321" t="s">
        <v>3145</v>
      </c>
      <c r="E17" s="321"/>
      <c r="F17" s="321"/>
      <c r="G17" s="321"/>
      <c r="H17" s="321"/>
      <c r="I17" s="321"/>
      <c r="J17" s="321"/>
      <c r="K17" s="201"/>
    </row>
    <row r="18" spans="2:11" ht="15" customHeight="1">
      <c r="B18" s="204"/>
      <c r="C18" s="205"/>
      <c r="D18" s="205"/>
      <c r="E18" s="207" t="s">
        <v>78</v>
      </c>
      <c r="F18" s="321" t="s">
        <v>3146</v>
      </c>
      <c r="G18" s="321"/>
      <c r="H18" s="321"/>
      <c r="I18" s="321"/>
      <c r="J18" s="321"/>
      <c r="K18" s="201"/>
    </row>
    <row r="19" spans="2:11" ht="15" customHeight="1">
      <c r="B19" s="204"/>
      <c r="C19" s="205"/>
      <c r="D19" s="205"/>
      <c r="E19" s="207" t="s">
        <v>3147</v>
      </c>
      <c r="F19" s="321" t="s">
        <v>3148</v>
      </c>
      <c r="G19" s="321"/>
      <c r="H19" s="321"/>
      <c r="I19" s="321"/>
      <c r="J19" s="321"/>
      <c r="K19" s="201"/>
    </row>
    <row r="20" spans="2:11" ht="15" customHeight="1">
      <c r="B20" s="204"/>
      <c r="C20" s="205"/>
      <c r="D20" s="205"/>
      <c r="E20" s="207" t="s">
        <v>3149</v>
      </c>
      <c r="F20" s="321" t="s">
        <v>3150</v>
      </c>
      <c r="G20" s="321"/>
      <c r="H20" s="321"/>
      <c r="I20" s="321"/>
      <c r="J20" s="321"/>
      <c r="K20" s="201"/>
    </row>
    <row r="21" spans="2:11" ht="15" customHeight="1">
      <c r="B21" s="204"/>
      <c r="C21" s="205"/>
      <c r="D21" s="205"/>
      <c r="E21" s="207" t="s">
        <v>3151</v>
      </c>
      <c r="F21" s="321" t="s">
        <v>3152</v>
      </c>
      <c r="G21" s="321"/>
      <c r="H21" s="321"/>
      <c r="I21" s="321"/>
      <c r="J21" s="321"/>
      <c r="K21" s="201"/>
    </row>
    <row r="22" spans="2:11" ht="15" customHeight="1">
      <c r="B22" s="204"/>
      <c r="C22" s="205"/>
      <c r="D22" s="205"/>
      <c r="E22" s="207" t="s">
        <v>3036</v>
      </c>
      <c r="F22" s="321" t="s">
        <v>3037</v>
      </c>
      <c r="G22" s="321"/>
      <c r="H22" s="321"/>
      <c r="I22" s="321"/>
      <c r="J22" s="321"/>
      <c r="K22" s="201"/>
    </row>
    <row r="23" spans="2:11" ht="15" customHeight="1">
      <c r="B23" s="204"/>
      <c r="C23" s="205"/>
      <c r="D23" s="205"/>
      <c r="E23" s="207" t="s">
        <v>3153</v>
      </c>
      <c r="F23" s="321" t="s">
        <v>3154</v>
      </c>
      <c r="G23" s="321"/>
      <c r="H23" s="321"/>
      <c r="I23" s="321"/>
      <c r="J23" s="321"/>
      <c r="K23" s="201"/>
    </row>
    <row r="24" spans="2:11" ht="12.75" customHeight="1">
      <c r="B24" s="204"/>
      <c r="C24" s="205"/>
      <c r="D24" s="205"/>
      <c r="E24" s="205"/>
      <c r="F24" s="205"/>
      <c r="G24" s="205"/>
      <c r="H24" s="205"/>
      <c r="I24" s="205"/>
      <c r="J24" s="205"/>
      <c r="K24" s="201"/>
    </row>
    <row r="25" spans="2:11" ht="15" customHeight="1">
      <c r="B25" s="204"/>
      <c r="C25" s="321" t="s">
        <v>3155</v>
      </c>
      <c r="D25" s="321"/>
      <c r="E25" s="321"/>
      <c r="F25" s="321"/>
      <c r="G25" s="321"/>
      <c r="H25" s="321"/>
      <c r="I25" s="321"/>
      <c r="J25" s="321"/>
      <c r="K25" s="201"/>
    </row>
    <row r="26" spans="2:11" ht="15" customHeight="1">
      <c r="B26" s="204"/>
      <c r="C26" s="321" t="s">
        <v>3156</v>
      </c>
      <c r="D26" s="321"/>
      <c r="E26" s="321"/>
      <c r="F26" s="321"/>
      <c r="G26" s="321"/>
      <c r="H26" s="321"/>
      <c r="I26" s="321"/>
      <c r="J26" s="321"/>
      <c r="K26" s="201"/>
    </row>
    <row r="27" spans="2:11" ht="15" customHeight="1">
      <c r="B27" s="204"/>
      <c r="C27" s="203"/>
      <c r="D27" s="321" t="s">
        <v>3157</v>
      </c>
      <c r="E27" s="321"/>
      <c r="F27" s="321"/>
      <c r="G27" s="321"/>
      <c r="H27" s="321"/>
      <c r="I27" s="321"/>
      <c r="J27" s="321"/>
      <c r="K27" s="201"/>
    </row>
    <row r="28" spans="2:11" ht="15" customHeight="1">
      <c r="B28" s="204"/>
      <c r="C28" s="205"/>
      <c r="D28" s="321" t="s">
        <v>3158</v>
      </c>
      <c r="E28" s="321"/>
      <c r="F28" s="321"/>
      <c r="G28" s="321"/>
      <c r="H28" s="321"/>
      <c r="I28" s="321"/>
      <c r="J28" s="321"/>
      <c r="K28" s="201"/>
    </row>
    <row r="29" spans="2:11" ht="12.75" customHeight="1">
      <c r="B29" s="204"/>
      <c r="C29" s="205"/>
      <c r="D29" s="205"/>
      <c r="E29" s="205"/>
      <c r="F29" s="205"/>
      <c r="G29" s="205"/>
      <c r="H29" s="205"/>
      <c r="I29" s="205"/>
      <c r="J29" s="205"/>
      <c r="K29" s="201"/>
    </row>
    <row r="30" spans="2:11" ht="15" customHeight="1">
      <c r="B30" s="204"/>
      <c r="C30" s="205"/>
      <c r="D30" s="321" t="s">
        <v>3159</v>
      </c>
      <c r="E30" s="321"/>
      <c r="F30" s="321"/>
      <c r="G30" s="321"/>
      <c r="H30" s="321"/>
      <c r="I30" s="321"/>
      <c r="J30" s="321"/>
      <c r="K30" s="201"/>
    </row>
    <row r="31" spans="2:11" ht="15" customHeight="1">
      <c r="B31" s="204"/>
      <c r="C31" s="205"/>
      <c r="D31" s="321" t="s">
        <v>3160</v>
      </c>
      <c r="E31" s="321"/>
      <c r="F31" s="321"/>
      <c r="G31" s="321"/>
      <c r="H31" s="321"/>
      <c r="I31" s="321"/>
      <c r="J31" s="321"/>
      <c r="K31" s="201"/>
    </row>
    <row r="32" spans="2:11" ht="12.75" customHeight="1">
      <c r="B32" s="204"/>
      <c r="C32" s="205"/>
      <c r="D32" s="205"/>
      <c r="E32" s="205"/>
      <c r="F32" s="205"/>
      <c r="G32" s="205"/>
      <c r="H32" s="205"/>
      <c r="I32" s="205"/>
      <c r="J32" s="205"/>
      <c r="K32" s="201"/>
    </row>
    <row r="33" spans="2:11" ht="15" customHeight="1">
      <c r="B33" s="204"/>
      <c r="C33" s="205"/>
      <c r="D33" s="321" t="s">
        <v>3161</v>
      </c>
      <c r="E33" s="321"/>
      <c r="F33" s="321"/>
      <c r="G33" s="321"/>
      <c r="H33" s="321"/>
      <c r="I33" s="321"/>
      <c r="J33" s="321"/>
      <c r="K33" s="201"/>
    </row>
    <row r="34" spans="2:11" ht="15" customHeight="1">
      <c r="B34" s="204"/>
      <c r="C34" s="205"/>
      <c r="D34" s="321" t="s">
        <v>3162</v>
      </c>
      <c r="E34" s="321"/>
      <c r="F34" s="321"/>
      <c r="G34" s="321"/>
      <c r="H34" s="321"/>
      <c r="I34" s="321"/>
      <c r="J34" s="321"/>
      <c r="K34" s="201"/>
    </row>
    <row r="35" spans="2:11" ht="15" customHeight="1">
      <c r="B35" s="204"/>
      <c r="C35" s="205"/>
      <c r="D35" s="321" t="s">
        <v>3163</v>
      </c>
      <c r="E35" s="321"/>
      <c r="F35" s="321"/>
      <c r="G35" s="321"/>
      <c r="H35" s="321"/>
      <c r="I35" s="321"/>
      <c r="J35" s="321"/>
      <c r="K35" s="201"/>
    </row>
    <row r="36" spans="2:11" ht="15" customHeight="1">
      <c r="B36" s="204"/>
      <c r="C36" s="205"/>
      <c r="D36" s="203"/>
      <c r="E36" s="206" t="s">
        <v>135</v>
      </c>
      <c r="F36" s="203"/>
      <c r="G36" s="321" t="s">
        <v>3164</v>
      </c>
      <c r="H36" s="321"/>
      <c r="I36" s="321"/>
      <c r="J36" s="321"/>
      <c r="K36" s="201"/>
    </row>
    <row r="37" spans="2:11" ht="30.75" customHeight="1">
      <c r="B37" s="204"/>
      <c r="C37" s="205"/>
      <c r="D37" s="203"/>
      <c r="E37" s="206" t="s">
        <v>3165</v>
      </c>
      <c r="F37" s="203"/>
      <c r="G37" s="321" t="s">
        <v>3166</v>
      </c>
      <c r="H37" s="321"/>
      <c r="I37" s="321"/>
      <c r="J37" s="321"/>
      <c r="K37" s="201"/>
    </row>
    <row r="38" spans="2:11" ht="15" customHeight="1">
      <c r="B38" s="204"/>
      <c r="C38" s="205"/>
      <c r="D38" s="203"/>
      <c r="E38" s="206" t="s">
        <v>55</v>
      </c>
      <c r="F38" s="203"/>
      <c r="G38" s="321" t="s">
        <v>3167</v>
      </c>
      <c r="H38" s="321"/>
      <c r="I38" s="321"/>
      <c r="J38" s="321"/>
      <c r="K38" s="201"/>
    </row>
    <row r="39" spans="2:11" ht="15" customHeight="1">
      <c r="B39" s="204"/>
      <c r="C39" s="205"/>
      <c r="D39" s="203"/>
      <c r="E39" s="206" t="s">
        <v>56</v>
      </c>
      <c r="F39" s="203"/>
      <c r="G39" s="321" t="s">
        <v>3168</v>
      </c>
      <c r="H39" s="321"/>
      <c r="I39" s="321"/>
      <c r="J39" s="321"/>
      <c r="K39" s="201"/>
    </row>
    <row r="40" spans="2:11" ht="15" customHeight="1">
      <c r="B40" s="204"/>
      <c r="C40" s="205"/>
      <c r="D40" s="203"/>
      <c r="E40" s="206" t="s">
        <v>136</v>
      </c>
      <c r="F40" s="203"/>
      <c r="G40" s="321" t="s">
        <v>3169</v>
      </c>
      <c r="H40" s="321"/>
      <c r="I40" s="321"/>
      <c r="J40" s="321"/>
      <c r="K40" s="201"/>
    </row>
    <row r="41" spans="2:11" ht="15" customHeight="1">
      <c r="B41" s="204"/>
      <c r="C41" s="205"/>
      <c r="D41" s="203"/>
      <c r="E41" s="206" t="s">
        <v>137</v>
      </c>
      <c r="F41" s="203"/>
      <c r="G41" s="321" t="s">
        <v>3170</v>
      </c>
      <c r="H41" s="321"/>
      <c r="I41" s="321"/>
      <c r="J41" s="321"/>
      <c r="K41" s="201"/>
    </row>
    <row r="42" spans="2:11" ht="15" customHeight="1">
      <c r="B42" s="204"/>
      <c r="C42" s="205"/>
      <c r="D42" s="203"/>
      <c r="E42" s="206" t="s">
        <v>3171</v>
      </c>
      <c r="F42" s="203"/>
      <c r="G42" s="321" t="s">
        <v>3172</v>
      </c>
      <c r="H42" s="321"/>
      <c r="I42" s="321"/>
      <c r="J42" s="321"/>
      <c r="K42" s="201"/>
    </row>
    <row r="43" spans="2:11" ht="15" customHeight="1">
      <c r="B43" s="204"/>
      <c r="C43" s="205"/>
      <c r="D43" s="203"/>
      <c r="E43" s="206"/>
      <c r="F43" s="203"/>
      <c r="G43" s="321" t="s">
        <v>3173</v>
      </c>
      <c r="H43" s="321"/>
      <c r="I43" s="321"/>
      <c r="J43" s="321"/>
      <c r="K43" s="201"/>
    </row>
    <row r="44" spans="2:11" ht="15" customHeight="1">
      <c r="B44" s="204"/>
      <c r="C44" s="205"/>
      <c r="D44" s="203"/>
      <c r="E44" s="206" t="s">
        <v>3174</v>
      </c>
      <c r="F44" s="203"/>
      <c r="G44" s="321" t="s">
        <v>3175</v>
      </c>
      <c r="H44" s="321"/>
      <c r="I44" s="321"/>
      <c r="J44" s="321"/>
      <c r="K44" s="201"/>
    </row>
    <row r="45" spans="2:11" ht="15" customHeight="1">
      <c r="B45" s="204"/>
      <c r="C45" s="205"/>
      <c r="D45" s="203"/>
      <c r="E45" s="206" t="s">
        <v>139</v>
      </c>
      <c r="F45" s="203"/>
      <c r="G45" s="321" t="s">
        <v>3176</v>
      </c>
      <c r="H45" s="321"/>
      <c r="I45" s="321"/>
      <c r="J45" s="321"/>
      <c r="K45" s="201"/>
    </row>
    <row r="46" spans="2:11" ht="12.75" customHeight="1">
      <c r="B46" s="204"/>
      <c r="C46" s="205"/>
      <c r="D46" s="203"/>
      <c r="E46" s="203"/>
      <c r="F46" s="203"/>
      <c r="G46" s="203"/>
      <c r="H46" s="203"/>
      <c r="I46" s="203"/>
      <c r="J46" s="203"/>
      <c r="K46" s="201"/>
    </row>
    <row r="47" spans="2:11" ht="15" customHeight="1">
      <c r="B47" s="204"/>
      <c r="C47" s="205"/>
      <c r="D47" s="321" t="s">
        <v>3177</v>
      </c>
      <c r="E47" s="321"/>
      <c r="F47" s="321"/>
      <c r="G47" s="321"/>
      <c r="H47" s="321"/>
      <c r="I47" s="321"/>
      <c r="J47" s="321"/>
      <c r="K47" s="201"/>
    </row>
    <row r="48" spans="2:11" ht="15" customHeight="1">
      <c r="B48" s="204"/>
      <c r="C48" s="205"/>
      <c r="D48" s="205"/>
      <c r="E48" s="321" t="s">
        <v>3178</v>
      </c>
      <c r="F48" s="321"/>
      <c r="G48" s="321"/>
      <c r="H48" s="321"/>
      <c r="I48" s="321"/>
      <c r="J48" s="321"/>
      <c r="K48" s="201"/>
    </row>
    <row r="49" spans="2:11" ht="15" customHeight="1">
      <c r="B49" s="204"/>
      <c r="C49" s="205"/>
      <c r="D49" s="205"/>
      <c r="E49" s="321" t="s">
        <v>3179</v>
      </c>
      <c r="F49" s="321"/>
      <c r="G49" s="321"/>
      <c r="H49" s="321"/>
      <c r="I49" s="321"/>
      <c r="J49" s="321"/>
      <c r="K49" s="201"/>
    </row>
    <row r="50" spans="2:11" ht="15" customHeight="1">
      <c r="B50" s="204"/>
      <c r="C50" s="205"/>
      <c r="D50" s="205"/>
      <c r="E50" s="321" t="s">
        <v>3180</v>
      </c>
      <c r="F50" s="321"/>
      <c r="G50" s="321"/>
      <c r="H50" s="321"/>
      <c r="I50" s="321"/>
      <c r="J50" s="321"/>
      <c r="K50" s="201"/>
    </row>
    <row r="51" spans="2:11" ht="15" customHeight="1">
      <c r="B51" s="204"/>
      <c r="C51" s="205"/>
      <c r="D51" s="321" t="s">
        <v>3181</v>
      </c>
      <c r="E51" s="321"/>
      <c r="F51" s="321"/>
      <c r="G51" s="321"/>
      <c r="H51" s="321"/>
      <c r="I51" s="321"/>
      <c r="J51" s="321"/>
      <c r="K51" s="201"/>
    </row>
    <row r="52" spans="2:11" ht="25.5" customHeight="1">
      <c r="B52" s="200"/>
      <c r="C52" s="322" t="s">
        <v>3182</v>
      </c>
      <c r="D52" s="322"/>
      <c r="E52" s="322"/>
      <c r="F52" s="322"/>
      <c r="G52" s="322"/>
      <c r="H52" s="322"/>
      <c r="I52" s="322"/>
      <c r="J52" s="322"/>
      <c r="K52" s="201"/>
    </row>
    <row r="53" spans="2:11" ht="5.25" customHeight="1">
      <c r="B53" s="200"/>
      <c r="C53" s="202"/>
      <c r="D53" s="202"/>
      <c r="E53" s="202"/>
      <c r="F53" s="202"/>
      <c r="G53" s="202"/>
      <c r="H53" s="202"/>
      <c r="I53" s="202"/>
      <c r="J53" s="202"/>
      <c r="K53" s="201"/>
    </row>
    <row r="54" spans="2:11" ht="15" customHeight="1">
      <c r="B54" s="200"/>
      <c r="C54" s="321" t="s">
        <v>3183</v>
      </c>
      <c r="D54" s="321"/>
      <c r="E54" s="321"/>
      <c r="F54" s="321"/>
      <c r="G54" s="321"/>
      <c r="H54" s="321"/>
      <c r="I54" s="321"/>
      <c r="J54" s="321"/>
      <c r="K54" s="201"/>
    </row>
    <row r="55" spans="2:11" ht="15" customHeight="1">
      <c r="B55" s="200"/>
      <c r="C55" s="321" t="s">
        <v>3184</v>
      </c>
      <c r="D55" s="321"/>
      <c r="E55" s="321"/>
      <c r="F55" s="321"/>
      <c r="G55" s="321"/>
      <c r="H55" s="321"/>
      <c r="I55" s="321"/>
      <c r="J55" s="321"/>
      <c r="K55" s="201"/>
    </row>
    <row r="56" spans="2:11" ht="12.75" customHeight="1">
      <c r="B56" s="200"/>
      <c r="C56" s="203"/>
      <c r="D56" s="203"/>
      <c r="E56" s="203"/>
      <c r="F56" s="203"/>
      <c r="G56" s="203"/>
      <c r="H56" s="203"/>
      <c r="I56" s="203"/>
      <c r="J56" s="203"/>
      <c r="K56" s="201"/>
    </row>
    <row r="57" spans="2:11" ht="15" customHeight="1">
      <c r="B57" s="200"/>
      <c r="C57" s="321" t="s">
        <v>3185</v>
      </c>
      <c r="D57" s="321"/>
      <c r="E57" s="321"/>
      <c r="F57" s="321"/>
      <c r="G57" s="321"/>
      <c r="H57" s="321"/>
      <c r="I57" s="321"/>
      <c r="J57" s="321"/>
      <c r="K57" s="201"/>
    </row>
    <row r="58" spans="2:11" ht="15" customHeight="1">
      <c r="B58" s="200"/>
      <c r="C58" s="205"/>
      <c r="D58" s="321" t="s">
        <v>3186</v>
      </c>
      <c r="E58" s="321"/>
      <c r="F58" s="321"/>
      <c r="G58" s="321"/>
      <c r="H58" s="321"/>
      <c r="I58" s="321"/>
      <c r="J58" s="321"/>
      <c r="K58" s="201"/>
    </row>
    <row r="59" spans="2:11" ht="15" customHeight="1">
      <c r="B59" s="200"/>
      <c r="C59" s="205"/>
      <c r="D59" s="321" t="s">
        <v>3187</v>
      </c>
      <c r="E59" s="321"/>
      <c r="F59" s="321"/>
      <c r="G59" s="321"/>
      <c r="H59" s="321"/>
      <c r="I59" s="321"/>
      <c r="J59" s="321"/>
      <c r="K59" s="201"/>
    </row>
    <row r="60" spans="2:11" ht="15" customHeight="1">
      <c r="B60" s="200"/>
      <c r="C60" s="205"/>
      <c r="D60" s="321" t="s">
        <v>3188</v>
      </c>
      <c r="E60" s="321"/>
      <c r="F60" s="321"/>
      <c r="G60" s="321"/>
      <c r="H60" s="321"/>
      <c r="I60" s="321"/>
      <c r="J60" s="321"/>
      <c r="K60" s="201"/>
    </row>
    <row r="61" spans="2:11" ht="15" customHeight="1">
      <c r="B61" s="200"/>
      <c r="C61" s="205"/>
      <c r="D61" s="321" t="s">
        <v>3189</v>
      </c>
      <c r="E61" s="321"/>
      <c r="F61" s="321"/>
      <c r="G61" s="321"/>
      <c r="H61" s="321"/>
      <c r="I61" s="321"/>
      <c r="J61" s="321"/>
      <c r="K61" s="201"/>
    </row>
    <row r="62" spans="2:11" ht="15" customHeight="1">
      <c r="B62" s="200"/>
      <c r="C62" s="205"/>
      <c r="D62" s="324" t="s">
        <v>3190</v>
      </c>
      <c r="E62" s="324"/>
      <c r="F62" s="324"/>
      <c r="G62" s="324"/>
      <c r="H62" s="324"/>
      <c r="I62" s="324"/>
      <c r="J62" s="324"/>
      <c r="K62" s="201"/>
    </row>
    <row r="63" spans="2:11" ht="15" customHeight="1">
      <c r="B63" s="200"/>
      <c r="C63" s="205"/>
      <c r="D63" s="321" t="s">
        <v>3191</v>
      </c>
      <c r="E63" s="321"/>
      <c r="F63" s="321"/>
      <c r="G63" s="321"/>
      <c r="H63" s="321"/>
      <c r="I63" s="321"/>
      <c r="J63" s="321"/>
      <c r="K63" s="201"/>
    </row>
    <row r="64" spans="2:11" ht="12.75" customHeight="1">
      <c r="B64" s="200"/>
      <c r="C64" s="205"/>
      <c r="D64" s="205"/>
      <c r="E64" s="208"/>
      <c r="F64" s="205"/>
      <c r="G64" s="205"/>
      <c r="H64" s="205"/>
      <c r="I64" s="205"/>
      <c r="J64" s="205"/>
      <c r="K64" s="201"/>
    </row>
    <row r="65" spans="2:11" ht="15" customHeight="1">
      <c r="B65" s="200"/>
      <c r="C65" s="205"/>
      <c r="D65" s="321" t="s">
        <v>3192</v>
      </c>
      <c r="E65" s="321"/>
      <c r="F65" s="321"/>
      <c r="G65" s="321"/>
      <c r="H65" s="321"/>
      <c r="I65" s="321"/>
      <c r="J65" s="321"/>
      <c r="K65" s="201"/>
    </row>
    <row r="66" spans="2:11" ht="15" customHeight="1">
      <c r="B66" s="200"/>
      <c r="C66" s="205"/>
      <c r="D66" s="324" t="s">
        <v>3193</v>
      </c>
      <c r="E66" s="324"/>
      <c r="F66" s="324"/>
      <c r="G66" s="324"/>
      <c r="H66" s="324"/>
      <c r="I66" s="324"/>
      <c r="J66" s="324"/>
      <c r="K66" s="201"/>
    </row>
    <row r="67" spans="2:11" ht="15" customHeight="1">
      <c r="B67" s="200"/>
      <c r="C67" s="205"/>
      <c r="D67" s="321" t="s">
        <v>3194</v>
      </c>
      <c r="E67" s="321"/>
      <c r="F67" s="321"/>
      <c r="G67" s="321"/>
      <c r="H67" s="321"/>
      <c r="I67" s="321"/>
      <c r="J67" s="321"/>
      <c r="K67" s="201"/>
    </row>
    <row r="68" spans="2:11" ht="15" customHeight="1">
      <c r="B68" s="200"/>
      <c r="C68" s="205"/>
      <c r="D68" s="321" t="s">
        <v>3195</v>
      </c>
      <c r="E68" s="321"/>
      <c r="F68" s="321"/>
      <c r="G68" s="321"/>
      <c r="H68" s="321"/>
      <c r="I68" s="321"/>
      <c r="J68" s="321"/>
      <c r="K68" s="201"/>
    </row>
    <row r="69" spans="2:11" ht="15" customHeight="1">
      <c r="B69" s="200"/>
      <c r="C69" s="205"/>
      <c r="D69" s="321" t="s">
        <v>3196</v>
      </c>
      <c r="E69" s="321"/>
      <c r="F69" s="321"/>
      <c r="G69" s="321"/>
      <c r="H69" s="321"/>
      <c r="I69" s="321"/>
      <c r="J69" s="321"/>
      <c r="K69" s="201"/>
    </row>
    <row r="70" spans="2:11" ht="15" customHeight="1">
      <c r="B70" s="200"/>
      <c r="C70" s="205"/>
      <c r="D70" s="321" t="s">
        <v>3197</v>
      </c>
      <c r="E70" s="321"/>
      <c r="F70" s="321"/>
      <c r="G70" s="321"/>
      <c r="H70" s="321"/>
      <c r="I70" s="321"/>
      <c r="J70" s="321"/>
      <c r="K70" s="201"/>
    </row>
    <row r="71" spans="2:11" ht="12.75" customHeight="1">
      <c r="B71" s="209"/>
      <c r="C71" s="210"/>
      <c r="D71" s="210"/>
      <c r="E71" s="210"/>
      <c r="F71" s="210"/>
      <c r="G71" s="210"/>
      <c r="H71" s="210"/>
      <c r="I71" s="210"/>
      <c r="J71" s="210"/>
      <c r="K71" s="211"/>
    </row>
    <row r="72" spans="2:11" ht="18.75" customHeight="1">
      <c r="B72" s="212"/>
      <c r="C72" s="212"/>
      <c r="D72" s="212"/>
      <c r="E72" s="212"/>
      <c r="F72" s="212"/>
      <c r="G72" s="212"/>
      <c r="H72" s="212"/>
      <c r="I72" s="212"/>
      <c r="J72" s="212"/>
      <c r="K72" s="213"/>
    </row>
    <row r="73" spans="2:11" ht="18.75" customHeight="1">
      <c r="B73" s="213"/>
      <c r="C73" s="213"/>
      <c r="D73" s="213"/>
      <c r="E73" s="213"/>
      <c r="F73" s="213"/>
      <c r="G73" s="213"/>
      <c r="H73" s="213"/>
      <c r="I73" s="213"/>
      <c r="J73" s="213"/>
      <c r="K73" s="213"/>
    </row>
    <row r="74" spans="2:11" ht="7.5" customHeight="1">
      <c r="B74" s="214"/>
      <c r="C74" s="215"/>
      <c r="D74" s="215"/>
      <c r="E74" s="215"/>
      <c r="F74" s="215"/>
      <c r="G74" s="215"/>
      <c r="H74" s="215"/>
      <c r="I74" s="215"/>
      <c r="J74" s="215"/>
      <c r="K74" s="216"/>
    </row>
    <row r="75" spans="2:11" ht="45" customHeight="1">
      <c r="B75" s="217"/>
      <c r="C75" s="325" t="s">
        <v>3198</v>
      </c>
      <c r="D75" s="325"/>
      <c r="E75" s="325"/>
      <c r="F75" s="325"/>
      <c r="G75" s="325"/>
      <c r="H75" s="325"/>
      <c r="I75" s="325"/>
      <c r="J75" s="325"/>
      <c r="K75" s="218"/>
    </row>
    <row r="76" spans="2:11" ht="17.25" customHeight="1">
      <c r="B76" s="217"/>
      <c r="C76" s="219" t="s">
        <v>3199</v>
      </c>
      <c r="D76" s="219"/>
      <c r="E76" s="219"/>
      <c r="F76" s="219" t="s">
        <v>3200</v>
      </c>
      <c r="G76" s="220"/>
      <c r="H76" s="219" t="s">
        <v>56</v>
      </c>
      <c r="I76" s="219" t="s">
        <v>59</v>
      </c>
      <c r="J76" s="219" t="s">
        <v>3201</v>
      </c>
      <c r="K76" s="218"/>
    </row>
    <row r="77" spans="2:11" ht="17.25" customHeight="1">
      <c r="B77" s="217"/>
      <c r="C77" s="221" t="s">
        <v>3202</v>
      </c>
      <c r="D77" s="221"/>
      <c r="E77" s="221"/>
      <c r="F77" s="222" t="s">
        <v>3203</v>
      </c>
      <c r="G77" s="223"/>
      <c r="H77" s="221"/>
      <c r="I77" s="221"/>
      <c r="J77" s="221" t="s">
        <v>3204</v>
      </c>
      <c r="K77" s="218"/>
    </row>
    <row r="78" spans="2:11" ht="5.25" customHeight="1">
      <c r="B78" s="217"/>
      <c r="C78" s="224"/>
      <c r="D78" s="224"/>
      <c r="E78" s="224"/>
      <c r="F78" s="224"/>
      <c r="G78" s="225"/>
      <c r="H78" s="224"/>
      <c r="I78" s="224"/>
      <c r="J78" s="224"/>
      <c r="K78" s="218"/>
    </row>
    <row r="79" spans="2:11" ht="15" customHeight="1">
      <c r="B79" s="217"/>
      <c r="C79" s="206" t="s">
        <v>55</v>
      </c>
      <c r="D79" s="226"/>
      <c r="E79" s="226"/>
      <c r="F79" s="227" t="s">
        <v>3205</v>
      </c>
      <c r="G79" s="228"/>
      <c r="H79" s="206" t="s">
        <v>3206</v>
      </c>
      <c r="I79" s="206" t="s">
        <v>3207</v>
      </c>
      <c r="J79" s="206">
        <v>20</v>
      </c>
      <c r="K79" s="218"/>
    </row>
    <row r="80" spans="2:11" ht="15" customHeight="1">
      <c r="B80" s="217"/>
      <c r="C80" s="206" t="s">
        <v>3208</v>
      </c>
      <c r="D80" s="206"/>
      <c r="E80" s="206"/>
      <c r="F80" s="227" t="s">
        <v>3205</v>
      </c>
      <c r="G80" s="228"/>
      <c r="H80" s="206" t="s">
        <v>3209</v>
      </c>
      <c r="I80" s="206" t="s">
        <v>3207</v>
      </c>
      <c r="J80" s="206">
        <v>120</v>
      </c>
      <c r="K80" s="218"/>
    </row>
    <row r="81" spans="2:11" ht="15" customHeight="1">
      <c r="B81" s="229"/>
      <c r="C81" s="206" t="s">
        <v>3210</v>
      </c>
      <c r="D81" s="206"/>
      <c r="E81" s="206"/>
      <c r="F81" s="227" t="s">
        <v>3211</v>
      </c>
      <c r="G81" s="228"/>
      <c r="H81" s="206" t="s">
        <v>3212</v>
      </c>
      <c r="I81" s="206" t="s">
        <v>3207</v>
      </c>
      <c r="J81" s="206">
        <v>50</v>
      </c>
      <c r="K81" s="218"/>
    </row>
    <row r="82" spans="2:11" ht="15" customHeight="1">
      <c r="B82" s="229"/>
      <c r="C82" s="206" t="s">
        <v>3213</v>
      </c>
      <c r="D82" s="206"/>
      <c r="E82" s="206"/>
      <c r="F82" s="227" t="s">
        <v>3205</v>
      </c>
      <c r="G82" s="228"/>
      <c r="H82" s="206" t="s">
        <v>3214</v>
      </c>
      <c r="I82" s="206" t="s">
        <v>3215</v>
      </c>
      <c r="J82" s="206"/>
      <c r="K82" s="218"/>
    </row>
    <row r="83" spans="2:11" ht="15" customHeight="1">
      <c r="B83" s="229"/>
      <c r="C83" s="230" t="s">
        <v>3216</v>
      </c>
      <c r="D83" s="230"/>
      <c r="E83" s="230"/>
      <c r="F83" s="231" t="s">
        <v>3211</v>
      </c>
      <c r="G83" s="230"/>
      <c r="H83" s="230" t="s">
        <v>3217</v>
      </c>
      <c r="I83" s="230" t="s">
        <v>3207</v>
      </c>
      <c r="J83" s="230">
        <v>15</v>
      </c>
      <c r="K83" s="218"/>
    </row>
    <row r="84" spans="2:11" ht="15" customHeight="1">
      <c r="B84" s="229"/>
      <c r="C84" s="230" t="s">
        <v>3218</v>
      </c>
      <c r="D84" s="230"/>
      <c r="E84" s="230"/>
      <c r="F84" s="231" t="s">
        <v>3211</v>
      </c>
      <c r="G84" s="230"/>
      <c r="H84" s="230" t="s">
        <v>3219</v>
      </c>
      <c r="I84" s="230" t="s">
        <v>3207</v>
      </c>
      <c r="J84" s="230">
        <v>15</v>
      </c>
      <c r="K84" s="218"/>
    </row>
    <row r="85" spans="2:11" ht="15" customHeight="1">
      <c r="B85" s="229"/>
      <c r="C85" s="230" t="s">
        <v>3220</v>
      </c>
      <c r="D85" s="230"/>
      <c r="E85" s="230"/>
      <c r="F85" s="231" t="s">
        <v>3211</v>
      </c>
      <c r="G85" s="230"/>
      <c r="H85" s="230" t="s">
        <v>3221</v>
      </c>
      <c r="I85" s="230" t="s">
        <v>3207</v>
      </c>
      <c r="J85" s="230">
        <v>20</v>
      </c>
      <c r="K85" s="218"/>
    </row>
    <row r="86" spans="2:11" ht="15" customHeight="1">
      <c r="B86" s="229"/>
      <c r="C86" s="230" t="s">
        <v>3222</v>
      </c>
      <c r="D86" s="230"/>
      <c r="E86" s="230"/>
      <c r="F86" s="231" t="s">
        <v>3211</v>
      </c>
      <c r="G86" s="230"/>
      <c r="H86" s="230" t="s">
        <v>3223</v>
      </c>
      <c r="I86" s="230" t="s">
        <v>3207</v>
      </c>
      <c r="J86" s="230">
        <v>20</v>
      </c>
      <c r="K86" s="218"/>
    </row>
    <row r="87" spans="2:11" ht="15" customHeight="1">
      <c r="B87" s="229"/>
      <c r="C87" s="206" t="s">
        <v>3224</v>
      </c>
      <c r="D87" s="206"/>
      <c r="E87" s="206"/>
      <c r="F87" s="227" t="s">
        <v>3211</v>
      </c>
      <c r="G87" s="228"/>
      <c r="H87" s="206" t="s">
        <v>3225</v>
      </c>
      <c r="I87" s="206" t="s">
        <v>3207</v>
      </c>
      <c r="J87" s="206">
        <v>50</v>
      </c>
      <c r="K87" s="218"/>
    </row>
    <row r="88" spans="2:11" ht="15" customHeight="1">
      <c r="B88" s="229"/>
      <c r="C88" s="206" t="s">
        <v>3226</v>
      </c>
      <c r="D88" s="206"/>
      <c r="E88" s="206"/>
      <c r="F88" s="227" t="s">
        <v>3211</v>
      </c>
      <c r="G88" s="228"/>
      <c r="H88" s="206" t="s">
        <v>3227</v>
      </c>
      <c r="I88" s="206" t="s">
        <v>3207</v>
      </c>
      <c r="J88" s="206">
        <v>20</v>
      </c>
      <c r="K88" s="218"/>
    </row>
    <row r="89" spans="2:11" ht="15" customHeight="1">
      <c r="B89" s="229"/>
      <c r="C89" s="206" t="s">
        <v>3228</v>
      </c>
      <c r="D89" s="206"/>
      <c r="E89" s="206"/>
      <c r="F89" s="227" t="s">
        <v>3211</v>
      </c>
      <c r="G89" s="228"/>
      <c r="H89" s="206" t="s">
        <v>3229</v>
      </c>
      <c r="I89" s="206" t="s">
        <v>3207</v>
      </c>
      <c r="J89" s="206">
        <v>20</v>
      </c>
      <c r="K89" s="218"/>
    </row>
    <row r="90" spans="2:11" ht="15" customHeight="1">
      <c r="B90" s="229"/>
      <c r="C90" s="206" t="s">
        <v>3230</v>
      </c>
      <c r="D90" s="206"/>
      <c r="E90" s="206"/>
      <c r="F90" s="227" t="s">
        <v>3211</v>
      </c>
      <c r="G90" s="228"/>
      <c r="H90" s="206" t="s">
        <v>3231</v>
      </c>
      <c r="I90" s="206" t="s">
        <v>3207</v>
      </c>
      <c r="J90" s="206">
        <v>50</v>
      </c>
      <c r="K90" s="218"/>
    </row>
    <row r="91" spans="2:11" ht="15" customHeight="1">
      <c r="B91" s="229"/>
      <c r="C91" s="206" t="s">
        <v>3232</v>
      </c>
      <c r="D91" s="206"/>
      <c r="E91" s="206"/>
      <c r="F91" s="227" t="s">
        <v>3211</v>
      </c>
      <c r="G91" s="228"/>
      <c r="H91" s="206" t="s">
        <v>3232</v>
      </c>
      <c r="I91" s="206" t="s">
        <v>3207</v>
      </c>
      <c r="J91" s="206">
        <v>50</v>
      </c>
      <c r="K91" s="218"/>
    </row>
    <row r="92" spans="2:11" ht="15" customHeight="1">
      <c r="B92" s="229"/>
      <c r="C92" s="206" t="s">
        <v>3233</v>
      </c>
      <c r="D92" s="206"/>
      <c r="E92" s="206"/>
      <c r="F92" s="227" t="s">
        <v>3211</v>
      </c>
      <c r="G92" s="228"/>
      <c r="H92" s="206" t="s">
        <v>3234</v>
      </c>
      <c r="I92" s="206" t="s">
        <v>3207</v>
      </c>
      <c r="J92" s="206">
        <v>255</v>
      </c>
      <c r="K92" s="218"/>
    </row>
    <row r="93" spans="2:11" ht="15" customHeight="1">
      <c r="B93" s="229"/>
      <c r="C93" s="206" t="s">
        <v>3235</v>
      </c>
      <c r="D93" s="206"/>
      <c r="E93" s="206"/>
      <c r="F93" s="227" t="s">
        <v>3205</v>
      </c>
      <c r="G93" s="228"/>
      <c r="H93" s="206" t="s">
        <v>3236</v>
      </c>
      <c r="I93" s="206" t="s">
        <v>3237</v>
      </c>
      <c r="J93" s="206"/>
      <c r="K93" s="218"/>
    </row>
    <row r="94" spans="2:11" ht="15" customHeight="1">
      <c r="B94" s="229"/>
      <c r="C94" s="206" t="s">
        <v>3238</v>
      </c>
      <c r="D94" s="206"/>
      <c r="E94" s="206"/>
      <c r="F94" s="227" t="s">
        <v>3205</v>
      </c>
      <c r="G94" s="228"/>
      <c r="H94" s="206" t="s">
        <v>3239</v>
      </c>
      <c r="I94" s="206" t="s">
        <v>3240</v>
      </c>
      <c r="J94" s="206"/>
      <c r="K94" s="218"/>
    </row>
    <row r="95" spans="2:11" ht="15" customHeight="1">
      <c r="B95" s="229"/>
      <c r="C95" s="206" t="s">
        <v>3241</v>
      </c>
      <c r="D95" s="206"/>
      <c r="E95" s="206"/>
      <c r="F95" s="227" t="s">
        <v>3205</v>
      </c>
      <c r="G95" s="228"/>
      <c r="H95" s="206" t="s">
        <v>3241</v>
      </c>
      <c r="I95" s="206" t="s">
        <v>3240</v>
      </c>
      <c r="J95" s="206"/>
      <c r="K95" s="218"/>
    </row>
    <row r="96" spans="2:11" ht="15" customHeight="1">
      <c r="B96" s="229"/>
      <c r="C96" s="206" t="s">
        <v>40</v>
      </c>
      <c r="D96" s="206"/>
      <c r="E96" s="206"/>
      <c r="F96" s="227" t="s">
        <v>3205</v>
      </c>
      <c r="G96" s="228"/>
      <c r="H96" s="206" t="s">
        <v>3242</v>
      </c>
      <c r="I96" s="206" t="s">
        <v>3240</v>
      </c>
      <c r="J96" s="206"/>
      <c r="K96" s="218"/>
    </row>
    <row r="97" spans="2:11" ht="15" customHeight="1">
      <c r="B97" s="229"/>
      <c r="C97" s="206" t="s">
        <v>50</v>
      </c>
      <c r="D97" s="206"/>
      <c r="E97" s="206"/>
      <c r="F97" s="227" t="s">
        <v>3205</v>
      </c>
      <c r="G97" s="228"/>
      <c r="H97" s="206" t="s">
        <v>3243</v>
      </c>
      <c r="I97" s="206" t="s">
        <v>3240</v>
      </c>
      <c r="J97" s="206"/>
      <c r="K97" s="218"/>
    </row>
    <row r="98" spans="2:11" ht="15" customHeight="1">
      <c r="B98" s="232"/>
      <c r="C98" s="233"/>
      <c r="D98" s="233"/>
      <c r="E98" s="233"/>
      <c r="F98" s="233"/>
      <c r="G98" s="233"/>
      <c r="H98" s="233"/>
      <c r="I98" s="233"/>
      <c r="J98" s="233"/>
      <c r="K98" s="234"/>
    </row>
    <row r="99" spans="2:11" ht="18.7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5"/>
    </row>
    <row r="100" spans="2:11" ht="18.75" customHeight="1"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</row>
    <row r="101" spans="2:11" ht="7.5" customHeight="1">
      <c r="B101" s="214"/>
      <c r="C101" s="215"/>
      <c r="D101" s="215"/>
      <c r="E101" s="215"/>
      <c r="F101" s="215"/>
      <c r="G101" s="215"/>
      <c r="H101" s="215"/>
      <c r="I101" s="215"/>
      <c r="J101" s="215"/>
      <c r="K101" s="216"/>
    </row>
    <row r="102" spans="2:11" ht="45" customHeight="1">
      <c r="B102" s="217"/>
      <c r="C102" s="325" t="s">
        <v>3244</v>
      </c>
      <c r="D102" s="325"/>
      <c r="E102" s="325"/>
      <c r="F102" s="325"/>
      <c r="G102" s="325"/>
      <c r="H102" s="325"/>
      <c r="I102" s="325"/>
      <c r="J102" s="325"/>
      <c r="K102" s="218"/>
    </row>
    <row r="103" spans="2:11" ht="17.25" customHeight="1">
      <c r="B103" s="217"/>
      <c r="C103" s="219" t="s">
        <v>3199</v>
      </c>
      <c r="D103" s="219"/>
      <c r="E103" s="219"/>
      <c r="F103" s="219" t="s">
        <v>3200</v>
      </c>
      <c r="G103" s="220"/>
      <c r="H103" s="219" t="s">
        <v>56</v>
      </c>
      <c r="I103" s="219" t="s">
        <v>59</v>
      </c>
      <c r="J103" s="219" t="s">
        <v>3201</v>
      </c>
      <c r="K103" s="218"/>
    </row>
    <row r="104" spans="2:11" ht="17.25" customHeight="1">
      <c r="B104" s="217"/>
      <c r="C104" s="221" t="s">
        <v>3202</v>
      </c>
      <c r="D104" s="221"/>
      <c r="E104" s="221"/>
      <c r="F104" s="222" t="s">
        <v>3203</v>
      </c>
      <c r="G104" s="223"/>
      <c r="H104" s="221"/>
      <c r="I104" s="221"/>
      <c r="J104" s="221" t="s">
        <v>3204</v>
      </c>
      <c r="K104" s="218"/>
    </row>
    <row r="105" spans="2:11" ht="5.25" customHeight="1">
      <c r="B105" s="217"/>
      <c r="C105" s="219"/>
      <c r="D105" s="219"/>
      <c r="E105" s="219"/>
      <c r="F105" s="219"/>
      <c r="G105" s="237"/>
      <c r="H105" s="219"/>
      <c r="I105" s="219"/>
      <c r="J105" s="219"/>
      <c r="K105" s="218"/>
    </row>
    <row r="106" spans="2:11" ht="15" customHeight="1">
      <c r="B106" s="217"/>
      <c r="C106" s="206" t="s">
        <v>55</v>
      </c>
      <c r="D106" s="226"/>
      <c r="E106" s="226"/>
      <c r="F106" s="227" t="s">
        <v>3205</v>
      </c>
      <c r="G106" s="206"/>
      <c r="H106" s="206" t="s">
        <v>3245</v>
      </c>
      <c r="I106" s="206" t="s">
        <v>3207</v>
      </c>
      <c r="J106" s="206">
        <v>20</v>
      </c>
      <c r="K106" s="218"/>
    </row>
    <row r="107" spans="2:11" ht="15" customHeight="1">
      <c r="B107" s="217"/>
      <c r="C107" s="206" t="s">
        <v>3208</v>
      </c>
      <c r="D107" s="206"/>
      <c r="E107" s="206"/>
      <c r="F107" s="227" t="s">
        <v>3205</v>
      </c>
      <c r="G107" s="206"/>
      <c r="H107" s="206" t="s">
        <v>3245</v>
      </c>
      <c r="I107" s="206" t="s">
        <v>3207</v>
      </c>
      <c r="J107" s="206">
        <v>120</v>
      </c>
      <c r="K107" s="218"/>
    </row>
    <row r="108" spans="2:11" ht="15" customHeight="1">
      <c r="B108" s="229"/>
      <c r="C108" s="206" t="s">
        <v>3210</v>
      </c>
      <c r="D108" s="206"/>
      <c r="E108" s="206"/>
      <c r="F108" s="227" t="s">
        <v>3211</v>
      </c>
      <c r="G108" s="206"/>
      <c r="H108" s="206" t="s">
        <v>3245</v>
      </c>
      <c r="I108" s="206" t="s">
        <v>3207</v>
      </c>
      <c r="J108" s="206">
        <v>50</v>
      </c>
      <c r="K108" s="218"/>
    </row>
    <row r="109" spans="2:11" ht="15" customHeight="1">
      <c r="B109" s="229"/>
      <c r="C109" s="206" t="s">
        <v>3213</v>
      </c>
      <c r="D109" s="206"/>
      <c r="E109" s="206"/>
      <c r="F109" s="227" t="s">
        <v>3205</v>
      </c>
      <c r="G109" s="206"/>
      <c r="H109" s="206" t="s">
        <v>3245</v>
      </c>
      <c r="I109" s="206" t="s">
        <v>3215</v>
      </c>
      <c r="J109" s="206"/>
      <c r="K109" s="218"/>
    </row>
    <row r="110" spans="2:11" ht="15" customHeight="1">
      <c r="B110" s="229"/>
      <c r="C110" s="206" t="s">
        <v>3224</v>
      </c>
      <c r="D110" s="206"/>
      <c r="E110" s="206"/>
      <c r="F110" s="227" t="s">
        <v>3211</v>
      </c>
      <c r="G110" s="206"/>
      <c r="H110" s="206" t="s">
        <v>3245</v>
      </c>
      <c r="I110" s="206" t="s">
        <v>3207</v>
      </c>
      <c r="J110" s="206">
        <v>50</v>
      </c>
      <c r="K110" s="218"/>
    </row>
    <row r="111" spans="2:11" ht="15" customHeight="1">
      <c r="B111" s="229"/>
      <c r="C111" s="206" t="s">
        <v>3232</v>
      </c>
      <c r="D111" s="206"/>
      <c r="E111" s="206"/>
      <c r="F111" s="227" t="s">
        <v>3211</v>
      </c>
      <c r="G111" s="206"/>
      <c r="H111" s="206" t="s">
        <v>3245</v>
      </c>
      <c r="I111" s="206" t="s">
        <v>3207</v>
      </c>
      <c r="J111" s="206">
        <v>50</v>
      </c>
      <c r="K111" s="218"/>
    </row>
    <row r="112" spans="2:11" ht="15" customHeight="1">
      <c r="B112" s="229"/>
      <c r="C112" s="206" t="s">
        <v>3230</v>
      </c>
      <c r="D112" s="206"/>
      <c r="E112" s="206"/>
      <c r="F112" s="227" t="s">
        <v>3211</v>
      </c>
      <c r="G112" s="206"/>
      <c r="H112" s="206" t="s">
        <v>3245</v>
      </c>
      <c r="I112" s="206" t="s">
        <v>3207</v>
      </c>
      <c r="J112" s="206">
        <v>50</v>
      </c>
      <c r="K112" s="218"/>
    </row>
    <row r="113" spans="2:11" ht="15" customHeight="1">
      <c r="B113" s="229"/>
      <c r="C113" s="206" t="s">
        <v>55</v>
      </c>
      <c r="D113" s="206"/>
      <c r="E113" s="206"/>
      <c r="F113" s="227" t="s">
        <v>3205</v>
      </c>
      <c r="G113" s="206"/>
      <c r="H113" s="206" t="s">
        <v>3246</v>
      </c>
      <c r="I113" s="206" t="s">
        <v>3207</v>
      </c>
      <c r="J113" s="206">
        <v>20</v>
      </c>
      <c r="K113" s="218"/>
    </row>
    <row r="114" spans="2:11" ht="15" customHeight="1">
      <c r="B114" s="229"/>
      <c r="C114" s="206" t="s">
        <v>3247</v>
      </c>
      <c r="D114" s="206"/>
      <c r="E114" s="206"/>
      <c r="F114" s="227" t="s">
        <v>3205</v>
      </c>
      <c r="G114" s="206"/>
      <c r="H114" s="206" t="s">
        <v>3248</v>
      </c>
      <c r="I114" s="206" t="s">
        <v>3207</v>
      </c>
      <c r="J114" s="206">
        <v>120</v>
      </c>
      <c r="K114" s="218"/>
    </row>
    <row r="115" spans="2:11" ht="15" customHeight="1">
      <c r="B115" s="229"/>
      <c r="C115" s="206" t="s">
        <v>40</v>
      </c>
      <c r="D115" s="206"/>
      <c r="E115" s="206"/>
      <c r="F115" s="227" t="s">
        <v>3205</v>
      </c>
      <c r="G115" s="206"/>
      <c r="H115" s="206" t="s">
        <v>3249</v>
      </c>
      <c r="I115" s="206" t="s">
        <v>3240</v>
      </c>
      <c r="J115" s="206"/>
      <c r="K115" s="218"/>
    </row>
    <row r="116" spans="2:11" ht="15" customHeight="1">
      <c r="B116" s="229"/>
      <c r="C116" s="206" t="s">
        <v>50</v>
      </c>
      <c r="D116" s="206"/>
      <c r="E116" s="206"/>
      <c r="F116" s="227" t="s">
        <v>3205</v>
      </c>
      <c r="G116" s="206"/>
      <c r="H116" s="206" t="s">
        <v>3250</v>
      </c>
      <c r="I116" s="206" t="s">
        <v>3240</v>
      </c>
      <c r="J116" s="206"/>
      <c r="K116" s="218"/>
    </row>
    <row r="117" spans="2:11" ht="15" customHeight="1">
      <c r="B117" s="229"/>
      <c r="C117" s="206" t="s">
        <v>59</v>
      </c>
      <c r="D117" s="206"/>
      <c r="E117" s="206"/>
      <c r="F117" s="227" t="s">
        <v>3205</v>
      </c>
      <c r="G117" s="206"/>
      <c r="H117" s="206" t="s">
        <v>3251</v>
      </c>
      <c r="I117" s="206" t="s">
        <v>3252</v>
      </c>
      <c r="J117" s="206"/>
      <c r="K117" s="218"/>
    </row>
    <row r="118" spans="2:11" ht="15" customHeight="1">
      <c r="B118" s="232"/>
      <c r="C118" s="238"/>
      <c r="D118" s="238"/>
      <c r="E118" s="238"/>
      <c r="F118" s="238"/>
      <c r="G118" s="238"/>
      <c r="H118" s="238"/>
      <c r="I118" s="238"/>
      <c r="J118" s="238"/>
      <c r="K118" s="234"/>
    </row>
    <row r="119" spans="2:11" ht="18.75" customHeight="1">
      <c r="B119" s="239"/>
      <c r="C119" s="240"/>
      <c r="D119" s="240"/>
      <c r="E119" s="240"/>
      <c r="F119" s="241"/>
      <c r="G119" s="240"/>
      <c r="H119" s="240"/>
      <c r="I119" s="240"/>
      <c r="J119" s="240"/>
      <c r="K119" s="239"/>
    </row>
    <row r="120" spans="2:11" ht="18.75" customHeight="1"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2:11" ht="7.5" customHeight="1">
      <c r="B121" s="242"/>
      <c r="C121" s="243"/>
      <c r="D121" s="243"/>
      <c r="E121" s="243"/>
      <c r="F121" s="243"/>
      <c r="G121" s="243"/>
      <c r="H121" s="243"/>
      <c r="I121" s="243"/>
      <c r="J121" s="243"/>
      <c r="K121" s="244"/>
    </row>
    <row r="122" spans="2:11" ht="45" customHeight="1">
      <c r="B122" s="245"/>
      <c r="C122" s="323" t="s">
        <v>3253</v>
      </c>
      <c r="D122" s="323"/>
      <c r="E122" s="323"/>
      <c r="F122" s="323"/>
      <c r="G122" s="323"/>
      <c r="H122" s="323"/>
      <c r="I122" s="323"/>
      <c r="J122" s="323"/>
      <c r="K122" s="246"/>
    </row>
    <row r="123" spans="2:11" ht="17.25" customHeight="1">
      <c r="B123" s="247"/>
      <c r="C123" s="219" t="s">
        <v>3199</v>
      </c>
      <c r="D123" s="219"/>
      <c r="E123" s="219"/>
      <c r="F123" s="219" t="s">
        <v>3200</v>
      </c>
      <c r="G123" s="220"/>
      <c r="H123" s="219" t="s">
        <v>56</v>
      </c>
      <c r="I123" s="219" t="s">
        <v>59</v>
      </c>
      <c r="J123" s="219" t="s">
        <v>3201</v>
      </c>
      <c r="K123" s="248"/>
    </row>
    <row r="124" spans="2:11" ht="17.25" customHeight="1">
      <c r="B124" s="247"/>
      <c r="C124" s="221" t="s">
        <v>3202</v>
      </c>
      <c r="D124" s="221"/>
      <c r="E124" s="221"/>
      <c r="F124" s="222" t="s">
        <v>3203</v>
      </c>
      <c r="G124" s="223"/>
      <c r="H124" s="221"/>
      <c r="I124" s="221"/>
      <c r="J124" s="221" t="s">
        <v>3204</v>
      </c>
      <c r="K124" s="248"/>
    </row>
    <row r="125" spans="2:11" ht="5.25" customHeight="1">
      <c r="B125" s="249"/>
      <c r="C125" s="224"/>
      <c r="D125" s="224"/>
      <c r="E125" s="224"/>
      <c r="F125" s="224"/>
      <c r="G125" s="250"/>
      <c r="H125" s="224"/>
      <c r="I125" s="224"/>
      <c r="J125" s="224"/>
      <c r="K125" s="251"/>
    </row>
    <row r="126" spans="2:11" ht="15" customHeight="1">
      <c r="B126" s="249"/>
      <c r="C126" s="206" t="s">
        <v>3208</v>
      </c>
      <c r="D126" s="226"/>
      <c r="E126" s="226"/>
      <c r="F126" s="227" t="s">
        <v>3205</v>
      </c>
      <c r="G126" s="206"/>
      <c r="H126" s="206" t="s">
        <v>3245</v>
      </c>
      <c r="I126" s="206" t="s">
        <v>3207</v>
      </c>
      <c r="J126" s="206">
        <v>120</v>
      </c>
      <c r="K126" s="252"/>
    </row>
    <row r="127" spans="2:11" ht="15" customHeight="1">
      <c r="B127" s="249"/>
      <c r="C127" s="206" t="s">
        <v>3254</v>
      </c>
      <c r="D127" s="206"/>
      <c r="E127" s="206"/>
      <c r="F127" s="227" t="s">
        <v>3205</v>
      </c>
      <c r="G127" s="206"/>
      <c r="H127" s="206" t="s">
        <v>3255</v>
      </c>
      <c r="I127" s="206" t="s">
        <v>3207</v>
      </c>
      <c r="J127" s="206" t="s">
        <v>3256</v>
      </c>
      <c r="K127" s="252"/>
    </row>
    <row r="128" spans="2:11" ht="15" customHeight="1">
      <c r="B128" s="249"/>
      <c r="C128" s="206" t="s">
        <v>3153</v>
      </c>
      <c r="D128" s="206"/>
      <c r="E128" s="206"/>
      <c r="F128" s="227" t="s">
        <v>3205</v>
      </c>
      <c r="G128" s="206"/>
      <c r="H128" s="206" t="s">
        <v>3257</v>
      </c>
      <c r="I128" s="206" t="s">
        <v>3207</v>
      </c>
      <c r="J128" s="206" t="s">
        <v>3256</v>
      </c>
      <c r="K128" s="252"/>
    </row>
    <row r="129" spans="2:11" ht="15" customHeight="1">
      <c r="B129" s="249"/>
      <c r="C129" s="206" t="s">
        <v>3216</v>
      </c>
      <c r="D129" s="206"/>
      <c r="E129" s="206"/>
      <c r="F129" s="227" t="s">
        <v>3211</v>
      </c>
      <c r="G129" s="206"/>
      <c r="H129" s="206" t="s">
        <v>3217</v>
      </c>
      <c r="I129" s="206" t="s">
        <v>3207</v>
      </c>
      <c r="J129" s="206">
        <v>15</v>
      </c>
      <c r="K129" s="252"/>
    </row>
    <row r="130" spans="2:11" ht="15" customHeight="1">
      <c r="B130" s="249"/>
      <c r="C130" s="230" t="s">
        <v>3218</v>
      </c>
      <c r="D130" s="230"/>
      <c r="E130" s="230"/>
      <c r="F130" s="231" t="s">
        <v>3211</v>
      </c>
      <c r="G130" s="230"/>
      <c r="H130" s="230" t="s">
        <v>3219</v>
      </c>
      <c r="I130" s="230" t="s">
        <v>3207</v>
      </c>
      <c r="J130" s="230">
        <v>15</v>
      </c>
      <c r="K130" s="252"/>
    </row>
    <row r="131" spans="2:11" ht="15" customHeight="1">
      <c r="B131" s="249"/>
      <c r="C131" s="230" t="s">
        <v>3220</v>
      </c>
      <c r="D131" s="230"/>
      <c r="E131" s="230"/>
      <c r="F131" s="231" t="s">
        <v>3211</v>
      </c>
      <c r="G131" s="230"/>
      <c r="H131" s="230" t="s">
        <v>3221</v>
      </c>
      <c r="I131" s="230" t="s">
        <v>3207</v>
      </c>
      <c r="J131" s="230">
        <v>20</v>
      </c>
      <c r="K131" s="252"/>
    </row>
    <row r="132" spans="2:11" ht="15" customHeight="1">
      <c r="B132" s="249"/>
      <c r="C132" s="230" t="s">
        <v>3222</v>
      </c>
      <c r="D132" s="230"/>
      <c r="E132" s="230"/>
      <c r="F132" s="231" t="s">
        <v>3211</v>
      </c>
      <c r="G132" s="230"/>
      <c r="H132" s="230" t="s">
        <v>3223</v>
      </c>
      <c r="I132" s="230" t="s">
        <v>3207</v>
      </c>
      <c r="J132" s="230">
        <v>20</v>
      </c>
      <c r="K132" s="252"/>
    </row>
    <row r="133" spans="2:11" ht="15" customHeight="1">
      <c r="B133" s="249"/>
      <c r="C133" s="206" t="s">
        <v>3210</v>
      </c>
      <c r="D133" s="206"/>
      <c r="E133" s="206"/>
      <c r="F133" s="227" t="s">
        <v>3211</v>
      </c>
      <c r="G133" s="206"/>
      <c r="H133" s="206" t="s">
        <v>3245</v>
      </c>
      <c r="I133" s="206" t="s">
        <v>3207</v>
      </c>
      <c r="J133" s="206">
        <v>50</v>
      </c>
      <c r="K133" s="252"/>
    </row>
    <row r="134" spans="2:11" ht="15" customHeight="1">
      <c r="B134" s="249"/>
      <c r="C134" s="206" t="s">
        <v>3224</v>
      </c>
      <c r="D134" s="206"/>
      <c r="E134" s="206"/>
      <c r="F134" s="227" t="s">
        <v>3211</v>
      </c>
      <c r="G134" s="206"/>
      <c r="H134" s="206" t="s">
        <v>3245</v>
      </c>
      <c r="I134" s="206" t="s">
        <v>3207</v>
      </c>
      <c r="J134" s="206">
        <v>50</v>
      </c>
      <c r="K134" s="252"/>
    </row>
    <row r="135" spans="2:11" ht="15" customHeight="1">
      <c r="B135" s="249"/>
      <c r="C135" s="206" t="s">
        <v>3230</v>
      </c>
      <c r="D135" s="206"/>
      <c r="E135" s="206"/>
      <c r="F135" s="227" t="s">
        <v>3211</v>
      </c>
      <c r="G135" s="206"/>
      <c r="H135" s="206" t="s">
        <v>3245</v>
      </c>
      <c r="I135" s="206" t="s">
        <v>3207</v>
      </c>
      <c r="J135" s="206">
        <v>50</v>
      </c>
      <c r="K135" s="252"/>
    </row>
    <row r="136" spans="2:11" ht="15" customHeight="1">
      <c r="B136" s="249"/>
      <c r="C136" s="206" t="s">
        <v>3232</v>
      </c>
      <c r="D136" s="206"/>
      <c r="E136" s="206"/>
      <c r="F136" s="227" t="s">
        <v>3211</v>
      </c>
      <c r="G136" s="206"/>
      <c r="H136" s="206" t="s">
        <v>3245</v>
      </c>
      <c r="I136" s="206" t="s">
        <v>3207</v>
      </c>
      <c r="J136" s="206">
        <v>50</v>
      </c>
      <c r="K136" s="252"/>
    </row>
    <row r="137" spans="2:11" ht="15" customHeight="1">
      <c r="B137" s="249"/>
      <c r="C137" s="206" t="s">
        <v>3233</v>
      </c>
      <c r="D137" s="206"/>
      <c r="E137" s="206"/>
      <c r="F137" s="227" t="s">
        <v>3211</v>
      </c>
      <c r="G137" s="206"/>
      <c r="H137" s="206" t="s">
        <v>3258</v>
      </c>
      <c r="I137" s="206" t="s">
        <v>3207</v>
      </c>
      <c r="J137" s="206">
        <v>255</v>
      </c>
      <c r="K137" s="252"/>
    </row>
    <row r="138" spans="2:11" ht="15" customHeight="1">
      <c r="B138" s="249"/>
      <c r="C138" s="206" t="s">
        <v>3235</v>
      </c>
      <c r="D138" s="206"/>
      <c r="E138" s="206"/>
      <c r="F138" s="227" t="s">
        <v>3205</v>
      </c>
      <c r="G138" s="206"/>
      <c r="H138" s="206" t="s">
        <v>3259</v>
      </c>
      <c r="I138" s="206" t="s">
        <v>3237</v>
      </c>
      <c r="J138" s="206"/>
      <c r="K138" s="252"/>
    </row>
    <row r="139" spans="2:11" ht="15" customHeight="1">
      <c r="B139" s="249"/>
      <c r="C139" s="206" t="s">
        <v>3238</v>
      </c>
      <c r="D139" s="206"/>
      <c r="E139" s="206"/>
      <c r="F139" s="227" t="s">
        <v>3205</v>
      </c>
      <c r="G139" s="206"/>
      <c r="H139" s="206" t="s">
        <v>3260</v>
      </c>
      <c r="I139" s="206" t="s">
        <v>3240</v>
      </c>
      <c r="J139" s="206"/>
      <c r="K139" s="252"/>
    </row>
    <row r="140" spans="2:11" ht="15" customHeight="1">
      <c r="B140" s="249"/>
      <c r="C140" s="206" t="s">
        <v>3241</v>
      </c>
      <c r="D140" s="206"/>
      <c r="E140" s="206"/>
      <c r="F140" s="227" t="s">
        <v>3205</v>
      </c>
      <c r="G140" s="206"/>
      <c r="H140" s="206" t="s">
        <v>3241</v>
      </c>
      <c r="I140" s="206" t="s">
        <v>3240</v>
      </c>
      <c r="J140" s="206"/>
      <c r="K140" s="252"/>
    </row>
    <row r="141" spans="2:11" ht="15" customHeight="1">
      <c r="B141" s="249"/>
      <c r="C141" s="206" t="s">
        <v>40</v>
      </c>
      <c r="D141" s="206"/>
      <c r="E141" s="206"/>
      <c r="F141" s="227" t="s">
        <v>3205</v>
      </c>
      <c r="G141" s="206"/>
      <c r="H141" s="206" t="s">
        <v>3261</v>
      </c>
      <c r="I141" s="206" t="s">
        <v>3240</v>
      </c>
      <c r="J141" s="206"/>
      <c r="K141" s="252"/>
    </row>
    <row r="142" spans="2:11" ht="15" customHeight="1">
      <c r="B142" s="249"/>
      <c r="C142" s="206" t="s">
        <v>3262</v>
      </c>
      <c r="D142" s="206"/>
      <c r="E142" s="206"/>
      <c r="F142" s="227" t="s">
        <v>3205</v>
      </c>
      <c r="G142" s="206"/>
      <c r="H142" s="206" t="s">
        <v>3263</v>
      </c>
      <c r="I142" s="206" t="s">
        <v>3240</v>
      </c>
      <c r="J142" s="206"/>
      <c r="K142" s="252"/>
    </row>
    <row r="143" spans="2:11" ht="15" customHeight="1">
      <c r="B143" s="253"/>
      <c r="C143" s="254"/>
      <c r="D143" s="254"/>
      <c r="E143" s="254"/>
      <c r="F143" s="254"/>
      <c r="G143" s="254"/>
      <c r="H143" s="254"/>
      <c r="I143" s="254"/>
      <c r="J143" s="254"/>
      <c r="K143" s="255"/>
    </row>
    <row r="144" spans="2:11" ht="18.75" customHeight="1">
      <c r="B144" s="240"/>
      <c r="C144" s="240"/>
      <c r="D144" s="240"/>
      <c r="E144" s="240"/>
      <c r="F144" s="241"/>
      <c r="G144" s="240"/>
      <c r="H144" s="240"/>
      <c r="I144" s="240"/>
      <c r="J144" s="240"/>
      <c r="K144" s="240"/>
    </row>
    <row r="145" spans="2:11" ht="18.75" customHeight="1"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</row>
    <row r="146" spans="2:11" ht="7.5" customHeight="1">
      <c r="B146" s="214"/>
      <c r="C146" s="215"/>
      <c r="D146" s="215"/>
      <c r="E146" s="215"/>
      <c r="F146" s="215"/>
      <c r="G146" s="215"/>
      <c r="H146" s="215"/>
      <c r="I146" s="215"/>
      <c r="J146" s="215"/>
      <c r="K146" s="216"/>
    </row>
    <row r="147" spans="2:11" ht="45" customHeight="1">
      <c r="B147" s="217"/>
      <c r="C147" s="325" t="s">
        <v>3264</v>
      </c>
      <c r="D147" s="325"/>
      <c r="E147" s="325"/>
      <c r="F147" s="325"/>
      <c r="G147" s="325"/>
      <c r="H147" s="325"/>
      <c r="I147" s="325"/>
      <c r="J147" s="325"/>
      <c r="K147" s="218"/>
    </row>
    <row r="148" spans="2:11" ht="17.25" customHeight="1">
      <c r="B148" s="217"/>
      <c r="C148" s="219" t="s">
        <v>3199</v>
      </c>
      <c r="D148" s="219"/>
      <c r="E148" s="219"/>
      <c r="F148" s="219" t="s">
        <v>3200</v>
      </c>
      <c r="G148" s="220"/>
      <c r="H148" s="219" t="s">
        <v>56</v>
      </c>
      <c r="I148" s="219" t="s">
        <v>59</v>
      </c>
      <c r="J148" s="219" t="s">
        <v>3201</v>
      </c>
      <c r="K148" s="218"/>
    </row>
    <row r="149" spans="2:11" ht="17.25" customHeight="1">
      <c r="B149" s="217"/>
      <c r="C149" s="221" t="s">
        <v>3202</v>
      </c>
      <c r="D149" s="221"/>
      <c r="E149" s="221"/>
      <c r="F149" s="222" t="s">
        <v>3203</v>
      </c>
      <c r="G149" s="223"/>
      <c r="H149" s="221"/>
      <c r="I149" s="221"/>
      <c r="J149" s="221" t="s">
        <v>3204</v>
      </c>
      <c r="K149" s="218"/>
    </row>
    <row r="150" spans="2:11" ht="5.25" customHeight="1">
      <c r="B150" s="229"/>
      <c r="C150" s="224"/>
      <c r="D150" s="224"/>
      <c r="E150" s="224"/>
      <c r="F150" s="224"/>
      <c r="G150" s="225"/>
      <c r="H150" s="224"/>
      <c r="I150" s="224"/>
      <c r="J150" s="224"/>
      <c r="K150" s="252"/>
    </row>
    <row r="151" spans="2:11" ht="15" customHeight="1">
      <c r="B151" s="229"/>
      <c r="C151" s="256" t="s">
        <v>3208</v>
      </c>
      <c r="D151" s="206"/>
      <c r="E151" s="206"/>
      <c r="F151" s="257" t="s">
        <v>3205</v>
      </c>
      <c r="G151" s="206"/>
      <c r="H151" s="256" t="s">
        <v>3245</v>
      </c>
      <c r="I151" s="256" t="s">
        <v>3207</v>
      </c>
      <c r="J151" s="256">
        <v>120</v>
      </c>
      <c r="K151" s="252"/>
    </row>
    <row r="152" spans="2:11" ht="15" customHeight="1">
      <c r="B152" s="229"/>
      <c r="C152" s="256" t="s">
        <v>3254</v>
      </c>
      <c r="D152" s="206"/>
      <c r="E152" s="206"/>
      <c r="F152" s="257" t="s">
        <v>3205</v>
      </c>
      <c r="G152" s="206"/>
      <c r="H152" s="256" t="s">
        <v>3265</v>
      </c>
      <c r="I152" s="256" t="s">
        <v>3207</v>
      </c>
      <c r="J152" s="256" t="s">
        <v>3256</v>
      </c>
      <c r="K152" s="252"/>
    </row>
    <row r="153" spans="2:11" ht="15" customHeight="1">
      <c r="B153" s="229"/>
      <c r="C153" s="256" t="s">
        <v>3153</v>
      </c>
      <c r="D153" s="206"/>
      <c r="E153" s="206"/>
      <c r="F153" s="257" t="s">
        <v>3205</v>
      </c>
      <c r="G153" s="206"/>
      <c r="H153" s="256" t="s">
        <v>3266</v>
      </c>
      <c r="I153" s="256" t="s">
        <v>3207</v>
      </c>
      <c r="J153" s="256" t="s">
        <v>3256</v>
      </c>
      <c r="K153" s="252"/>
    </row>
    <row r="154" spans="2:11" ht="15" customHeight="1">
      <c r="B154" s="229"/>
      <c r="C154" s="256" t="s">
        <v>3210</v>
      </c>
      <c r="D154" s="206"/>
      <c r="E154" s="206"/>
      <c r="F154" s="257" t="s">
        <v>3211</v>
      </c>
      <c r="G154" s="206"/>
      <c r="H154" s="256" t="s">
        <v>3245</v>
      </c>
      <c r="I154" s="256" t="s">
        <v>3207</v>
      </c>
      <c r="J154" s="256">
        <v>50</v>
      </c>
      <c r="K154" s="252"/>
    </row>
    <row r="155" spans="2:11" ht="15" customHeight="1">
      <c r="B155" s="229"/>
      <c r="C155" s="256" t="s">
        <v>3213</v>
      </c>
      <c r="D155" s="206"/>
      <c r="E155" s="206"/>
      <c r="F155" s="257" t="s">
        <v>3205</v>
      </c>
      <c r="G155" s="206"/>
      <c r="H155" s="256" t="s">
        <v>3245</v>
      </c>
      <c r="I155" s="256" t="s">
        <v>3215</v>
      </c>
      <c r="J155" s="256"/>
      <c r="K155" s="252"/>
    </row>
    <row r="156" spans="2:11" ht="15" customHeight="1">
      <c r="B156" s="229"/>
      <c r="C156" s="256" t="s">
        <v>3224</v>
      </c>
      <c r="D156" s="206"/>
      <c r="E156" s="206"/>
      <c r="F156" s="257" t="s">
        <v>3211</v>
      </c>
      <c r="G156" s="206"/>
      <c r="H156" s="256" t="s">
        <v>3245</v>
      </c>
      <c r="I156" s="256" t="s">
        <v>3207</v>
      </c>
      <c r="J156" s="256">
        <v>50</v>
      </c>
      <c r="K156" s="252"/>
    </row>
    <row r="157" spans="2:11" ht="15" customHeight="1">
      <c r="B157" s="229"/>
      <c r="C157" s="256" t="s">
        <v>3232</v>
      </c>
      <c r="D157" s="206"/>
      <c r="E157" s="206"/>
      <c r="F157" s="257" t="s">
        <v>3211</v>
      </c>
      <c r="G157" s="206"/>
      <c r="H157" s="256" t="s">
        <v>3245</v>
      </c>
      <c r="I157" s="256" t="s">
        <v>3207</v>
      </c>
      <c r="J157" s="256">
        <v>50</v>
      </c>
      <c r="K157" s="252"/>
    </row>
    <row r="158" spans="2:11" ht="15" customHeight="1">
      <c r="B158" s="229"/>
      <c r="C158" s="256" t="s">
        <v>3230</v>
      </c>
      <c r="D158" s="206"/>
      <c r="E158" s="206"/>
      <c r="F158" s="257" t="s">
        <v>3211</v>
      </c>
      <c r="G158" s="206"/>
      <c r="H158" s="256" t="s">
        <v>3245</v>
      </c>
      <c r="I158" s="256" t="s">
        <v>3207</v>
      </c>
      <c r="J158" s="256">
        <v>50</v>
      </c>
      <c r="K158" s="252"/>
    </row>
    <row r="159" spans="2:11" ht="15" customHeight="1">
      <c r="B159" s="229"/>
      <c r="C159" s="256" t="s">
        <v>83</v>
      </c>
      <c r="D159" s="206"/>
      <c r="E159" s="206"/>
      <c r="F159" s="257" t="s">
        <v>3205</v>
      </c>
      <c r="G159" s="206"/>
      <c r="H159" s="256" t="s">
        <v>3267</v>
      </c>
      <c r="I159" s="256" t="s">
        <v>3207</v>
      </c>
      <c r="J159" s="256" t="s">
        <v>3268</v>
      </c>
      <c r="K159" s="252"/>
    </row>
    <row r="160" spans="2:11" ht="15" customHeight="1">
      <c r="B160" s="229"/>
      <c r="C160" s="256" t="s">
        <v>3269</v>
      </c>
      <c r="D160" s="206"/>
      <c r="E160" s="206"/>
      <c r="F160" s="257" t="s">
        <v>3205</v>
      </c>
      <c r="G160" s="206"/>
      <c r="H160" s="256" t="s">
        <v>3270</v>
      </c>
      <c r="I160" s="256" t="s">
        <v>3240</v>
      </c>
      <c r="J160" s="256"/>
      <c r="K160" s="252"/>
    </row>
    <row r="161" spans="2:11" ht="15" customHeight="1">
      <c r="B161" s="258"/>
      <c r="C161" s="238"/>
      <c r="D161" s="238"/>
      <c r="E161" s="238"/>
      <c r="F161" s="238"/>
      <c r="G161" s="238"/>
      <c r="H161" s="238"/>
      <c r="I161" s="238"/>
      <c r="J161" s="238"/>
      <c r="K161" s="259"/>
    </row>
    <row r="162" spans="2:11" ht="18.75" customHeight="1">
      <c r="B162" s="240"/>
      <c r="C162" s="250"/>
      <c r="D162" s="250"/>
      <c r="E162" s="250"/>
      <c r="F162" s="260"/>
      <c r="G162" s="250"/>
      <c r="H162" s="250"/>
      <c r="I162" s="250"/>
      <c r="J162" s="250"/>
      <c r="K162" s="240"/>
    </row>
    <row r="163" spans="2:11" ht="18.75" customHeight="1"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</row>
    <row r="164" spans="2:11" ht="7.5" customHeight="1">
      <c r="B164" s="195"/>
      <c r="C164" s="196"/>
      <c r="D164" s="196"/>
      <c r="E164" s="196"/>
      <c r="F164" s="196"/>
      <c r="G164" s="196"/>
      <c r="H164" s="196"/>
      <c r="I164" s="196"/>
      <c r="J164" s="196"/>
      <c r="K164" s="197"/>
    </row>
    <row r="165" spans="2:11" ht="45" customHeight="1">
      <c r="B165" s="198"/>
      <c r="C165" s="323" t="s">
        <v>3271</v>
      </c>
      <c r="D165" s="323"/>
      <c r="E165" s="323"/>
      <c r="F165" s="323"/>
      <c r="G165" s="323"/>
      <c r="H165" s="323"/>
      <c r="I165" s="323"/>
      <c r="J165" s="323"/>
      <c r="K165" s="199"/>
    </row>
    <row r="166" spans="2:11" ht="17.25" customHeight="1">
      <c r="B166" s="198"/>
      <c r="C166" s="219" t="s">
        <v>3199</v>
      </c>
      <c r="D166" s="219"/>
      <c r="E166" s="219"/>
      <c r="F166" s="219" t="s">
        <v>3200</v>
      </c>
      <c r="G166" s="261"/>
      <c r="H166" s="262" t="s">
        <v>56</v>
      </c>
      <c r="I166" s="262" t="s">
        <v>59</v>
      </c>
      <c r="J166" s="219" t="s">
        <v>3201</v>
      </c>
      <c r="K166" s="199"/>
    </row>
    <row r="167" spans="2:11" ht="17.25" customHeight="1">
      <c r="B167" s="200"/>
      <c r="C167" s="221" t="s">
        <v>3202</v>
      </c>
      <c r="D167" s="221"/>
      <c r="E167" s="221"/>
      <c r="F167" s="222" t="s">
        <v>3203</v>
      </c>
      <c r="G167" s="263"/>
      <c r="H167" s="264"/>
      <c r="I167" s="264"/>
      <c r="J167" s="221" t="s">
        <v>3204</v>
      </c>
      <c r="K167" s="201"/>
    </row>
    <row r="168" spans="2:11" ht="5.25" customHeight="1">
      <c r="B168" s="229"/>
      <c r="C168" s="224"/>
      <c r="D168" s="224"/>
      <c r="E168" s="224"/>
      <c r="F168" s="224"/>
      <c r="G168" s="225"/>
      <c r="H168" s="224"/>
      <c r="I168" s="224"/>
      <c r="J168" s="224"/>
      <c r="K168" s="252"/>
    </row>
    <row r="169" spans="2:11" ht="15" customHeight="1">
      <c r="B169" s="229"/>
      <c r="C169" s="206" t="s">
        <v>3208</v>
      </c>
      <c r="D169" s="206"/>
      <c r="E169" s="206"/>
      <c r="F169" s="227" t="s">
        <v>3205</v>
      </c>
      <c r="G169" s="206"/>
      <c r="H169" s="206" t="s">
        <v>3245</v>
      </c>
      <c r="I169" s="206" t="s">
        <v>3207</v>
      </c>
      <c r="J169" s="206">
        <v>120</v>
      </c>
      <c r="K169" s="252"/>
    </row>
    <row r="170" spans="2:11" ht="15" customHeight="1">
      <c r="B170" s="229"/>
      <c r="C170" s="206" t="s">
        <v>3254</v>
      </c>
      <c r="D170" s="206"/>
      <c r="E170" s="206"/>
      <c r="F170" s="227" t="s">
        <v>3205</v>
      </c>
      <c r="G170" s="206"/>
      <c r="H170" s="206" t="s">
        <v>3255</v>
      </c>
      <c r="I170" s="206" t="s">
        <v>3207</v>
      </c>
      <c r="J170" s="206" t="s">
        <v>3256</v>
      </c>
      <c r="K170" s="252"/>
    </row>
    <row r="171" spans="2:11" ht="15" customHeight="1">
      <c r="B171" s="229"/>
      <c r="C171" s="206" t="s">
        <v>3153</v>
      </c>
      <c r="D171" s="206"/>
      <c r="E171" s="206"/>
      <c r="F171" s="227" t="s">
        <v>3205</v>
      </c>
      <c r="G171" s="206"/>
      <c r="H171" s="206" t="s">
        <v>3272</v>
      </c>
      <c r="I171" s="206" t="s">
        <v>3207</v>
      </c>
      <c r="J171" s="206" t="s">
        <v>3256</v>
      </c>
      <c r="K171" s="252"/>
    </row>
    <row r="172" spans="2:11" ht="15" customHeight="1">
      <c r="B172" s="229"/>
      <c r="C172" s="206" t="s">
        <v>3210</v>
      </c>
      <c r="D172" s="206"/>
      <c r="E172" s="206"/>
      <c r="F172" s="227" t="s">
        <v>3211</v>
      </c>
      <c r="G172" s="206"/>
      <c r="H172" s="206" t="s">
        <v>3272</v>
      </c>
      <c r="I172" s="206" t="s">
        <v>3207</v>
      </c>
      <c r="J172" s="206">
        <v>50</v>
      </c>
      <c r="K172" s="252"/>
    </row>
    <row r="173" spans="2:11" ht="15" customHeight="1">
      <c r="B173" s="229"/>
      <c r="C173" s="206" t="s">
        <v>3213</v>
      </c>
      <c r="D173" s="206"/>
      <c r="E173" s="206"/>
      <c r="F173" s="227" t="s">
        <v>3205</v>
      </c>
      <c r="G173" s="206"/>
      <c r="H173" s="206" t="s">
        <v>3272</v>
      </c>
      <c r="I173" s="206" t="s">
        <v>3215</v>
      </c>
      <c r="J173" s="206"/>
      <c r="K173" s="252"/>
    </row>
    <row r="174" spans="2:11" ht="15" customHeight="1">
      <c r="B174" s="229"/>
      <c r="C174" s="206" t="s">
        <v>3224</v>
      </c>
      <c r="D174" s="206"/>
      <c r="E174" s="206"/>
      <c r="F174" s="227" t="s">
        <v>3211</v>
      </c>
      <c r="G174" s="206"/>
      <c r="H174" s="206" t="s">
        <v>3272</v>
      </c>
      <c r="I174" s="206" t="s">
        <v>3207</v>
      </c>
      <c r="J174" s="206">
        <v>50</v>
      </c>
      <c r="K174" s="252"/>
    </row>
    <row r="175" spans="2:11" ht="15" customHeight="1">
      <c r="B175" s="229"/>
      <c r="C175" s="206" t="s">
        <v>3232</v>
      </c>
      <c r="D175" s="206"/>
      <c r="E175" s="206"/>
      <c r="F175" s="227" t="s">
        <v>3211</v>
      </c>
      <c r="G175" s="206"/>
      <c r="H175" s="206" t="s">
        <v>3272</v>
      </c>
      <c r="I175" s="206" t="s">
        <v>3207</v>
      </c>
      <c r="J175" s="206">
        <v>50</v>
      </c>
      <c r="K175" s="252"/>
    </row>
    <row r="176" spans="2:11" ht="15" customHeight="1">
      <c r="B176" s="229"/>
      <c r="C176" s="206" t="s">
        <v>3230</v>
      </c>
      <c r="D176" s="206"/>
      <c r="E176" s="206"/>
      <c r="F176" s="227" t="s">
        <v>3211</v>
      </c>
      <c r="G176" s="206"/>
      <c r="H176" s="206" t="s">
        <v>3272</v>
      </c>
      <c r="I176" s="206" t="s">
        <v>3207</v>
      </c>
      <c r="J176" s="206">
        <v>50</v>
      </c>
      <c r="K176" s="252"/>
    </row>
    <row r="177" spans="2:11" ht="15" customHeight="1">
      <c r="B177" s="229"/>
      <c r="C177" s="206" t="s">
        <v>135</v>
      </c>
      <c r="D177" s="206"/>
      <c r="E177" s="206"/>
      <c r="F177" s="227" t="s">
        <v>3205</v>
      </c>
      <c r="G177" s="206"/>
      <c r="H177" s="206" t="s">
        <v>3273</v>
      </c>
      <c r="I177" s="206" t="s">
        <v>3274</v>
      </c>
      <c r="J177" s="206"/>
      <c r="K177" s="252"/>
    </row>
    <row r="178" spans="2:11" ht="15" customHeight="1">
      <c r="B178" s="229"/>
      <c r="C178" s="206" t="s">
        <v>59</v>
      </c>
      <c r="D178" s="206"/>
      <c r="E178" s="206"/>
      <c r="F178" s="227" t="s">
        <v>3205</v>
      </c>
      <c r="G178" s="206"/>
      <c r="H178" s="206" t="s">
        <v>3275</v>
      </c>
      <c r="I178" s="206" t="s">
        <v>3276</v>
      </c>
      <c r="J178" s="206">
        <v>1</v>
      </c>
      <c r="K178" s="252"/>
    </row>
    <row r="179" spans="2:11" ht="15" customHeight="1">
      <c r="B179" s="229"/>
      <c r="C179" s="206" t="s">
        <v>55</v>
      </c>
      <c r="D179" s="206"/>
      <c r="E179" s="206"/>
      <c r="F179" s="227" t="s">
        <v>3205</v>
      </c>
      <c r="G179" s="206"/>
      <c r="H179" s="206" t="s">
        <v>3277</v>
      </c>
      <c r="I179" s="206" t="s">
        <v>3207</v>
      </c>
      <c r="J179" s="206">
        <v>20</v>
      </c>
      <c r="K179" s="252"/>
    </row>
    <row r="180" spans="2:11" ht="15" customHeight="1">
      <c r="B180" s="229"/>
      <c r="C180" s="206" t="s">
        <v>56</v>
      </c>
      <c r="D180" s="206"/>
      <c r="E180" s="206"/>
      <c r="F180" s="227" t="s">
        <v>3205</v>
      </c>
      <c r="G180" s="206"/>
      <c r="H180" s="206" t="s">
        <v>3278</v>
      </c>
      <c r="I180" s="206" t="s">
        <v>3207</v>
      </c>
      <c r="J180" s="206">
        <v>255</v>
      </c>
      <c r="K180" s="252"/>
    </row>
    <row r="181" spans="2:11" ht="15" customHeight="1">
      <c r="B181" s="229"/>
      <c r="C181" s="206" t="s">
        <v>136</v>
      </c>
      <c r="D181" s="206"/>
      <c r="E181" s="206"/>
      <c r="F181" s="227" t="s">
        <v>3205</v>
      </c>
      <c r="G181" s="206"/>
      <c r="H181" s="206" t="s">
        <v>3169</v>
      </c>
      <c r="I181" s="206" t="s">
        <v>3207</v>
      </c>
      <c r="J181" s="206">
        <v>10</v>
      </c>
      <c r="K181" s="252"/>
    </row>
    <row r="182" spans="2:11" ht="15" customHeight="1">
      <c r="B182" s="229"/>
      <c r="C182" s="206" t="s">
        <v>137</v>
      </c>
      <c r="D182" s="206"/>
      <c r="E182" s="206"/>
      <c r="F182" s="227" t="s">
        <v>3205</v>
      </c>
      <c r="G182" s="206"/>
      <c r="H182" s="206" t="s">
        <v>3279</v>
      </c>
      <c r="I182" s="206" t="s">
        <v>3240</v>
      </c>
      <c r="J182" s="206"/>
      <c r="K182" s="252"/>
    </row>
    <row r="183" spans="2:11" ht="15" customHeight="1">
      <c r="B183" s="229"/>
      <c r="C183" s="206" t="s">
        <v>3280</v>
      </c>
      <c r="D183" s="206"/>
      <c r="E183" s="206"/>
      <c r="F183" s="227" t="s">
        <v>3205</v>
      </c>
      <c r="G183" s="206"/>
      <c r="H183" s="206" t="s">
        <v>3281</v>
      </c>
      <c r="I183" s="206" t="s">
        <v>3240</v>
      </c>
      <c r="J183" s="206"/>
      <c r="K183" s="252"/>
    </row>
    <row r="184" spans="2:11" ht="15" customHeight="1">
      <c r="B184" s="229"/>
      <c r="C184" s="206" t="s">
        <v>3269</v>
      </c>
      <c r="D184" s="206"/>
      <c r="E184" s="206"/>
      <c r="F184" s="227" t="s">
        <v>3205</v>
      </c>
      <c r="G184" s="206"/>
      <c r="H184" s="206" t="s">
        <v>3282</v>
      </c>
      <c r="I184" s="206" t="s">
        <v>3240</v>
      </c>
      <c r="J184" s="206"/>
      <c r="K184" s="252"/>
    </row>
    <row r="185" spans="2:11" ht="15" customHeight="1">
      <c r="B185" s="229"/>
      <c r="C185" s="206" t="s">
        <v>139</v>
      </c>
      <c r="D185" s="206"/>
      <c r="E185" s="206"/>
      <c r="F185" s="227" t="s">
        <v>3211</v>
      </c>
      <c r="G185" s="206"/>
      <c r="H185" s="206" t="s">
        <v>3283</v>
      </c>
      <c r="I185" s="206" t="s">
        <v>3207</v>
      </c>
      <c r="J185" s="206">
        <v>50</v>
      </c>
      <c r="K185" s="252"/>
    </row>
    <row r="186" spans="2:11" ht="15" customHeight="1">
      <c r="B186" s="229"/>
      <c r="C186" s="206" t="s">
        <v>3284</v>
      </c>
      <c r="D186" s="206"/>
      <c r="E186" s="206"/>
      <c r="F186" s="227" t="s">
        <v>3211</v>
      </c>
      <c r="G186" s="206"/>
      <c r="H186" s="206" t="s">
        <v>3285</v>
      </c>
      <c r="I186" s="206" t="s">
        <v>3286</v>
      </c>
      <c r="J186" s="206"/>
      <c r="K186" s="252"/>
    </row>
    <row r="187" spans="2:11" ht="15" customHeight="1">
      <c r="B187" s="229"/>
      <c r="C187" s="206" t="s">
        <v>3287</v>
      </c>
      <c r="D187" s="206"/>
      <c r="E187" s="206"/>
      <c r="F187" s="227" t="s">
        <v>3211</v>
      </c>
      <c r="G187" s="206"/>
      <c r="H187" s="206" t="s">
        <v>3288</v>
      </c>
      <c r="I187" s="206" t="s">
        <v>3286</v>
      </c>
      <c r="J187" s="206"/>
      <c r="K187" s="252"/>
    </row>
    <row r="188" spans="2:11" ht="15" customHeight="1">
      <c r="B188" s="229"/>
      <c r="C188" s="206" t="s">
        <v>3289</v>
      </c>
      <c r="D188" s="206"/>
      <c r="E188" s="206"/>
      <c r="F188" s="227" t="s">
        <v>3211</v>
      </c>
      <c r="G188" s="206"/>
      <c r="H188" s="206" t="s">
        <v>3290</v>
      </c>
      <c r="I188" s="206" t="s">
        <v>3286</v>
      </c>
      <c r="J188" s="206"/>
      <c r="K188" s="252"/>
    </row>
    <row r="189" spans="2:11" ht="15" customHeight="1">
      <c r="B189" s="229"/>
      <c r="C189" s="265" t="s">
        <v>3291</v>
      </c>
      <c r="D189" s="206"/>
      <c r="E189" s="206"/>
      <c r="F189" s="227" t="s">
        <v>3211</v>
      </c>
      <c r="G189" s="206"/>
      <c r="H189" s="206" t="s">
        <v>3292</v>
      </c>
      <c r="I189" s="206" t="s">
        <v>3293</v>
      </c>
      <c r="J189" s="266" t="s">
        <v>3294</v>
      </c>
      <c r="K189" s="252"/>
    </row>
    <row r="190" spans="2:11" ht="15" customHeight="1">
      <c r="B190" s="229"/>
      <c r="C190" s="265" t="s">
        <v>44</v>
      </c>
      <c r="D190" s="206"/>
      <c r="E190" s="206"/>
      <c r="F190" s="227" t="s">
        <v>3205</v>
      </c>
      <c r="G190" s="206"/>
      <c r="H190" s="203" t="s">
        <v>3295</v>
      </c>
      <c r="I190" s="206" t="s">
        <v>3296</v>
      </c>
      <c r="J190" s="206"/>
      <c r="K190" s="252"/>
    </row>
    <row r="191" spans="2:11" ht="15" customHeight="1">
      <c r="B191" s="229"/>
      <c r="C191" s="265" t="s">
        <v>3297</v>
      </c>
      <c r="D191" s="206"/>
      <c r="E191" s="206"/>
      <c r="F191" s="227" t="s">
        <v>3205</v>
      </c>
      <c r="G191" s="206"/>
      <c r="H191" s="206" t="s">
        <v>3298</v>
      </c>
      <c r="I191" s="206" t="s">
        <v>3240</v>
      </c>
      <c r="J191" s="206"/>
      <c r="K191" s="252"/>
    </row>
    <row r="192" spans="2:11" ht="15" customHeight="1">
      <c r="B192" s="229"/>
      <c r="C192" s="265" t="s">
        <v>3299</v>
      </c>
      <c r="D192" s="206"/>
      <c r="E192" s="206"/>
      <c r="F192" s="227" t="s">
        <v>3205</v>
      </c>
      <c r="G192" s="206"/>
      <c r="H192" s="206" t="s">
        <v>3300</v>
      </c>
      <c r="I192" s="206" t="s">
        <v>3240</v>
      </c>
      <c r="J192" s="206"/>
      <c r="K192" s="252"/>
    </row>
    <row r="193" spans="2:11" ht="15" customHeight="1">
      <c r="B193" s="229"/>
      <c r="C193" s="265" t="s">
        <v>3301</v>
      </c>
      <c r="D193" s="206"/>
      <c r="E193" s="206"/>
      <c r="F193" s="227" t="s">
        <v>3211</v>
      </c>
      <c r="G193" s="206"/>
      <c r="H193" s="206" t="s">
        <v>3302</v>
      </c>
      <c r="I193" s="206" t="s">
        <v>3240</v>
      </c>
      <c r="J193" s="206"/>
      <c r="K193" s="252"/>
    </row>
    <row r="194" spans="2:11" ht="15" customHeight="1">
      <c r="B194" s="258"/>
      <c r="C194" s="267"/>
      <c r="D194" s="238"/>
      <c r="E194" s="238"/>
      <c r="F194" s="238"/>
      <c r="G194" s="238"/>
      <c r="H194" s="238"/>
      <c r="I194" s="238"/>
      <c r="J194" s="238"/>
      <c r="K194" s="259"/>
    </row>
    <row r="195" spans="2:11" ht="18.75" customHeight="1">
      <c r="B195" s="240"/>
      <c r="C195" s="250"/>
      <c r="D195" s="250"/>
      <c r="E195" s="250"/>
      <c r="F195" s="260"/>
      <c r="G195" s="250"/>
      <c r="H195" s="250"/>
      <c r="I195" s="250"/>
      <c r="J195" s="250"/>
      <c r="K195" s="240"/>
    </row>
    <row r="196" spans="2:11" ht="18.75" customHeight="1">
      <c r="B196" s="240"/>
      <c r="C196" s="250"/>
      <c r="D196" s="250"/>
      <c r="E196" s="250"/>
      <c r="F196" s="260"/>
      <c r="G196" s="250"/>
      <c r="H196" s="250"/>
      <c r="I196" s="250"/>
      <c r="J196" s="250"/>
      <c r="K196" s="240"/>
    </row>
    <row r="197" spans="2:11" ht="18.75" customHeight="1"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</row>
    <row r="198" spans="2:11" ht="13.5">
      <c r="B198" s="195"/>
      <c r="C198" s="196"/>
      <c r="D198" s="196"/>
      <c r="E198" s="196"/>
      <c r="F198" s="196"/>
      <c r="G198" s="196"/>
      <c r="H198" s="196"/>
      <c r="I198" s="196"/>
      <c r="J198" s="196"/>
      <c r="K198" s="197"/>
    </row>
    <row r="199" spans="2:11" ht="21">
      <c r="B199" s="198"/>
      <c r="C199" s="323" t="s">
        <v>3303</v>
      </c>
      <c r="D199" s="323"/>
      <c r="E199" s="323"/>
      <c r="F199" s="323"/>
      <c r="G199" s="323"/>
      <c r="H199" s="323"/>
      <c r="I199" s="323"/>
      <c r="J199" s="323"/>
      <c r="K199" s="199"/>
    </row>
    <row r="200" spans="2:11" ht="25.5" customHeight="1">
      <c r="B200" s="198"/>
      <c r="C200" s="268" t="s">
        <v>3304</v>
      </c>
      <c r="D200" s="268"/>
      <c r="E200" s="268"/>
      <c r="F200" s="268" t="s">
        <v>3305</v>
      </c>
      <c r="G200" s="269"/>
      <c r="H200" s="326" t="s">
        <v>3306</v>
      </c>
      <c r="I200" s="326"/>
      <c r="J200" s="326"/>
      <c r="K200" s="199"/>
    </row>
    <row r="201" spans="2:11" ht="5.25" customHeight="1">
      <c r="B201" s="229"/>
      <c r="C201" s="224"/>
      <c r="D201" s="224"/>
      <c r="E201" s="224"/>
      <c r="F201" s="224"/>
      <c r="G201" s="250"/>
      <c r="H201" s="224"/>
      <c r="I201" s="224"/>
      <c r="J201" s="224"/>
      <c r="K201" s="252"/>
    </row>
    <row r="202" spans="2:11" ht="15" customHeight="1">
      <c r="B202" s="229"/>
      <c r="C202" s="206" t="s">
        <v>3296</v>
      </c>
      <c r="D202" s="206"/>
      <c r="E202" s="206"/>
      <c r="F202" s="227" t="s">
        <v>45</v>
      </c>
      <c r="G202" s="206"/>
      <c r="H202" s="327" t="s">
        <v>3307</v>
      </c>
      <c r="I202" s="327"/>
      <c r="J202" s="327"/>
      <c r="K202" s="252"/>
    </row>
    <row r="203" spans="2:11" ht="15" customHeight="1">
      <c r="B203" s="229"/>
      <c r="C203" s="206"/>
      <c r="D203" s="206"/>
      <c r="E203" s="206"/>
      <c r="F203" s="227" t="s">
        <v>46</v>
      </c>
      <c r="G203" s="206"/>
      <c r="H203" s="327" t="s">
        <v>3308</v>
      </c>
      <c r="I203" s="327"/>
      <c r="J203" s="327"/>
      <c r="K203" s="252"/>
    </row>
    <row r="204" spans="2:11" ht="15" customHeight="1">
      <c r="B204" s="229"/>
      <c r="C204" s="206"/>
      <c r="D204" s="206"/>
      <c r="E204" s="206"/>
      <c r="F204" s="227" t="s">
        <v>49</v>
      </c>
      <c r="G204" s="206"/>
      <c r="H204" s="327" t="s">
        <v>3309</v>
      </c>
      <c r="I204" s="327"/>
      <c r="J204" s="327"/>
      <c r="K204" s="252"/>
    </row>
    <row r="205" spans="2:11" ht="15" customHeight="1">
      <c r="B205" s="229"/>
      <c r="C205" s="206"/>
      <c r="D205" s="206"/>
      <c r="E205" s="206"/>
      <c r="F205" s="227" t="s">
        <v>47</v>
      </c>
      <c r="G205" s="206"/>
      <c r="H205" s="327" t="s">
        <v>3310</v>
      </c>
      <c r="I205" s="327"/>
      <c r="J205" s="327"/>
      <c r="K205" s="252"/>
    </row>
    <row r="206" spans="2:11" ht="15" customHeight="1">
      <c r="B206" s="229"/>
      <c r="C206" s="206"/>
      <c r="D206" s="206"/>
      <c r="E206" s="206"/>
      <c r="F206" s="227" t="s">
        <v>48</v>
      </c>
      <c r="G206" s="206"/>
      <c r="H206" s="327" t="s">
        <v>3311</v>
      </c>
      <c r="I206" s="327"/>
      <c r="J206" s="327"/>
      <c r="K206" s="252"/>
    </row>
    <row r="207" spans="2:11" ht="15" customHeight="1">
      <c r="B207" s="229"/>
      <c r="C207" s="206"/>
      <c r="D207" s="206"/>
      <c r="E207" s="206"/>
      <c r="F207" s="227"/>
      <c r="G207" s="206"/>
      <c r="H207" s="206"/>
      <c r="I207" s="206"/>
      <c r="J207" s="206"/>
      <c r="K207" s="252"/>
    </row>
    <row r="208" spans="2:11" ht="15" customHeight="1">
      <c r="B208" s="229"/>
      <c r="C208" s="206" t="s">
        <v>3252</v>
      </c>
      <c r="D208" s="206"/>
      <c r="E208" s="206"/>
      <c r="F208" s="227" t="s">
        <v>78</v>
      </c>
      <c r="G208" s="206"/>
      <c r="H208" s="327" t="s">
        <v>3312</v>
      </c>
      <c r="I208" s="327"/>
      <c r="J208" s="327"/>
      <c r="K208" s="252"/>
    </row>
    <row r="209" spans="2:11" ht="15" customHeight="1">
      <c r="B209" s="229"/>
      <c r="C209" s="206"/>
      <c r="D209" s="206"/>
      <c r="E209" s="206"/>
      <c r="F209" s="227" t="s">
        <v>3149</v>
      </c>
      <c r="G209" s="206"/>
      <c r="H209" s="327" t="s">
        <v>3150</v>
      </c>
      <c r="I209" s="327"/>
      <c r="J209" s="327"/>
      <c r="K209" s="252"/>
    </row>
    <row r="210" spans="2:11" ht="15" customHeight="1">
      <c r="B210" s="229"/>
      <c r="C210" s="206"/>
      <c r="D210" s="206"/>
      <c r="E210" s="206"/>
      <c r="F210" s="227" t="s">
        <v>3147</v>
      </c>
      <c r="G210" s="206"/>
      <c r="H210" s="327" t="s">
        <v>3313</v>
      </c>
      <c r="I210" s="327"/>
      <c r="J210" s="327"/>
      <c r="K210" s="252"/>
    </row>
    <row r="211" spans="2:11" ht="15" customHeight="1">
      <c r="B211" s="270"/>
      <c r="C211" s="206"/>
      <c r="D211" s="206"/>
      <c r="E211" s="206"/>
      <c r="F211" s="227" t="s">
        <v>3151</v>
      </c>
      <c r="G211" s="265"/>
      <c r="H211" s="328" t="s">
        <v>3152</v>
      </c>
      <c r="I211" s="328"/>
      <c r="J211" s="328"/>
      <c r="K211" s="271"/>
    </row>
    <row r="212" spans="2:11" ht="15" customHeight="1">
      <c r="B212" s="270"/>
      <c r="C212" s="206"/>
      <c r="D212" s="206"/>
      <c r="E212" s="206"/>
      <c r="F212" s="227" t="s">
        <v>3036</v>
      </c>
      <c r="G212" s="265"/>
      <c r="H212" s="328" t="s">
        <v>3314</v>
      </c>
      <c r="I212" s="328"/>
      <c r="J212" s="328"/>
      <c r="K212" s="271"/>
    </row>
    <row r="213" spans="2:11" ht="15" customHeight="1">
      <c r="B213" s="270"/>
      <c r="C213" s="206"/>
      <c r="D213" s="206"/>
      <c r="E213" s="206"/>
      <c r="F213" s="227"/>
      <c r="G213" s="265"/>
      <c r="H213" s="256"/>
      <c r="I213" s="256"/>
      <c r="J213" s="256"/>
      <c r="K213" s="271"/>
    </row>
    <row r="214" spans="2:11" ht="15" customHeight="1">
      <c r="B214" s="270"/>
      <c r="C214" s="206" t="s">
        <v>3276</v>
      </c>
      <c r="D214" s="206"/>
      <c r="E214" s="206"/>
      <c r="F214" s="227">
        <v>1</v>
      </c>
      <c r="G214" s="265"/>
      <c r="H214" s="328" t="s">
        <v>3315</v>
      </c>
      <c r="I214" s="328"/>
      <c r="J214" s="328"/>
      <c r="K214" s="271"/>
    </row>
    <row r="215" spans="2:11" ht="15" customHeight="1">
      <c r="B215" s="270"/>
      <c r="C215" s="206"/>
      <c r="D215" s="206"/>
      <c r="E215" s="206"/>
      <c r="F215" s="227">
        <v>2</v>
      </c>
      <c r="G215" s="265"/>
      <c r="H215" s="328" t="s">
        <v>3316</v>
      </c>
      <c r="I215" s="328"/>
      <c r="J215" s="328"/>
      <c r="K215" s="271"/>
    </row>
    <row r="216" spans="2:11" ht="15" customHeight="1">
      <c r="B216" s="270"/>
      <c r="C216" s="206"/>
      <c r="D216" s="206"/>
      <c r="E216" s="206"/>
      <c r="F216" s="227">
        <v>3</v>
      </c>
      <c r="G216" s="265"/>
      <c r="H216" s="328" t="s">
        <v>3317</v>
      </c>
      <c r="I216" s="328"/>
      <c r="J216" s="328"/>
      <c r="K216" s="271"/>
    </row>
    <row r="217" spans="2:11" ht="15" customHeight="1">
      <c r="B217" s="270"/>
      <c r="C217" s="206"/>
      <c r="D217" s="206"/>
      <c r="E217" s="206"/>
      <c r="F217" s="227">
        <v>4</v>
      </c>
      <c r="G217" s="265"/>
      <c r="H217" s="328" t="s">
        <v>3318</v>
      </c>
      <c r="I217" s="328"/>
      <c r="J217" s="328"/>
      <c r="K217" s="271"/>
    </row>
    <row r="218" spans="2:11" ht="12.75" customHeight="1">
      <c r="B218" s="272"/>
      <c r="C218" s="273"/>
      <c r="D218" s="273"/>
      <c r="E218" s="273"/>
      <c r="F218" s="273"/>
      <c r="G218" s="273"/>
      <c r="H218" s="273"/>
      <c r="I218" s="273"/>
      <c r="J218" s="273"/>
      <c r="K218" s="274"/>
    </row>
  </sheetData>
  <sheetProtection formatCells="0" formatColumns="0" formatRows="0" insertColumns="0" insertRows="0" insertHyperlinks="0" deleteColumns="0" deleteRows="0" sort="0" autoFilter="0" pivotTables="0"/>
  <mergeCells count="77">
    <mergeCell ref="H205:J205"/>
    <mergeCell ref="C102:J102"/>
    <mergeCell ref="C122:J122"/>
    <mergeCell ref="C147:J147"/>
    <mergeCell ref="C165:J165"/>
    <mergeCell ref="C199:J199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C75:J75"/>
    <mergeCell ref="H200:J200"/>
    <mergeCell ref="H202:J202"/>
    <mergeCell ref="H203:J203"/>
    <mergeCell ref="H204:J204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EKS-028-2020 - Údržba a o...</vt:lpstr>
      <vt:lpstr>Pokyny pro vyplnění</vt:lpstr>
      <vt:lpstr>'EKS-028-2020 - Údržba a o...'!Názvy_tisku</vt:lpstr>
      <vt:lpstr>'Rekapitulace stavby'!Názvy_tisku</vt:lpstr>
      <vt:lpstr>'EKS-028-2020 - Údržba a o...'!Oblast_tisku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Zbyněk Jarolím</dc:creator>
  <cp:lastModifiedBy>Svobodová Blanka Ing.</cp:lastModifiedBy>
  <dcterms:created xsi:type="dcterms:W3CDTF">2020-07-31T10:04:01Z</dcterms:created>
  <dcterms:modified xsi:type="dcterms:W3CDTF">2020-11-03T10:06:54Z</dcterms:modified>
</cp:coreProperties>
</file>