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SO 100 - KOMUNIKACE" sheetId="2" r:id="rId2"/>
    <sheet name="SO 400 - Veřejné osvětlení" sheetId="3" r:id="rId3"/>
    <sheet name="VON - Vedlejší a ostatní ..." sheetId="4" r:id="rId4"/>
  </sheets>
  <definedNames>
    <definedName name="_xlnm._FilterDatabase" localSheetId="1" hidden="1">'SO 100 - KOMUNIKACE'!$C$87:$K$275</definedName>
    <definedName name="_xlnm._FilterDatabase" localSheetId="2" hidden="1">'SO 400 - Veřejné osvětlení'!$C$81:$K$131</definedName>
    <definedName name="_xlnm._FilterDatabase" localSheetId="3" hidden="1">'VON - Vedlejší a ostatní ...'!$C$79:$K$87</definedName>
    <definedName name="_xlnm.Print_Area" localSheetId="0">'Rekapitulace stavby'!$D$4:$AO$36,'Rekapitulace stavby'!$C$42:$AQ$58</definedName>
    <definedName name="_xlnm.Print_Area" localSheetId="1">'SO 100 - KOMUNIKACE'!$C$45:$J$69,'SO 100 - KOMUNIKACE'!$C$75:$K$275</definedName>
    <definedName name="_xlnm.Print_Area" localSheetId="2">'SO 400 - Veřejné osvětlení'!$C$45:$J$63,'SO 400 - Veřejné osvětlení'!$C$69:$K$131</definedName>
    <definedName name="_xlnm.Print_Area" localSheetId="3">'VON - Vedlejší a ostatní ...'!$C$45:$J$61,'VON - Vedlejší a ostatní ...'!$C$67:$K$87</definedName>
    <definedName name="_xlnm.Print_Titles" localSheetId="0">'Rekapitulace stavby'!$52:$52</definedName>
    <definedName name="_xlnm.Print_Titles" localSheetId="1">'SO 100 - KOMUNIKACE'!$87:$87</definedName>
    <definedName name="_xlnm.Print_Titles" localSheetId="2">'SO 400 - Veřejné osvětlení'!$81:$81</definedName>
    <definedName name="_xlnm.Print_Titles" localSheetId="3">'VON - Vedlejší a ostatní ...'!$79:$79</definedName>
  </definedNames>
  <calcPr calcId="145621"/>
</workbook>
</file>

<file path=xl/sharedStrings.xml><?xml version="1.0" encoding="utf-8"?>
<sst xmlns="http://schemas.openxmlformats.org/spreadsheetml/2006/main" count="3335" uniqueCount="674">
  <si>
    <t>Export Komplet</t>
  </si>
  <si>
    <t>VZ</t>
  </si>
  <si>
    <t>2.0</t>
  </si>
  <si>
    <t>ZAMOK</t>
  </si>
  <si>
    <t>False</t>
  </si>
  <si>
    <t>{c1dc4201-3a81-402a-913a-052e98dc2f74}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</si>
  <si>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</si>
  <si>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</si>
  <si>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</si>
  <si>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</si>
  <si>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</si>
  <si>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</si>
  <si>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</si>
  <si>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</si>
  <si>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5633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</si>
  <si>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</si>
  <si>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</si>
  <si>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ul. Jankovcova - II.etapa (od ul. Sovova po ul. Palackého)</t>
  </si>
  <si>
    <t>KSO:</t>
  </si>
  <si>
    <t/>
  </si>
  <si>
    <t>CC-CZ:</t>
  </si>
  <si>
    <t>Místo:</t>
  </si>
  <si>
    <t>Teplice</t>
  </si>
  <si>
    <t>Datum:</t>
  </si>
  <si>
    <t>14. 8. 2020</t>
  </si>
  <si>
    <t>Zadavatel:</t>
  </si>
  <si>
    <t>IČ:</t>
  </si>
  <si>
    <t>Statutární město Teplice</t>
  </si>
  <si>
    <t>DIČ:</t>
  </si>
  <si>
    <t>Uchazeč:</t>
  </si>
  <si>
    <t>Vyplň údaj</t>
  </si>
  <si>
    <t>Projektant:</t>
  </si>
  <si>
    <t>B-PROJEKTY Teplice s.r.o.</t>
  </si>
  <si>
    <t>True</t>
  </si>
  <si>
    <t>Zpracovatel:</t>
  </si>
  <si>
    <t>Ladislav Marek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</si>
  <si>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</si>
  <si>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</si>
  <si>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</si>
  <si>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</si>
  <si>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</si>
  <si>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</si>
  <si>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</si>
  <si>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</si>
  <si>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</si>
  <si>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</si>
  <si>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</si>
  <si>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</si>
  <si>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</si>
  <si>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</si>
  <si>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</si>
  <si>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</si>
  <si>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</si>
  <si>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</si>
  <si>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</si>
  <si>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</si>
  <si>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</si>
  <si>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</si>
  <si>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</si>
  <si>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</si>
  <si>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</si>
  <si>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</si>
  <si>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</si>
  <si>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</si>
  <si>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</si>
  <si>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</si>
  <si>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</si>
  <si>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</si>
  <si>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</si>
  <si>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</si>
  <si>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</si>
  <si>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</si>
  <si>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</si>
  <si>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</si>
  <si>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</si>
  <si>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</si>
  <si>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</si>
  <si>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</si>
  <si>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KOMUNIKACE</t>
  </si>
  <si>
    <t>STA</t>
  </si>
  <si>
    <t>1</t>
  </si>
  <si>
    <t>{aabdb880-c8ac-43c5-ba4f-e792d920fc12}</t>
  </si>
  <si>
    <t>2</t>
  </si>
  <si>
    <t>SO 400</t>
  </si>
  <si>
    <t>Veřejné osvětlení</t>
  </si>
  <si>
    <t>{e36bd7fb-cece-41f1-9296-6152a35b533e}</t>
  </si>
  <si>
    <t>VON</t>
  </si>
  <si>
    <t>Vedlejší a ostatní náklady</t>
  </si>
  <si>
    <t>{e3d08f44-106e-4057-ace7-3ffb8ab6aa32}</t>
  </si>
  <si>
    <t>KRYCÍ LIST SOUPISU PRACÍ</t>
  </si>
  <si>
    <t>Objekt:</t>
  </si>
  <si>
    <t>SO 100 -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</si>
  <si>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</si>
  <si>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</si>
  <si>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</si>
  <si>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</si>
  <si>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</si>
  <si>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</si>
  <si>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</si>
  <si>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</si>
  <si>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</si>
  <si>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</si>
  <si>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</si>
  <si>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</si>
  <si>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</si>
  <si>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</si>
  <si>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</si>
  <si>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</si>
  <si>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</si>
  <si>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</si>
  <si>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</si>
  <si>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</si>
  <si>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</si>
  <si>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</si>
  <si>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</si>
  <si>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</si>
  <si>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</si>
  <si>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</si>
  <si>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</si>
  <si>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</si>
  <si>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</si>
  <si>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</si>
  <si>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</si>
  <si>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112251102</t>
  </si>
  <si>
    <t>Odstranění pařezů strojně s jejich vykopáním, vytrháním nebo odstřelením průměru přes 300 do 500 mm</t>
  </si>
  <si>
    <t>kus</t>
  </si>
  <si>
    <t>CS ÚRS 2020 02</t>
  </si>
  <si>
    <t>4</t>
  </si>
  <si>
    <t>1502380499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</si>
  <si>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</si>
  <si>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</si>
  <si>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</si>
  <si>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1144259270</t>
  </si>
  <si>
    <t>VV</t>
  </si>
  <si>
    <t>bourání podkladních vrstev chodníku tl.150 mm</t>
  </si>
  <si>
    <t>1317,0</t>
  </si>
  <si>
    <t>3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</si>
  <si>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</si>
  <si>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</si>
  <si>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1449173387</t>
  </si>
  <si>
    <t>bourání podkladních vrstev komunikace tl.350 mm</t>
  </si>
  <si>
    <t>2475,0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</si>
  <si>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</si>
  <si>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</si>
  <si>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1753084052</t>
  </si>
  <si>
    <t>bourání asfaltového krytu tl. 100 mm</t>
  </si>
  <si>
    <t>3792,0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</si>
  <si>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</si>
  <si>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</si>
  <si>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</si>
  <si>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</si>
  <si>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-385067699</t>
  </si>
  <si>
    <t>6</t>
  </si>
  <si>
    <t>132251253</t>
  </si>
  <si>
    <t>Hloubení nezapažených rýh šířky přes 800 do 2 000 mm strojně s urovnáním dna do předepsaného profilu a spádu v hornině třídy těžitelnosti I skupiny 3 přes 50 do 100 m3</t>
  </si>
  <si>
    <t>m3</t>
  </si>
  <si>
    <t>-1152419317</t>
  </si>
  <si>
    <t>rekonstrukce přípojek UV</t>
  </si>
  <si>
    <t>35,5*1,5</t>
  </si>
  <si>
    <t>7</t>
  </si>
  <si>
    <t>151101101</t>
  </si>
  <si>
    <t>Zřízení pažení a rozepření stěn rýh pro podzemní vedení příložné pro jakoukoliv mezerovitost, hloubky do 2 m</t>
  </si>
  <si>
    <t>1114313673</t>
  </si>
  <si>
    <t>35,5*3,0</t>
  </si>
  <si>
    <t>8</t>
  </si>
  <si>
    <t>151101111</t>
  </si>
  <si>
    <t>Odstranění pažení a rozepření stěn rýh pro podzemní vedení s uložením materiálu na vzdálenost do 3 m od kraje výkopu příložné, hloubky do 2 m</t>
  </si>
  <si>
    <t>-1934470799</t>
  </si>
  <si>
    <t>9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</si>
  <si>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</si>
  <si>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</si>
  <si>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866154509</t>
  </si>
  <si>
    <t>53,25-39,05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</si>
  <si>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</si>
  <si>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</si>
  <si>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</si>
  <si>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</si>
  <si>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250667461</t>
  </si>
  <si>
    <t>14,2*1,7 "Přepočtené koeficientem množství</t>
  </si>
  <si>
    <t>11</t>
  </si>
  <si>
    <t>174151101</t>
  </si>
  <si>
    <t>Zásyp sypaninou z jakékoliv horniny strojně s uložením výkopku ve vrstvách se zhutněním jam, šachet, rýh nebo kolem objektů v těchto vykopávkách</t>
  </si>
  <si>
    <t>1498240882</t>
  </si>
  <si>
    <t>35,5*1,1</t>
  </si>
  <si>
    <t>12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</si>
  <si>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</si>
  <si>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</si>
  <si>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-2058142421</t>
  </si>
  <si>
    <t>13</t>
  </si>
  <si>
    <t>M</t>
  </si>
  <si>
    <t>58337331</t>
  </si>
  <si>
    <t>štěrkopísek frakce 0/22</t>
  </si>
  <si>
    <t>821149848</t>
  </si>
  <si>
    <t>10,65*2 "Přepočtené koeficientem množství</t>
  </si>
  <si>
    <t>14</t>
  </si>
  <si>
    <t>181152302</t>
  </si>
  <si>
    <t>Úprava pláně na stavbách silnic a dálnic strojně v zářezech mimo skalních se zhutněním</t>
  </si>
  <si>
    <t>-1114108826</t>
  </si>
  <si>
    <t>úprava pláně v místě plné konstrukce vozovky</t>
  </si>
  <si>
    <t>úprava pláně v místě dlážděných chodníků a vjezdů</t>
  </si>
  <si>
    <t>Součet</t>
  </si>
  <si>
    <t>Svislé a kompletní konstrukce</t>
  </si>
  <si>
    <t>339921131</t>
  </si>
  <si>
    <t>Osazování palisád betonových v řadě se zabetonováním výšky palisády do 500 mm</t>
  </si>
  <si>
    <t>-183182125</t>
  </si>
  <si>
    <t>42ks</t>
  </si>
  <si>
    <t>42*0,16</t>
  </si>
  <si>
    <t>16</t>
  </si>
  <si>
    <t>59228406</t>
  </si>
  <si>
    <t>palisáda betonová přírodní 160x160x400mm</t>
  </si>
  <si>
    <t>-855176846</t>
  </si>
  <si>
    <t>17</t>
  </si>
  <si>
    <t>348171120R</t>
  </si>
  <si>
    <t>Úprava oplocení</t>
  </si>
  <si>
    <t>-125285782</t>
  </si>
  <si>
    <t>Vodorovné konstrukce</t>
  </si>
  <si>
    <t>18</t>
  </si>
  <si>
    <t>451573111</t>
  </si>
  <si>
    <t>Lože pod potrubí, stoky a drobné objekty v otevřeném výkopu z písku a štěrkopísku do 63 mm</t>
  </si>
  <si>
    <t>-32540648</t>
  </si>
  <si>
    <t>35,5*1,0*0,1</t>
  </si>
  <si>
    <t>Komunikace pozemní</t>
  </si>
  <si>
    <t>19</t>
  </si>
  <si>
    <t>564851111</t>
  </si>
  <si>
    <t>Podklad ze štěrkodrti ŠD s rozprostřením a zhutněním, po zhutnění tl. 150 mm</t>
  </si>
  <si>
    <t>-1168336796</t>
  </si>
  <si>
    <t>plná konstrukce asfaltové vozovky</t>
  </si>
  <si>
    <t>dlážděné chodníky</t>
  </si>
  <si>
    <t>727,0+360,0</t>
  </si>
  <si>
    <t>zastávkové panely</t>
  </si>
  <si>
    <t>76,0*2</t>
  </si>
  <si>
    <t>20</t>
  </si>
  <si>
    <t>564861111</t>
  </si>
  <si>
    <t>Podklad ze štěrkodrti ŠD s rozprostřením a zhutněním, po zhutnění tl. 200 mm</t>
  </si>
  <si>
    <t>-1981138433</t>
  </si>
  <si>
    <t>dlážděné vjezdy</t>
  </si>
  <si>
    <t>122,0+61,0</t>
  </si>
  <si>
    <t>varovné pásy</t>
  </si>
  <si>
    <t>48,0</t>
  </si>
  <si>
    <t>565135121</t>
  </si>
  <si>
    <t>Asfaltový beton vrstva podkladní ACP 16 (obalované kamenivo střednězrnné - OKS) s rozprostřením a zhutněním v pruhu šířky přes 3 m, po zhutnění tl. 50 mm</t>
  </si>
  <si>
    <t>1778615371</t>
  </si>
  <si>
    <t>22</t>
  </si>
  <si>
    <t>567122114</t>
  </si>
  <si>
    <t>Podklad ze směsi stmelené cementem SC bez dilatačních spár, s rozprostřením a zhutněním SC C 8/10 (KSC I), po zhutnění tl. 150 mm</t>
  </si>
  <si>
    <t>1529682201</t>
  </si>
  <si>
    <t>23</t>
  </si>
  <si>
    <t>573191111</t>
  </si>
  <si>
    <t>Postřik infiltrační kationaktivní emulzí v množství 1,00 kg/m2</t>
  </si>
  <si>
    <t>-1293828527</t>
  </si>
  <si>
    <t>P</t>
  </si>
  <si>
    <t>Poznámka k položce:
0,7kg/m2</t>
  </si>
  <si>
    <t>24</t>
  </si>
  <si>
    <t>573211107</t>
  </si>
  <si>
    <t>Postřik spojovací PS bez posypu kamenivem z asfaltu silničního, v množství 0,30 kg/m2</t>
  </si>
  <si>
    <t>-300637436</t>
  </si>
  <si>
    <t>Poznámka k položce:
0,25kg/m2</t>
  </si>
  <si>
    <t>2475,0*2</t>
  </si>
  <si>
    <t>25</t>
  </si>
  <si>
    <t>577134121</t>
  </si>
  <si>
    <t>Asfaltový beton vrstva obrusná ACO 11 (ABS) s rozprostřením a se zhutněním z nemodifikovaného asfaltu v pruhu šířky přes 3 m tř. I, po zhutnění tl. 40 mm</t>
  </si>
  <si>
    <t>1102244793</t>
  </si>
  <si>
    <t>26</t>
  </si>
  <si>
    <t>577155122</t>
  </si>
  <si>
    <t>Asfaltový beton vrstva ložní ACL 16 (ABH) s rozprostřením a zhutněním z nemodifikovaného asfaltu v pruhu šířky přes 3 m, po zhutnění tl. 60 mm</t>
  </si>
  <si>
    <t>714095866</t>
  </si>
  <si>
    <t>27</t>
  </si>
  <si>
    <t>584921111</t>
  </si>
  <si>
    <t>Osazení dílců z předpjatého betonu s podkladem z kameniva těženého do tl. 50 mm dílce hmotnosti do 6 t/kus, na plochu jednotlivě přes 50 do 200 m2</t>
  </si>
  <si>
    <t>1431968457</t>
  </si>
  <si>
    <t>3,38*0,75+1,85*0,75*7+2,0*0,75+2,15*0,75+3,38*0,75+2,95*2,0+2,95*2,15+2,95*2,15*7</t>
  </si>
  <si>
    <t>28</t>
  </si>
  <si>
    <t>302975</t>
  </si>
  <si>
    <t>Zastávkový panel DESKA 1 (100/3380/750)</t>
  </si>
  <si>
    <t>ks</t>
  </si>
  <si>
    <t>-269587689</t>
  </si>
  <si>
    <t>29</t>
  </si>
  <si>
    <t>302976</t>
  </si>
  <si>
    <t>Zastávkový panel DESKA 2 (100/1850/750)</t>
  </si>
  <si>
    <t>1675170316</t>
  </si>
  <si>
    <t>30</t>
  </si>
  <si>
    <t>302977</t>
  </si>
  <si>
    <t>Zastávkový panel DESKA 3 (100/2000/750)</t>
  </si>
  <si>
    <t>-67528119</t>
  </si>
  <si>
    <t>31</t>
  </si>
  <si>
    <t>302978</t>
  </si>
  <si>
    <t>Zastávkový panel DESKA 4 (100/2150/750)</t>
  </si>
  <si>
    <t>-24764516</t>
  </si>
  <si>
    <t>32</t>
  </si>
  <si>
    <t>302979</t>
  </si>
  <si>
    <t>Zastávkový panel DESKA 5 (100/3380/750)</t>
  </si>
  <si>
    <t>1704741467</t>
  </si>
  <si>
    <t>33</t>
  </si>
  <si>
    <t>300649</t>
  </si>
  <si>
    <t>Zastávkový panel nájezdový - nás.hrana 20cm</t>
  </si>
  <si>
    <t>-315415914</t>
  </si>
  <si>
    <t>Poznámka k položce:
(460/2950/2000)</t>
  </si>
  <si>
    <t>34</t>
  </si>
  <si>
    <t>300650</t>
  </si>
  <si>
    <t>Zastávkový panel výjezdový - nás.hrana 20cm</t>
  </si>
  <si>
    <t>-326364908</t>
  </si>
  <si>
    <t>Poznámka k položce:
(460/2950/2150)</t>
  </si>
  <si>
    <t>35</t>
  </si>
  <si>
    <t>300651</t>
  </si>
  <si>
    <t>Zastávkový panel základní- nás.hrana 20cm</t>
  </si>
  <si>
    <t>-2126140617</t>
  </si>
  <si>
    <t>36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</si>
  <si>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</si>
  <si>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</si>
  <si>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-1368517448</t>
  </si>
  <si>
    <t>37</t>
  </si>
  <si>
    <t>59245008</t>
  </si>
  <si>
    <t>dlažba tvar obdélník betonová 200x100x60mm barevná</t>
  </si>
  <si>
    <t>137538385</t>
  </si>
  <si>
    <t>odstín okr a odstín červená</t>
  </si>
  <si>
    <t>1087*1,01 "Přepočtené koeficientem množství</t>
  </si>
  <si>
    <t>38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</si>
  <si>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</si>
  <si>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</si>
  <si>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-1460531169</t>
  </si>
  <si>
    <t>39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</si>
  <si>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</si>
  <si>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</si>
  <si>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549640810</t>
  </si>
  <si>
    <t>40</t>
  </si>
  <si>
    <t>59245005</t>
  </si>
  <si>
    <t>dlažba tvar obdélník betonová 200x100x80mm barevná</t>
  </si>
  <si>
    <t>-1331139134</t>
  </si>
  <si>
    <t>183*1,02 "Přepočtené koeficientem množství</t>
  </si>
  <si>
    <t>41</t>
  </si>
  <si>
    <t>59245226</t>
  </si>
  <si>
    <t>dlažba tvar obdélník betonová pro nevidomé 200x100x80mm barevná</t>
  </si>
  <si>
    <t>383961108</t>
  </si>
  <si>
    <t>48*1,03 "Přepočtené koeficientem množství</t>
  </si>
  <si>
    <t>Trubní vedení</t>
  </si>
  <si>
    <t>42</t>
  </si>
  <si>
    <t>831263195R</t>
  </si>
  <si>
    <t>Stavební úprava místa napojení do kanalizace</t>
  </si>
  <si>
    <t>1968338495</t>
  </si>
  <si>
    <t>43</t>
  </si>
  <si>
    <t>871355231</t>
  </si>
  <si>
    <t>Kanalizační potrubí z tvrdého PVC v otevřeném výkopu ve sklonu do 20 %, hladkého plnostěnného jednovrstvého, tuhost třídy SN 10 DN 200</t>
  </si>
  <si>
    <t>-25864623</t>
  </si>
  <si>
    <t>44</t>
  </si>
  <si>
    <t>871365811</t>
  </si>
  <si>
    <t>Bourání stávajícího potrubí z PVC nebo polypropylenu PP v otevřeném výkopu DN přes 150 do 250</t>
  </si>
  <si>
    <t>2004283947</t>
  </si>
  <si>
    <t>45</t>
  </si>
  <si>
    <t>895941111</t>
  </si>
  <si>
    <t>Zřízení vpusti kanalizační uliční z betonových dílců typ UV-50 normální</t>
  </si>
  <si>
    <t>1218400212</t>
  </si>
  <si>
    <t>46</t>
  </si>
  <si>
    <t>59223852</t>
  </si>
  <si>
    <t>dno pro uliční vpusť s kalovou prohlubní betonové 450x300x50mm</t>
  </si>
  <si>
    <t>735440301</t>
  </si>
  <si>
    <t>47</t>
  </si>
  <si>
    <t>59223858</t>
  </si>
  <si>
    <t>skruž pro uliční vpusť horní betonová 450x570x50mm</t>
  </si>
  <si>
    <t>1385547020</t>
  </si>
  <si>
    <t>48</t>
  </si>
  <si>
    <t>KSI.BU3Z20P</t>
  </si>
  <si>
    <t>Zápachová uzávěra, 3Z200PVC v.550mm s výtokem PVC KG DN 200 - sifon</t>
  </si>
  <si>
    <t>1604017955</t>
  </si>
  <si>
    <t>49</t>
  </si>
  <si>
    <t>899204112</t>
  </si>
  <si>
    <t>Osazení mříží litinových včetně rámů a košů na bahno pro třídu zatížení D400, E600</t>
  </si>
  <si>
    <t>1182820796</t>
  </si>
  <si>
    <t>50</t>
  </si>
  <si>
    <t>KSI.KM05</t>
  </si>
  <si>
    <t>vtoková mříž, 500x500, rám litinový v.160mm, D 400</t>
  </si>
  <si>
    <t>-1631232001</t>
  </si>
  <si>
    <t>51</t>
  </si>
  <si>
    <t>59223875</t>
  </si>
  <si>
    <t>koš nízký pro uliční vpusti žárově Pz plech pro rám 500/500mm</t>
  </si>
  <si>
    <t>-1228069068</t>
  </si>
  <si>
    <t>52</t>
  </si>
  <si>
    <t>899231111</t>
  </si>
  <si>
    <t>Výšková úprava uličního vstupu nebo vpusti do 200 mm mříže</t>
  </si>
  <si>
    <t>1102273317</t>
  </si>
  <si>
    <t>vpust</t>
  </si>
  <si>
    <t>53</t>
  </si>
  <si>
    <t>899331111</t>
  </si>
  <si>
    <t>Výšková úprava uličního vstupu nebo vpusti do 200 mm poklopu</t>
  </si>
  <si>
    <t>-1325353643</t>
  </si>
  <si>
    <t>šachty</t>
  </si>
  <si>
    <t>54</t>
  </si>
  <si>
    <t>899431111</t>
  </si>
  <si>
    <t>Výšková úprava uličního vstupu nebo vpusti do 200 mm krycího hrnce, šoupěte nebo hydrantu bez úpravy armatur</t>
  </si>
  <si>
    <t>-971489904</t>
  </si>
  <si>
    <t>šoupata</t>
  </si>
  <si>
    <t>Ostatní konstrukce a práce-bourání</t>
  </si>
  <si>
    <t>55</t>
  </si>
  <si>
    <t>89594118</t>
  </si>
  <si>
    <t>Demontáž vpusti kanalizační uliční z betonových dílců,zaslepení přípojek</t>
  </si>
  <si>
    <t>-256542336</t>
  </si>
  <si>
    <t>56</t>
  </si>
  <si>
    <t>914111111</t>
  </si>
  <si>
    <t>Montáž svislé dopravní značky základní velikosti do 1 m2 objímkami na sloupky nebo konzoly</t>
  </si>
  <si>
    <t>-1576477040</t>
  </si>
  <si>
    <t>57</t>
  </si>
  <si>
    <t>40445621</t>
  </si>
  <si>
    <t>informativní značky provozní IP1-IP3, IP4b-IP7, IP10a, b 500x500mm</t>
  </si>
  <si>
    <t>1878380753</t>
  </si>
  <si>
    <t>IP 6</t>
  </si>
  <si>
    <t>58</t>
  </si>
  <si>
    <t>40445625</t>
  </si>
  <si>
    <t>informativní značky provozní IP8, IP9, IP11-IP13 500x700mm</t>
  </si>
  <si>
    <t>21967433</t>
  </si>
  <si>
    <t>IP 11c</t>
  </si>
  <si>
    <t>IP 12</t>
  </si>
  <si>
    <t>59</t>
  </si>
  <si>
    <t>915231111R</t>
  </si>
  <si>
    <t>Vodorovné dopravní značení stříkaným plastem bílé základní</t>
  </si>
  <si>
    <t>1562593701</t>
  </si>
  <si>
    <t>viz PD</t>
  </si>
  <si>
    <t>165,5</t>
  </si>
  <si>
    <t>60</t>
  </si>
  <si>
    <t>915231115</t>
  </si>
  <si>
    <t>Vodorovné dopravní značení stříkaným plastem žluté základní</t>
  </si>
  <si>
    <t>1041674378</t>
  </si>
  <si>
    <t>13,2</t>
  </si>
  <si>
    <t>61</t>
  </si>
  <si>
    <t>915311112</t>
  </si>
  <si>
    <t>Vodorovné značení předformovaným termoplastem dopravní značky barevné velikosti do 2 m2</t>
  </si>
  <si>
    <t>1015915039</t>
  </si>
  <si>
    <t>VDZ A12b - viz PD</t>
  </si>
  <si>
    <t>1+1</t>
  </si>
  <si>
    <t>62</t>
  </si>
  <si>
    <t>915321111R</t>
  </si>
  <si>
    <t>Vodorovné značení předformovaným termoplastem</t>
  </si>
  <si>
    <t>-1708172389</t>
  </si>
  <si>
    <t>V11a</t>
  </si>
  <si>
    <t>6,5</t>
  </si>
  <si>
    <t>63</t>
  </si>
  <si>
    <t>915621111</t>
  </si>
  <si>
    <t>Předznačení pro vodorovné značení stříkané barvou nebo prováděné z nátěrových hmot</t>
  </si>
  <si>
    <t>629487180</t>
  </si>
  <si>
    <t>165,5+13,2+6,5</t>
  </si>
  <si>
    <t>64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</si>
  <si>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</si>
  <si>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</si>
  <si>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-179475628</t>
  </si>
  <si>
    <t>65</t>
  </si>
  <si>
    <t>59217017</t>
  </si>
  <si>
    <t>obrubník betonový chodníkový 1000x100x250mm</t>
  </si>
  <si>
    <t>-1678205074</t>
  </si>
  <si>
    <t>37*1,01 "Přepočtené koeficientem množství</t>
  </si>
  <si>
    <t>66</t>
  </si>
  <si>
    <t>916241113</t>
  </si>
  <si>
    <t>Osazení obrubníku kamenného se zřízením lože, s vyplněním a zatřením spár cementovou maltou ležatého s boční opěrou z betonu prostého, do lože z betonu prostého</t>
  </si>
  <si>
    <t>334715150</t>
  </si>
  <si>
    <t>Poznámka k položce:
390 m původních kamenných obrubníků</t>
  </si>
  <si>
    <t>67</t>
  </si>
  <si>
    <t>58380004</t>
  </si>
  <si>
    <t>obrubník kamenný žulový přímý 250x200mm</t>
  </si>
  <si>
    <t>-489500821</t>
  </si>
  <si>
    <t>55*1,01 "Přepočtené koeficientem množství</t>
  </si>
  <si>
    <t>68</t>
  </si>
  <si>
    <t>916431112</t>
  </si>
  <si>
    <t>Osazení betonového bezbariérového obrubníku s ložem betonovým tl. 150 mm úložná šířka do 400 mm s boční opěrou</t>
  </si>
  <si>
    <t>-630469273</t>
  </si>
  <si>
    <t>69</t>
  </si>
  <si>
    <t>59217040R</t>
  </si>
  <si>
    <t>bezbariérový obrubník přechodový levý (HK 400/H25-310/1000 - NL)</t>
  </si>
  <si>
    <t>1595475698</t>
  </si>
  <si>
    <t>70</t>
  </si>
  <si>
    <t>59217041R</t>
  </si>
  <si>
    <t>bezbariérový obrubník náběhový levý (HK 400/310-330/1000 - NL)</t>
  </si>
  <si>
    <t>1040510439</t>
  </si>
  <si>
    <t>71</t>
  </si>
  <si>
    <t>59217042R</t>
  </si>
  <si>
    <t>bezbariérový obrubník náběhový pravý (HK 400/330-310/1000 - NP)</t>
  </si>
  <si>
    <t>1580186832</t>
  </si>
  <si>
    <t>72</t>
  </si>
  <si>
    <t>59217043R</t>
  </si>
  <si>
    <t>bezbariérový obrubník přechodový pravý (HK 400/310-H25/1000 - PP</t>
  </si>
  <si>
    <t>1798836287</t>
  </si>
  <si>
    <t>73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</si>
  <si>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</si>
  <si>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</si>
  <si>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792331283</t>
  </si>
  <si>
    <t>74</t>
  </si>
  <si>
    <t>919735113</t>
  </si>
  <si>
    <t>Řezání stávajícího živičného krytu nebo podkladu hloubky přes 100 do 150 mm</t>
  </si>
  <si>
    <t>2078304627</t>
  </si>
  <si>
    <t>75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</si>
  <si>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</si>
  <si>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</si>
  <si>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1632836137</t>
  </si>
  <si>
    <t>997</t>
  </si>
  <si>
    <t>Přesun sutě</t>
  </si>
  <si>
    <t>76</t>
  </si>
  <si>
    <t>997221561</t>
  </si>
  <si>
    <t>Vodorovná doprava suti bez naložení, ale se složením a s hrubým urovnáním z kusových materiálů, na vzdálenost do 1 km</t>
  </si>
  <si>
    <t>-426646089</t>
  </si>
  <si>
    <t>381,93+1435,5+834,24+(463,0-390,0)*0,29+4,571+0,14</t>
  </si>
  <si>
    <t>77</t>
  </si>
  <si>
    <t>997221569</t>
  </si>
  <si>
    <t>Vodorovná doprava suti bez naložení, ale se složením a s hrubým urovnáním Příplatek k ceně za každý další i započatý 1 km přes 1 km</t>
  </si>
  <si>
    <t>-464214746</t>
  </si>
  <si>
    <t>2677,551*4 "Přepočtené koeficientem množství</t>
  </si>
  <si>
    <t>78</t>
  </si>
  <si>
    <t>997013813</t>
  </si>
  <si>
    <t>Poplatek za uložení stavebního odpadu na skládce (skládkovné) z plastických hmot zatříděného do Katalogu odpadů pod kódem 17 02 03</t>
  </si>
  <si>
    <t>-1945572649</t>
  </si>
  <si>
    <t>79</t>
  </si>
  <si>
    <t>997221861</t>
  </si>
  <si>
    <t>Poplatek za uložení stavebního odpadu na recyklační skládce (skládkovné) z prostého betonu zatříděného do Katalogu odpadů pod kódem 17 01 01</t>
  </si>
  <si>
    <t>1039917524</t>
  </si>
  <si>
    <t>80</t>
  </si>
  <si>
    <t>997221873</t>
  </si>
  <si>
    <t>1075011972</t>
  </si>
  <si>
    <t>381,93+1435,5+(463,0-390,0)*0,29</t>
  </si>
  <si>
    <t>81</t>
  </si>
  <si>
    <t>997221875</t>
  </si>
  <si>
    <t>Poplatek za uložení stavebního odpadu na recyklační skládce (skládkovné) asfaltového bez obsahu dehtu zatříděného do Katalogu odpadů pod kódem 17 03 02</t>
  </si>
  <si>
    <t>326145017</t>
  </si>
  <si>
    <t>998</t>
  </si>
  <si>
    <t>Přesun hmot</t>
  </si>
  <si>
    <t>82</t>
  </si>
  <si>
    <t>998225111</t>
  </si>
  <si>
    <t>Přesun hmot pro komunikace s krytem z kameniva, monolitickým betonovým nebo živičným dopravní vzdálenost do 200 m jakékoliv délky objektu</t>
  </si>
  <si>
    <t>-945666549</t>
  </si>
  <si>
    <t>SO 400 - Veřejné osvětlení</t>
  </si>
  <si>
    <t>M21 - Elektromontáže</t>
  </si>
  <si>
    <t>M46 - Zemní práce při montážích</t>
  </si>
  <si>
    <t>OST - Ostatní</t>
  </si>
  <si>
    <t>M21</t>
  </si>
  <si>
    <t>Elektromontáže</t>
  </si>
  <si>
    <t>210100251R00</t>
  </si>
  <si>
    <t>Ukončení kabelů smršťovací záklopkou nebo páskou, celoplastových, do průřezu 4x10 mm</t>
  </si>
  <si>
    <t>-252306769</t>
  </si>
  <si>
    <t>210100252R00</t>
  </si>
  <si>
    <t>Ukončení kabelů smršťovací záklopkou nebo páskou, celoplastových, do průřezu 4x25 mm2</t>
  </si>
  <si>
    <t>-173361582</t>
  </si>
  <si>
    <t>210202111R00</t>
  </si>
  <si>
    <t>Montáž svítidla veřejného osvětlení, na výložník</t>
  </si>
  <si>
    <t>64794811</t>
  </si>
  <si>
    <t>210204011RS2</t>
  </si>
  <si>
    <t>Montáž stožáru veřejného osvětlení uličního, ocelového, délky do 12 m, včetně nákladů na autojeřáb</t>
  </si>
  <si>
    <t>-1561599297</t>
  </si>
  <si>
    <t>210204104RS2</t>
  </si>
  <si>
    <t>Montáž ocelového výložníku jednoramenného, na ocelový sloup, hmotnost výložníku nad 35 kg, včetně nákladů na montážní plošinu</t>
  </si>
  <si>
    <t>1661225793</t>
  </si>
  <si>
    <t>210204201R00</t>
  </si>
  <si>
    <t>Montáž stožárové elektrovýzbroje pro 1 okruh</t>
  </si>
  <si>
    <t>1578424071</t>
  </si>
  <si>
    <t>210220022RT1</t>
  </si>
  <si>
    <t>Montáž uzemňovacího vedení v zemi, včetně svorek, propojení a izolace spojů, z drátů ocelových pozinkovaných (FeZn), , včetně dodávky drátu průměru 10 mm</t>
  </si>
  <si>
    <t>-1211420954</t>
  </si>
  <si>
    <t>210220301RT1</t>
  </si>
  <si>
    <t>Montáž svorky hromosvodové včetně dodávky svorky na okapové žlaby (SO)</t>
  </si>
  <si>
    <t>-1565307055</t>
  </si>
  <si>
    <t>210810005RT1</t>
  </si>
  <si>
    <t>Montáž kabelu CYKY 750 V, 3 x 1,5 mm2, volně uloženého, včetně dodávky kabelu</t>
  </si>
  <si>
    <t>1971919942</t>
  </si>
  <si>
    <t>210810014RT1</t>
  </si>
  <si>
    <t>Montáž kabelu CYKY 750 V, 4 x 16 mm2, volně uloženého, včetně dodávky kabelu</t>
  </si>
  <si>
    <t>403171644</t>
  </si>
  <si>
    <t>905      R01</t>
  </si>
  <si>
    <t>Hzs-revize provoz.souboru a st.obj., Revize</t>
  </si>
  <si>
    <t>h</t>
  </si>
  <si>
    <t>-2075944066</t>
  </si>
  <si>
    <t>21020 R001</t>
  </si>
  <si>
    <t>demontáž osvětlovacího stožáru</t>
  </si>
  <si>
    <t>830667805</t>
  </si>
  <si>
    <t>210 20 R003</t>
  </si>
  <si>
    <t>výložník ocelový zinkovaný UZD1-1500</t>
  </si>
  <si>
    <t>-1265318597</t>
  </si>
  <si>
    <t>210 20 R004</t>
  </si>
  <si>
    <t>stožár PD6 pro přechod bezpaticový zinkovaný</t>
  </si>
  <si>
    <t>411557390</t>
  </si>
  <si>
    <t>210 20 R005</t>
  </si>
  <si>
    <t>výložník ocelový zinkovaný PDC1-2500</t>
  </si>
  <si>
    <t>-548311403</t>
  </si>
  <si>
    <t>210 20 R006</t>
  </si>
  <si>
    <t>svítidlo PRELED 2G AK14</t>
  </si>
  <si>
    <t>-2146837907</t>
  </si>
  <si>
    <t>210 20 R007</t>
  </si>
  <si>
    <t>svítidlo PRELED 2G pro přechod</t>
  </si>
  <si>
    <t>-713172082</t>
  </si>
  <si>
    <t>21020 R002</t>
  </si>
  <si>
    <t>stožár bezpaticový zinkovaný UZNB10</t>
  </si>
  <si>
    <t>-530461383</t>
  </si>
  <si>
    <t>31678615.AR</t>
  </si>
  <si>
    <t>svorkovnice stožárová</t>
  </si>
  <si>
    <t>1429453931</t>
  </si>
  <si>
    <t>3457114701R</t>
  </si>
  <si>
    <t>trubka kabelová ohebná dvouplášťová korugovaná chránička; vnější plášť z HDPE, vnitřní z LDPE; vnější pr.= 50,0 mm; vnitřní pr.= 41,0 mm; mezní hodnota zatížení 450 N/5 cm; teplot.rozsah -45 až 60 °C; stupeň hořlavosti A1; mat. bezhalogenový; IP 40, při použití těsnicího kroužku IP 67</t>
  </si>
  <si>
    <t>-1694966481</t>
  </si>
  <si>
    <t>M46</t>
  </si>
  <si>
    <t>Zemní práce při montážích</t>
  </si>
  <si>
    <t>460010024RT2</t>
  </si>
  <si>
    <t>Vytýčení kabelové trasy v zastavěném prostoru, délka trasy do 500 m</t>
  </si>
  <si>
    <t>km</t>
  </si>
  <si>
    <t>1611248421</t>
  </si>
  <si>
    <t>460050714RT1</t>
  </si>
  <si>
    <t>Jáma do 2 m3 pro stožár veřejného osvětlení, hor.4, strojní výkop jámy</t>
  </si>
  <si>
    <t>-1643302974</t>
  </si>
  <si>
    <t>460080001RT1</t>
  </si>
  <si>
    <t>Betonový základ do zeminy bez bednění, uložení betonu do výkopu</t>
  </si>
  <si>
    <t>-1100444006</t>
  </si>
  <si>
    <t>460080101RT1</t>
  </si>
  <si>
    <t>Rozbourání betonového základu, vybourání betonu</t>
  </si>
  <si>
    <t>-694925298</t>
  </si>
  <si>
    <t>460100025RT1</t>
  </si>
  <si>
    <t>Pouzdrový základ 400x1500 mm v ose trasy kab., kompletní zhot.pouzdrového základu</t>
  </si>
  <si>
    <t>124344475</t>
  </si>
  <si>
    <t>460200164RT1</t>
  </si>
  <si>
    <t>Výkop kabelové rýhy 35/80 cm hor.4, strojní výkop rýhy</t>
  </si>
  <si>
    <t>1606921137</t>
  </si>
  <si>
    <t>460200304RT1</t>
  </si>
  <si>
    <t>Výkop kabelové rýhy 50/120 cm hor.4, strojní výkop rýhy</t>
  </si>
  <si>
    <t>-133206074</t>
  </si>
  <si>
    <t>460420010RT1</t>
  </si>
  <si>
    <t>Zřízení kabelového lože v rýze š.do 15 cm z písku, tloušťka vrstvy 15 cm</t>
  </si>
  <si>
    <t>-731372555</t>
  </si>
  <si>
    <t>460490012RT1</t>
  </si>
  <si>
    <t>Fólie výstražná z PVC, šířka 33 cm, fólie PVC šířka 33 cm</t>
  </si>
  <si>
    <t>669732741</t>
  </si>
  <si>
    <t>460570134R00</t>
  </si>
  <si>
    <t>Zához rýhy 35/50 cm, hornina třídy 4, se zhutněním</t>
  </si>
  <si>
    <t>-1544632974</t>
  </si>
  <si>
    <t>460570284R00</t>
  </si>
  <si>
    <t>Zához rýhy 50/100 cm, hornina tř. 4, se zhutněním</t>
  </si>
  <si>
    <t>823535598</t>
  </si>
  <si>
    <t>460650013RT2</t>
  </si>
  <si>
    <t>Podkladová vrstva ze štěrku tl.10 cm, ze štěrkodrti tl. 10 cm</t>
  </si>
  <si>
    <t>-1879484656</t>
  </si>
  <si>
    <t>OST</t>
  </si>
  <si>
    <t>Ostatní</t>
  </si>
  <si>
    <t>OST-R01</t>
  </si>
  <si>
    <t>Nastavení svítidla podle měření vertikální osvětlenosti včetně protokolu měření</t>
  </si>
  <si>
    <t>kpl</t>
  </si>
  <si>
    <t>262144</t>
  </si>
  <si>
    <t>358470933</t>
  </si>
  <si>
    <t>Poznámka k položce:
za komplet pokládá sestava osvětlení jednoho přechodu (2x stožár + výložník)</t>
  </si>
  <si>
    <t>ocenit včetně celkové prohlídky elektroinstalace</t>
  </si>
  <si>
    <t>měření intenzity elektrického osvětlení po dokončení  VO a předložení protokolu o měření  intenzity elektrického osvětlení</t>
  </si>
  <si>
    <t xml:space="preserve">kontrolní měření osvětlení chodce na přechodu z obou směrů jízdy </t>
  </si>
  <si>
    <t>(luxmetrem nebo jasovou analýzou pomocí digitální fotografie) ověřující splnění podmínek dle TKP 15 – dodatku č.1</t>
  </si>
  <si>
    <t>OST-R02</t>
  </si>
  <si>
    <t xml:space="preserve">Provedení označení (očíslování) stožárů </t>
  </si>
  <si>
    <t>-760185201</t>
  </si>
  <si>
    <t>4+6</t>
  </si>
  <si>
    <t>OST-R03</t>
  </si>
  <si>
    <t>Příplatek za povrchovou úpravu sloupu vč. výložníku</t>
  </si>
  <si>
    <t>-1498397349</t>
  </si>
  <si>
    <t xml:space="preserve">povrchová úprava odstín RAL 2004 (záruka min 60  měsíců)  </t>
  </si>
  <si>
    <t>OST-R04</t>
  </si>
  <si>
    <t>Montáž cedulky ČEZ</t>
  </si>
  <si>
    <t>276970598</t>
  </si>
  <si>
    <t xml:space="preserve">Poznámka k položce:
Info tabuli dodá ČEZ </t>
  </si>
  <si>
    <t>VON - Vedlejší a ostatní náklady</t>
  </si>
  <si>
    <t>VRN - Vedlejší rozpočtové náklady</t>
  </si>
  <si>
    <t>VRN</t>
  </si>
  <si>
    <t>Vedlejší rozpočtové náklady</t>
  </si>
  <si>
    <t>012203000R</t>
  </si>
  <si>
    <t>Geodetické zaměření pláně</t>
  </si>
  <si>
    <t>1024</t>
  </si>
  <si>
    <t>-1910217521</t>
  </si>
  <si>
    <t>01000100</t>
  </si>
  <si>
    <t>Vytyčení stavby a podzemních zařízení+geodetické práce po stavbě</t>
  </si>
  <si>
    <t>-65894515</t>
  </si>
  <si>
    <t>030001000</t>
  </si>
  <si>
    <t>Zařízení staveniště</t>
  </si>
  <si>
    <t>567062026</t>
  </si>
  <si>
    <t>Poznámka k položce:
Náklady na provoz a údržbu vybavení staveniště</t>
  </si>
  <si>
    <t>043134000</t>
  </si>
  <si>
    <t>Inženýrská činnost zkoušky a ostatní měření zkoušky zatěžovací</t>
  </si>
  <si>
    <t>1194376316</t>
  </si>
  <si>
    <t>034303000</t>
  </si>
  <si>
    <t>Dopravní značení na staveništi</t>
  </si>
  <si>
    <t>-753516732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</si>
</sst>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2"/>
      <c r="AQ5" s="22"/>
      <c r="AR5" s="20"/>
      <c r="BE5" s="24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2"/>
      <c r="AQ6" s="22"/>
      <c r="AR6" s="20"/>
      <c r="BE6" s="24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2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2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42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4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2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42"/>
      <c r="BS13" s="17" t="s">
        <v>6</v>
      </c>
    </row>
    <row r="14" spans="2:71" ht="12.75">
      <c r="B14" s="21"/>
      <c r="C14" s="22"/>
      <c r="D14" s="22"/>
      <c r="E14" s="247" t="s">
        <v>30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4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2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2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42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2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2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4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2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2"/>
    </row>
    <row r="23" spans="2:57" s="1" customFormat="1" ht="47.25" customHeight="1">
      <c r="B23" s="21"/>
      <c r="C23" s="22"/>
      <c r="D23" s="22"/>
      <c r="E23" s="249" t="s">
        <v>37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2"/>
      <c r="AP23" s="22"/>
      <c r="AQ23" s="22"/>
      <c r="AR23" s="20"/>
      <c r="BE23" s="24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2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0">
        <f>ROUND(AG54,2)</f>
        <v>0</v>
      </c>
      <c r="AL26" s="251"/>
      <c r="AM26" s="251"/>
      <c r="AN26" s="251"/>
      <c r="AO26" s="251"/>
      <c r="AP26" s="36"/>
      <c r="AQ26" s="36"/>
      <c r="AR26" s="39"/>
      <c r="BE26" s="24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2" t="s">
        <v>39</v>
      </c>
      <c r="M28" s="252"/>
      <c r="N28" s="252"/>
      <c r="O28" s="252"/>
      <c r="P28" s="252"/>
      <c r="Q28" s="36"/>
      <c r="R28" s="36"/>
      <c r="S28" s="36"/>
      <c r="T28" s="36"/>
      <c r="U28" s="36"/>
      <c r="V28" s="36"/>
      <c r="W28" s="252" t="s">
        <v>40</v>
      </c>
      <c r="X28" s="252"/>
      <c r="Y28" s="252"/>
      <c r="Z28" s="252"/>
      <c r="AA28" s="252"/>
      <c r="AB28" s="252"/>
      <c r="AC28" s="252"/>
      <c r="AD28" s="252"/>
      <c r="AE28" s="252"/>
      <c r="AF28" s="36"/>
      <c r="AG28" s="36"/>
      <c r="AH28" s="36"/>
      <c r="AI28" s="36"/>
      <c r="AJ28" s="36"/>
      <c r="AK28" s="252" t="s">
        <v>41</v>
      </c>
      <c r="AL28" s="252"/>
      <c r="AM28" s="252"/>
      <c r="AN28" s="252"/>
      <c r="AO28" s="252"/>
      <c r="AP28" s="36"/>
      <c r="AQ28" s="36"/>
      <c r="AR28" s="39"/>
      <c r="BE28" s="242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55">
        <v>0.21</v>
      </c>
      <c r="M29" s="254"/>
      <c r="N29" s="254"/>
      <c r="O29" s="254"/>
      <c r="P29" s="254"/>
      <c r="Q29" s="41"/>
      <c r="R29" s="41"/>
      <c r="S29" s="41"/>
      <c r="T29" s="41"/>
      <c r="U29" s="41"/>
      <c r="V29" s="41"/>
      <c r="W29" s="253">
        <f>ROUND(AZ54,2)</f>
        <v>0</v>
      </c>
      <c r="X29" s="254"/>
      <c r="Y29" s="254"/>
      <c r="Z29" s="254"/>
      <c r="AA29" s="254"/>
      <c r="AB29" s="254"/>
      <c r="AC29" s="254"/>
      <c r="AD29" s="254"/>
      <c r="AE29" s="254"/>
      <c r="AF29" s="41"/>
      <c r="AG29" s="41"/>
      <c r="AH29" s="41"/>
      <c r="AI29" s="41"/>
      <c r="AJ29" s="41"/>
      <c r="AK29" s="253">
        <f>ROUND(AV54,2)</f>
        <v>0</v>
      </c>
      <c r="AL29" s="254"/>
      <c r="AM29" s="254"/>
      <c r="AN29" s="254"/>
      <c r="AO29" s="254"/>
      <c r="AP29" s="41"/>
      <c r="AQ29" s="41"/>
      <c r="AR29" s="42"/>
      <c r="BE29" s="243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55">
        <v>0.15</v>
      </c>
      <c r="M30" s="254"/>
      <c r="N30" s="254"/>
      <c r="O30" s="254"/>
      <c r="P30" s="254"/>
      <c r="Q30" s="41"/>
      <c r="R30" s="41"/>
      <c r="S30" s="41"/>
      <c r="T30" s="41"/>
      <c r="U30" s="41"/>
      <c r="V30" s="41"/>
      <c r="W30" s="253">
        <f>ROUND(BA54,2)</f>
        <v>0</v>
      </c>
      <c r="X30" s="254"/>
      <c r="Y30" s="254"/>
      <c r="Z30" s="254"/>
      <c r="AA30" s="254"/>
      <c r="AB30" s="254"/>
      <c r="AC30" s="254"/>
      <c r="AD30" s="254"/>
      <c r="AE30" s="254"/>
      <c r="AF30" s="41"/>
      <c r="AG30" s="41"/>
      <c r="AH30" s="41"/>
      <c r="AI30" s="41"/>
      <c r="AJ30" s="41"/>
      <c r="AK30" s="253">
        <f>ROUND(AW54,2)</f>
        <v>0</v>
      </c>
      <c r="AL30" s="254"/>
      <c r="AM30" s="254"/>
      <c r="AN30" s="254"/>
      <c r="AO30" s="254"/>
      <c r="AP30" s="41"/>
      <c r="AQ30" s="41"/>
      <c r="AR30" s="42"/>
      <c r="BE30" s="243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55">
        <v>0.21</v>
      </c>
      <c r="M31" s="254"/>
      <c r="N31" s="254"/>
      <c r="O31" s="254"/>
      <c r="P31" s="254"/>
      <c r="Q31" s="41"/>
      <c r="R31" s="41"/>
      <c r="S31" s="41"/>
      <c r="T31" s="41"/>
      <c r="U31" s="41"/>
      <c r="V31" s="41"/>
      <c r="W31" s="253">
        <f>ROUND(BB54,2)</f>
        <v>0</v>
      </c>
      <c r="X31" s="254"/>
      <c r="Y31" s="254"/>
      <c r="Z31" s="254"/>
      <c r="AA31" s="254"/>
      <c r="AB31" s="254"/>
      <c r="AC31" s="254"/>
      <c r="AD31" s="254"/>
      <c r="AE31" s="254"/>
      <c r="AF31" s="41"/>
      <c r="AG31" s="41"/>
      <c r="AH31" s="41"/>
      <c r="AI31" s="41"/>
      <c r="AJ31" s="41"/>
      <c r="AK31" s="253">
        <v>0</v>
      </c>
      <c r="AL31" s="254"/>
      <c r="AM31" s="254"/>
      <c r="AN31" s="254"/>
      <c r="AO31" s="254"/>
      <c r="AP31" s="41"/>
      <c r="AQ31" s="41"/>
      <c r="AR31" s="42"/>
      <c r="BE31" s="243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55">
        <v>0.15</v>
      </c>
      <c r="M32" s="254"/>
      <c r="N32" s="254"/>
      <c r="O32" s="254"/>
      <c r="P32" s="254"/>
      <c r="Q32" s="41"/>
      <c r="R32" s="41"/>
      <c r="S32" s="41"/>
      <c r="T32" s="41"/>
      <c r="U32" s="41"/>
      <c r="V32" s="41"/>
      <c r="W32" s="253">
        <f>ROUND(BC54,2)</f>
        <v>0</v>
      </c>
      <c r="X32" s="254"/>
      <c r="Y32" s="254"/>
      <c r="Z32" s="254"/>
      <c r="AA32" s="254"/>
      <c r="AB32" s="254"/>
      <c r="AC32" s="254"/>
      <c r="AD32" s="254"/>
      <c r="AE32" s="254"/>
      <c r="AF32" s="41"/>
      <c r="AG32" s="41"/>
      <c r="AH32" s="41"/>
      <c r="AI32" s="41"/>
      <c r="AJ32" s="41"/>
      <c r="AK32" s="253">
        <v>0</v>
      </c>
      <c r="AL32" s="254"/>
      <c r="AM32" s="254"/>
      <c r="AN32" s="254"/>
      <c r="AO32" s="254"/>
      <c r="AP32" s="41"/>
      <c r="AQ32" s="41"/>
      <c r="AR32" s="42"/>
      <c r="BE32" s="243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55">
        <v>0</v>
      </c>
      <c r="M33" s="254"/>
      <c r="N33" s="254"/>
      <c r="O33" s="254"/>
      <c r="P33" s="254"/>
      <c r="Q33" s="41"/>
      <c r="R33" s="41"/>
      <c r="S33" s="41"/>
      <c r="T33" s="41"/>
      <c r="U33" s="41"/>
      <c r="V33" s="41"/>
      <c r="W33" s="253">
        <f>ROUND(BD54,2)</f>
        <v>0</v>
      </c>
      <c r="X33" s="254"/>
      <c r="Y33" s="254"/>
      <c r="Z33" s="254"/>
      <c r="AA33" s="254"/>
      <c r="AB33" s="254"/>
      <c r="AC33" s="254"/>
      <c r="AD33" s="254"/>
      <c r="AE33" s="254"/>
      <c r="AF33" s="41"/>
      <c r="AG33" s="41"/>
      <c r="AH33" s="41"/>
      <c r="AI33" s="41"/>
      <c r="AJ33" s="41"/>
      <c r="AK33" s="253">
        <v>0</v>
      </c>
      <c r="AL33" s="254"/>
      <c r="AM33" s="254"/>
      <c r="AN33" s="254"/>
      <c r="AO33" s="254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56" t="s">
        <v>50</v>
      </c>
      <c r="Y35" s="257"/>
      <c r="Z35" s="257"/>
      <c r="AA35" s="257"/>
      <c r="AB35" s="257"/>
      <c r="AC35" s="45"/>
      <c r="AD35" s="45"/>
      <c r="AE35" s="45"/>
      <c r="AF35" s="45"/>
      <c r="AG35" s="45"/>
      <c r="AH35" s="45"/>
      <c r="AI35" s="45"/>
      <c r="AJ35" s="45"/>
      <c r="AK35" s="258">
        <f>SUM(AK26:AK33)</f>
        <v>0</v>
      </c>
      <c r="AL35" s="257"/>
      <c r="AM35" s="257"/>
      <c r="AN35" s="257"/>
      <c r="AO35" s="25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5633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60" t="str">
        <f>K6</f>
        <v>Rekonstrukce ul. Jankovcova - II.etapa (od ul. Sovova po ul. Palackého)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Teplice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2" t="str">
        <f>IF(AN8="","",AN8)</f>
        <v>14. 8. 2020</v>
      </c>
      <c r="AN47" s="262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Teplice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63" t="str">
        <f>IF(E17="","",E17)</f>
        <v>B-PROJEKTY Teplice s.r.o.</v>
      </c>
      <c r="AN49" s="264"/>
      <c r="AO49" s="264"/>
      <c r="AP49" s="264"/>
      <c r="AQ49" s="36"/>
      <c r="AR49" s="39"/>
      <c r="AS49" s="265" t="s">
        <v>52</v>
      </c>
      <c r="AT49" s="26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63" t="str">
        <f>IF(E20="","",E20)</f>
        <v>Ladislav Marek</v>
      </c>
      <c r="AN50" s="264"/>
      <c r="AO50" s="264"/>
      <c r="AP50" s="264"/>
      <c r="AQ50" s="36"/>
      <c r="AR50" s="39"/>
      <c r="AS50" s="267"/>
      <c r="AT50" s="26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9"/>
      <c r="AT51" s="27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71" t="s">
        <v>53</v>
      </c>
      <c r="D52" s="272"/>
      <c r="E52" s="272"/>
      <c r="F52" s="272"/>
      <c r="G52" s="272"/>
      <c r="H52" s="66"/>
      <c r="I52" s="273" t="s">
        <v>54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55</v>
      </c>
      <c r="AH52" s="272"/>
      <c r="AI52" s="272"/>
      <c r="AJ52" s="272"/>
      <c r="AK52" s="272"/>
      <c r="AL52" s="272"/>
      <c r="AM52" s="272"/>
      <c r="AN52" s="273" t="s">
        <v>56</v>
      </c>
      <c r="AO52" s="272"/>
      <c r="AP52" s="272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8">
        <f>ROUND(SUM(AG55:AG57),2)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16.5" customHeight="1">
      <c r="A55" s="86" t="s">
        <v>76</v>
      </c>
      <c r="B55" s="87"/>
      <c r="C55" s="88"/>
      <c r="D55" s="277" t="s">
        <v>77</v>
      </c>
      <c r="E55" s="277"/>
      <c r="F55" s="277"/>
      <c r="G55" s="277"/>
      <c r="H55" s="277"/>
      <c r="I55" s="89"/>
      <c r="J55" s="277" t="s">
        <v>78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5">
        <f>'SO 100 - KOMUNIKACE'!J30</f>
        <v>0</v>
      </c>
      <c r="AH55" s="276"/>
      <c r="AI55" s="276"/>
      <c r="AJ55" s="276"/>
      <c r="AK55" s="276"/>
      <c r="AL55" s="276"/>
      <c r="AM55" s="276"/>
      <c r="AN55" s="275">
        <f>SUM(AG55,AT55)</f>
        <v>0</v>
      </c>
      <c r="AO55" s="276"/>
      <c r="AP55" s="276"/>
      <c r="AQ55" s="90" t="s">
        <v>79</v>
      </c>
      <c r="AR55" s="91"/>
      <c r="AS55" s="92">
        <v>0</v>
      </c>
      <c r="AT55" s="93">
        <f>ROUND(SUM(AV55:AW55),2)</f>
        <v>0</v>
      </c>
      <c r="AU55" s="94">
        <f>'SO 100 - KOMUNIKACE'!P88</f>
        <v>0</v>
      </c>
      <c r="AV55" s="93">
        <f>'SO 100 - KOMUNIKACE'!J33</f>
        <v>0</v>
      </c>
      <c r="AW55" s="93">
        <f>'SO 100 - KOMUNIKACE'!J34</f>
        <v>0</v>
      </c>
      <c r="AX55" s="93">
        <f>'SO 100 - KOMUNIKACE'!J35</f>
        <v>0</v>
      </c>
      <c r="AY55" s="93">
        <f>'SO 100 - KOMUNIKACE'!J36</f>
        <v>0</v>
      </c>
      <c r="AZ55" s="93">
        <f>'SO 100 - KOMUNIKACE'!F33</f>
        <v>0</v>
      </c>
      <c r="BA55" s="93">
        <f>'SO 100 - KOMUNIKACE'!F34</f>
        <v>0</v>
      </c>
      <c r="BB55" s="93">
        <f>'SO 100 - KOMUNIKACE'!F35</f>
        <v>0</v>
      </c>
      <c r="BC55" s="93">
        <f>'SO 100 - KOMUNIKACE'!F36</f>
        <v>0</v>
      </c>
      <c r="BD55" s="95">
        <f>'SO 100 - KOMUNIKACE'!F37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16.5" customHeight="1">
      <c r="A56" s="86" t="s">
        <v>76</v>
      </c>
      <c r="B56" s="87"/>
      <c r="C56" s="88"/>
      <c r="D56" s="277" t="s">
        <v>83</v>
      </c>
      <c r="E56" s="277"/>
      <c r="F56" s="277"/>
      <c r="G56" s="277"/>
      <c r="H56" s="277"/>
      <c r="I56" s="89"/>
      <c r="J56" s="277" t="s">
        <v>84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5">
        <f>'SO 400 - Veřejné osvětlení'!J30</f>
        <v>0</v>
      </c>
      <c r="AH56" s="276"/>
      <c r="AI56" s="276"/>
      <c r="AJ56" s="276"/>
      <c r="AK56" s="276"/>
      <c r="AL56" s="276"/>
      <c r="AM56" s="276"/>
      <c r="AN56" s="275">
        <f>SUM(AG56,AT56)</f>
        <v>0</v>
      </c>
      <c r="AO56" s="276"/>
      <c r="AP56" s="276"/>
      <c r="AQ56" s="90" t="s">
        <v>79</v>
      </c>
      <c r="AR56" s="91"/>
      <c r="AS56" s="92">
        <v>0</v>
      </c>
      <c r="AT56" s="93">
        <f>ROUND(SUM(AV56:AW56),2)</f>
        <v>0</v>
      </c>
      <c r="AU56" s="94">
        <f>'SO 400 - Veřejné osvětlení'!P82</f>
        <v>0</v>
      </c>
      <c r="AV56" s="93">
        <f>'SO 400 - Veřejné osvětlení'!J33</f>
        <v>0</v>
      </c>
      <c r="AW56" s="93">
        <f>'SO 400 - Veřejné osvětlení'!J34</f>
        <v>0</v>
      </c>
      <c r="AX56" s="93">
        <f>'SO 400 - Veřejné osvětlení'!J35</f>
        <v>0</v>
      </c>
      <c r="AY56" s="93">
        <f>'SO 400 - Veřejné osvětlení'!J36</f>
        <v>0</v>
      </c>
      <c r="AZ56" s="93">
        <f>'SO 400 - Veřejné osvětlení'!F33</f>
        <v>0</v>
      </c>
      <c r="BA56" s="93">
        <f>'SO 400 - Veřejné osvětlení'!F34</f>
        <v>0</v>
      </c>
      <c r="BB56" s="93">
        <f>'SO 400 - Veřejné osvětlení'!F35</f>
        <v>0</v>
      </c>
      <c r="BC56" s="93">
        <f>'SO 400 - Veřejné osvětlení'!F36</f>
        <v>0</v>
      </c>
      <c r="BD56" s="95">
        <f>'SO 400 - Veřejné osvětlení'!F37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91" s="7" customFormat="1" ht="16.5" customHeight="1">
      <c r="A57" s="86" t="s">
        <v>76</v>
      </c>
      <c r="B57" s="87"/>
      <c r="C57" s="88"/>
      <c r="D57" s="277" t="s">
        <v>86</v>
      </c>
      <c r="E57" s="277"/>
      <c r="F57" s="277"/>
      <c r="G57" s="277"/>
      <c r="H57" s="277"/>
      <c r="I57" s="89"/>
      <c r="J57" s="277" t="s">
        <v>87</v>
      </c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5">
        <f>'VON - Vedlejší a ostatní ...'!J30</f>
        <v>0</v>
      </c>
      <c r="AH57" s="276"/>
      <c r="AI57" s="276"/>
      <c r="AJ57" s="276"/>
      <c r="AK57" s="276"/>
      <c r="AL57" s="276"/>
      <c r="AM57" s="276"/>
      <c r="AN57" s="275">
        <f>SUM(AG57,AT57)</f>
        <v>0</v>
      </c>
      <c r="AO57" s="276"/>
      <c r="AP57" s="276"/>
      <c r="AQ57" s="90" t="s">
        <v>86</v>
      </c>
      <c r="AR57" s="91"/>
      <c r="AS57" s="97">
        <v>0</v>
      </c>
      <c r="AT57" s="98">
        <f>ROUND(SUM(AV57:AW57),2)</f>
        <v>0</v>
      </c>
      <c r="AU57" s="99">
        <f>'VON - Vedlejší a ostatní ...'!P80</f>
        <v>0</v>
      </c>
      <c r="AV57" s="98">
        <f>'VON - Vedlejší a ostatní ...'!J33</f>
        <v>0</v>
      </c>
      <c r="AW57" s="98">
        <f>'VON - Vedlejší a ostatní ...'!J34</f>
        <v>0</v>
      </c>
      <c r="AX57" s="98">
        <f>'VON - Vedlejší a ostatní ...'!J35</f>
        <v>0</v>
      </c>
      <c r="AY57" s="98">
        <f>'VON - Vedlejší a ostatní ...'!J36</f>
        <v>0</v>
      </c>
      <c r="AZ57" s="98">
        <f>'VON - Vedlejší a ostatní ...'!F33</f>
        <v>0</v>
      </c>
      <c r="BA57" s="98">
        <f>'VON - Vedlejší a ostatní ...'!F34</f>
        <v>0</v>
      </c>
      <c r="BB57" s="98">
        <f>'VON - Vedlejší a ostatní ...'!F35</f>
        <v>0</v>
      </c>
      <c r="BC57" s="98">
        <f>'VON - Vedlejší a ostatní ...'!F36</f>
        <v>0</v>
      </c>
      <c r="BD57" s="100">
        <f>'VON - Vedlejší a ostatní ...'!F37</f>
        <v>0</v>
      </c>
      <c r="BT57" s="96" t="s">
        <v>80</v>
      </c>
      <c r="BV57" s="96" t="s">
        <v>74</v>
      </c>
      <c r="BW57" s="96" t="s">
        <v>88</v>
      </c>
      <c r="BX57" s="96" t="s">
        <v>5</v>
      </c>
      <c r="CL57" s="96" t="s">
        <v>19</v>
      </c>
      <c r="CM57" s="96" t="s">
        <v>82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XRsTf5UkFwOXSmx1PE5Tmz3lZ70MtIyIQ80EmEVbfSgOqkfRohXzDWY/JL+2q4Zn2Cy+fqI6SKAsEv/p1QpUCQ==" saltValue="GRqM85zz5vvKRLdgbAc8/p4YmevwW0+sBiHg8txsGjrh1mf8ZYPjg4fNb5CSrTayOxFvRf6MzAzxVHk5anrIP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00 - KOMUNIKACE'!C2" display="/"/>
    <hyperlink ref="A56" location="'SO 400 - Veřejné osvětlení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81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89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1" t="str">
        <f>'Rekapitulace stavby'!K6</f>
        <v>Rekonstrukce ul. Jankovcova - II.etapa (od ul. Sovova po ul. Palackého)</v>
      </c>
      <c r="F7" s="282"/>
      <c r="G7" s="282"/>
      <c r="H7" s="282"/>
      <c r="L7" s="20"/>
    </row>
    <row r="8" spans="1:31" s="2" customFormat="1" ht="12" customHeight="1" hidden="1">
      <c r="A8" s="34"/>
      <c r="B8" s="39"/>
      <c r="C8" s="34"/>
      <c r="D8" s="105" t="s">
        <v>90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3" t="s">
        <v>91</v>
      </c>
      <c r="F9" s="284"/>
      <c r="G9" s="284"/>
      <c r="H9" s="28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14. 8. 2020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7" t="s">
        <v>19</v>
      </c>
      <c r="F27" s="287"/>
      <c r="G27" s="287"/>
      <c r="H27" s="28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ROUND((SUM(BE88:BE275)),2)</f>
        <v>0</v>
      </c>
      <c r="G33" s="34"/>
      <c r="H33" s="34"/>
      <c r="I33" s="118">
        <v>0.21</v>
      </c>
      <c r="J33" s="117">
        <f>ROUND(((SUM(BE88:BE275))*I33),2)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ROUND((SUM(BF88:BF275)),2)</f>
        <v>0</v>
      </c>
      <c r="G34" s="34"/>
      <c r="H34" s="34"/>
      <c r="I34" s="118">
        <v>0.15</v>
      </c>
      <c r="J34" s="117">
        <f>ROUND(((SUM(BF88:BF275))*I34),2)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ROUND((SUM(BG88:BG275)),2)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ROUND((SUM(BH88:BH275)),2)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ROUND((SUM(BI88:BI275)),2)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8" t="str">
        <f>E7</f>
        <v>Rekonstrukce ul. Jankovcova - II.etapa (od ul. Sovova po ul. Palackého)</v>
      </c>
      <c r="F48" s="289"/>
      <c r="G48" s="289"/>
      <c r="H48" s="28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0" t="str">
        <f>E9</f>
        <v>SO 100 - KOMUNIKACE</v>
      </c>
      <c r="F50" s="290"/>
      <c r="G50" s="290"/>
      <c r="H50" s="29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Teplice</v>
      </c>
      <c r="G52" s="36"/>
      <c r="H52" s="36"/>
      <c r="I52" s="29" t="s">
        <v>23</v>
      </c>
      <c r="J52" s="59" t="str">
        <f>IF(J12="","",J12)</f>
        <v>14. 8. 2020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Statutární město Teplice</v>
      </c>
      <c r="G54" s="36"/>
      <c r="H54" s="36"/>
      <c r="I54" s="29" t="s">
        <v>31</v>
      </c>
      <c r="J54" s="32" t="str">
        <f>E21</f>
        <v>B-PROJEKTY Teplice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Ladislav Marek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93</v>
      </c>
      <c r="D57" s="131"/>
      <c r="E57" s="131"/>
      <c r="F57" s="131"/>
      <c r="G57" s="131"/>
      <c r="H57" s="131"/>
      <c r="I57" s="131"/>
      <c r="J57" s="132" t="s">
        <v>94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5" customHeight="1">
      <c r="B60" s="134"/>
      <c r="C60" s="135"/>
      <c r="D60" s="136" t="s">
        <v>96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" customHeight="1">
      <c r="B61" s="140"/>
      <c r="C61" s="141"/>
      <c r="D61" s="142" t="s">
        <v>97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9.9" customHeight="1">
      <c r="B62" s="140"/>
      <c r="C62" s="141"/>
      <c r="D62" s="142" t="s">
        <v>98</v>
      </c>
      <c r="E62" s="143"/>
      <c r="F62" s="143"/>
      <c r="G62" s="143"/>
      <c r="H62" s="143"/>
      <c r="I62" s="143"/>
      <c r="J62" s="144">
        <f>J124</f>
        <v>0</v>
      </c>
      <c r="K62" s="141"/>
      <c r="L62" s="145"/>
    </row>
    <row r="63" spans="2:12" s="10" customFormat="1" ht="19.9" customHeight="1">
      <c r="B63" s="140"/>
      <c r="C63" s="141"/>
      <c r="D63" s="142" t="s">
        <v>99</v>
      </c>
      <c r="E63" s="143"/>
      <c r="F63" s="143"/>
      <c r="G63" s="143"/>
      <c r="H63" s="143"/>
      <c r="I63" s="143"/>
      <c r="J63" s="144">
        <f>J130</f>
        <v>0</v>
      </c>
      <c r="K63" s="141"/>
      <c r="L63" s="145"/>
    </row>
    <row r="64" spans="2:12" s="10" customFormat="1" ht="19.9" customHeight="1">
      <c r="B64" s="140"/>
      <c r="C64" s="141"/>
      <c r="D64" s="142" t="s">
        <v>100</v>
      </c>
      <c r="E64" s="143"/>
      <c r="F64" s="143"/>
      <c r="G64" s="143"/>
      <c r="H64" s="143"/>
      <c r="I64" s="143"/>
      <c r="J64" s="144">
        <f>J133</f>
        <v>0</v>
      </c>
      <c r="K64" s="141"/>
      <c r="L64" s="145"/>
    </row>
    <row r="65" spans="2:12" s="10" customFormat="1" ht="19.9" customHeight="1">
      <c r="B65" s="140"/>
      <c r="C65" s="141"/>
      <c r="D65" s="142" t="s">
        <v>101</v>
      </c>
      <c r="E65" s="143"/>
      <c r="F65" s="143"/>
      <c r="G65" s="143"/>
      <c r="H65" s="143"/>
      <c r="I65" s="143"/>
      <c r="J65" s="144">
        <f>J203</f>
        <v>0</v>
      </c>
      <c r="K65" s="141"/>
      <c r="L65" s="145"/>
    </row>
    <row r="66" spans="2:12" s="10" customFormat="1" ht="19.9" customHeight="1">
      <c r="B66" s="140"/>
      <c r="C66" s="141"/>
      <c r="D66" s="142" t="s">
        <v>102</v>
      </c>
      <c r="E66" s="143"/>
      <c r="F66" s="143"/>
      <c r="G66" s="143"/>
      <c r="H66" s="143"/>
      <c r="I66" s="143"/>
      <c r="J66" s="144">
        <f>J223</f>
        <v>0</v>
      </c>
      <c r="K66" s="141"/>
      <c r="L66" s="145"/>
    </row>
    <row r="67" spans="2:12" s="10" customFormat="1" ht="19.9" customHeight="1">
      <c r="B67" s="140"/>
      <c r="C67" s="141"/>
      <c r="D67" s="142" t="s">
        <v>103</v>
      </c>
      <c r="E67" s="143"/>
      <c r="F67" s="143"/>
      <c r="G67" s="143"/>
      <c r="H67" s="143"/>
      <c r="I67" s="143"/>
      <c r="J67" s="144">
        <f>J264</f>
        <v>0</v>
      </c>
      <c r="K67" s="141"/>
      <c r="L67" s="145"/>
    </row>
    <row r="68" spans="2:12" s="10" customFormat="1" ht="19.9" customHeight="1">
      <c r="B68" s="140"/>
      <c r="C68" s="141"/>
      <c r="D68" s="142" t="s">
        <v>104</v>
      </c>
      <c r="E68" s="143"/>
      <c r="F68" s="143"/>
      <c r="G68" s="143"/>
      <c r="H68" s="143"/>
      <c r="I68" s="143"/>
      <c r="J68" s="144">
        <f>J274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105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288" t="str">
        <f>E7</f>
        <v>Rekonstrukce ul. Jankovcova - II.etapa (od ul. Sovova po ul. Palackého)</v>
      </c>
      <c r="F78" s="289"/>
      <c r="G78" s="289"/>
      <c r="H78" s="289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90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260" t="str">
        <f>E9</f>
        <v>SO 100 - KOMUNIKACE</v>
      </c>
      <c r="F80" s="290"/>
      <c r="G80" s="290"/>
      <c r="H80" s="290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6"/>
      <c r="E82" s="36"/>
      <c r="F82" s="27" t="str">
        <f>F12</f>
        <v>Teplice</v>
      </c>
      <c r="G82" s="36"/>
      <c r="H82" s="36"/>
      <c r="I82" s="29" t="s">
        <v>23</v>
      </c>
      <c r="J82" s="59" t="str">
        <f>IF(J12="","",J12)</f>
        <v>14. 8. 2020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25.7" customHeight="1">
      <c r="A84" s="34"/>
      <c r="B84" s="35"/>
      <c r="C84" s="29" t="s">
        <v>25</v>
      </c>
      <c r="D84" s="36"/>
      <c r="E84" s="36"/>
      <c r="F84" s="27" t="str">
        <f>E15</f>
        <v>Statutární město Teplice</v>
      </c>
      <c r="G84" s="36"/>
      <c r="H84" s="36"/>
      <c r="I84" s="29" t="s">
        <v>31</v>
      </c>
      <c r="J84" s="32" t="str">
        <f>E21</f>
        <v>B-PROJEKTY Teplice s.r.o.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29</v>
      </c>
      <c r="D85" s="36"/>
      <c r="E85" s="36"/>
      <c r="F85" s="27" t="str">
        <f>IF(E18="","",E18)</f>
        <v>Vyplň údaj</v>
      </c>
      <c r="G85" s="36"/>
      <c r="H85" s="36"/>
      <c r="I85" s="29" t="s">
        <v>34</v>
      </c>
      <c r="J85" s="32" t="str">
        <f>E24</f>
        <v>Ladislav Marek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106</v>
      </c>
      <c r="D87" s="149" t="s">
        <v>57</v>
      </c>
      <c r="E87" s="149" t="s">
        <v>53</v>
      </c>
      <c r="F87" s="149" t="s">
        <v>54</v>
      </c>
      <c r="G87" s="149" t="s">
        <v>107</v>
      </c>
      <c r="H87" s="149" t="s">
        <v>108</v>
      </c>
      <c r="I87" s="149" t="s">
        <v>109</v>
      </c>
      <c r="J87" s="149" t="s">
        <v>94</v>
      </c>
      <c r="K87" s="150" t="s">
        <v>110</v>
      </c>
      <c r="L87" s="151"/>
      <c r="M87" s="68" t="s">
        <v>19</v>
      </c>
      <c r="N87" s="69" t="s">
        <v>42</v>
      </c>
      <c r="O87" s="69" t="s">
        <v>111</v>
      </c>
      <c r="P87" s="69" t="s">
        <v>112</v>
      </c>
      <c r="Q87" s="69" t="s">
        <v>113</v>
      </c>
      <c r="R87" s="69" t="s">
        <v>114</v>
      </c>
      <c r="S87" s="69" t="s">
        <v>115</v>
      </c>
      <c r="T87" s="70" t="s">
        <v>116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9" customHeight="1">
      <c r="A88" s="34"/>
      <c r="B88" s="35"/>
      <c r="C88" s="75" t="s">
        <v>117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</f>
        <v>0</v>
      </c>
      <c r="Q88" s="72"/>
      <c r="R88" s="154">
        <f>R89</f>
        <v>489.46803974999995</v>
      </c>
      <c r="S88" s="72"/>
      <c r="T88" s="155">
        <f>T89</f>
        <v>2791.0434999999998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71</v>
      </c>
      <c r="AU88" s="17" t="s">
        <v>95</v>
      </c>
      <c r="BK88" s="156">
        <f>BK89</f>
        <v>0</v>
      </c>
    </row>
    <row r="89" spans="2:63" s="12" customFormat="1" ht="25.9" customHeight="1">
      <c r="B89" s="157"/>
      <c r="C89" s="158"/>
      <c r="D89" s="159" t="s">
        <v>71</v>
      </c>
      <c r="E89" s="160" t="s">
        <v>118</v>
      </c>
      <c r="F89" s="160" t="s">
        <v>119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P90+P124+P130+P133+P203+P223+P264+P274</f>
        <v>0</v>
      </c>
      <c r="Q89" s="165"/>
      <c r="R89" s="166">
        <f>R90+R124+R130+R133+R203+R223+R264+R274</f>
        <v>489.46803974999995</v>
      </c>
      <c r="S89" s="165"/>
      <c r="T89" s="167">
        <f>T90+T124+T130+T133+T203+T223+T264+T274</f>
        <v>2791.0434999999998</v>
      </c>
      <c r="AR89" s="168" t="s">
        <v>80</v>
      </c>
      <c r="AT89" s="169" t="s">
        <v>71</v>
      </c>
      <c r="AU89" s="169" t="s">
        <v>72</v>
      </c>
      <c r="AY89" s="168" t="s">
        <v>120</v>
      </c>
      <c r="BK89" s="170">
        <f>BK90+BK124+BK130+BK133+BK203+BK223+BK264+BK274</f>
        <v>0</v>
      </c>
    </row>
    <row r="90" spans="2:63" s="12" customFormat="1" ht="22.9" customHeight="1">
      <c r="B90" s="157"/>
      <c r="C90" s="158"/>
      <c r="D90" s="159" t="s">
        <v>71</v>
      </c>
      <c r="E90" s="171" t="s">
        <v>80</v>
      </c>
      <c r="F90" s="171" t="s">
        <v>121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SUM(P91:P123)</f>
        <v>0</v>
      </c>
      <c r="Q90" s="165"/>
      <c r="R90" s="166">
        <f>SUM(R91:R123)</f>
        <v>21.38946</v>
      </c>
      <c r="S90" s="165"/>
      <c r="T90" s="167">
        <f>SUM(T91:T123)</f>
        <v>2785.94</v>
      </c>
      <c r="AR90" s="168" t="s">
        <v>80</v>
      </c>
      <c r="AT90" s="169" t="s">
        <v>71</v>
      </c>
      <c r="AU90" s="169" t="s">
        <v>80</v>
      </c>
      <c r="AY90" s="168" t="s">
        <v>120</v>
      </c>
      <c r="BK90" s="170">
        <f>SUM(BK91:BK123)</f>
        <v>0</v>
      </c>
    </row>
    <row r="91" spans="1:65" s="2" customFormat="1" ht="14.45" customHeight="1">
      <c r="A91" s="34"/>
      <c r="B91" s="35"/>
      <c r="C91" s="173" t="s">
        <v>80</v>
      </c>
      <c r="D91" s="173" t="s">
        <v>122</v>
      </c>
      <c r="E91" s="174" t="s">
        <v>123</v>
      </c>
      <c r="F91" s="175" t="s">
        <v>124</v>
      </c>
      <c r="G91" s="176" t="s">
        <v>125</v>
      </c>
      <c r="H91" s="177">
        <v>1</v>
      </c>
      <c r="I91" s="178"/>
      <c r="J91" s="179">
        <f>ROUND(I91*H91,2)</f>
        <v>0</v>
      </c>
      <c r="K91" s="175" t="s">
        <v>126</v>
      </c>
      <c r="L91" s="39"/>
      <c r="M91" s="180" t="s">
        <v>19</v>
      </c>
      <c r="N91" s="181" t="s">
        <v>43</v>
      </c>
      <c r="O91" s="64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127</v>
      </c>
      <c r="AT91" s="184" t="s">
        <v>122</v>
      </c>
      <c r="AU91" s="184" t="s">
        <v>82</v>
      </c>
      <c r="AY91" s="17" t="s">
        <v>120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80</v>
      </c>
      <c r="BK91" s="185">
        <f>ROUND(I91*H91,2)</f>
        <v>0</v>
      </c>
      <c r="BL91" s="17" t="s">
        <v>127</v>
      </c>
      <c r="BM91" s="184" t="s">
        <v>128</v>
      </c>
    </row>
    <row r="92" spans="1:65" s="2" customFormat="1" ht="37.9" customHeight="1">
      <c r="A92" s="34"/>
      <c r="B92" s="35"/>
      <c r="C92" s="173" t="s">
        <v>82</v>
      </c>
      <c r="D92" s="173" t="s">
        <v>122</v>
      </c>
      <c r="E92" s="174" t="s">
        <v>129</v>
      </c>
      <c r="F92" s="175" t="s">
        <v>130</v>
      </c>
      <c r="G92" s="176" t="s">
        <v>131</v>
      </c>
      <c r="H92" s="177">
        <v>1317</v>
      </c>
      <c r="I92" s="178"/>
      <c r="J92" s="179">
        <f>ROUND(I92*H92,2)</f>
        <v>0</v>
      </c>
      <c r="K92" s="175" t="s">
        <v>126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0.29</v>
      </c>
      <c r="T92" s="183">
        <f>S92*H92</f>
        <v>381.92999999999995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127</v>
      </c>
      <c r="AT92" s="184" t="s">
        <v>122</v>
      </c>
      <c r="AU92" s="184" t="s">
        <v>82</v>
      </c>
      <c r="AY92" s="17" t="s">
        <v>120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127</v>
      </c>
      <c r="BM92" s="184" t="s">
        <v>132</v>
      </c>
    </row>
    <row r="93" spans="2:51" s="13" customFormat="1" ht="11.25">
      <c r="B93" s="186"/>
      <c r="C93" s="187"/>
      <c r="D93" s="188" t="s">
        <v>133</v>
      </c>
      <c r="E93" s="189" t="s">
        <v>19</v>
      </c>
      <c r="F93" s="190" t="s">
        <v>134</v>
      </c>
      <c r="G93" s="187"/>
      <c r="H93" s="189" t="s">
        <v>19</v>
      </c>
      <c r="I93" s="191"/>
      <c r="J93" s="187"/>
      <c r="K93" s="187"/>
      <c r="L93" s="192"/>
      <c r="M93" s="193"/>
      <c r="N93" s="194"/>
      <c r="O93" s="194"/>
      <c r="P93" s="194"/>
      <c r="Q93" s="194"/>
      <c r="R93" s="194"/>
      <c r="S93" s="194"/>
      <c r="T93" s="195"/>
      <c r="AT93" s="196" t="s">
        <v>133</v>
      </c>
      <c r="AU93" s="196" t="s">
        <v>82</v>
      </c>
      <c r="AV93" s="13" t="s">
        <v>80</v>
      </c>
      <c r="AW93" s="13" t="s">
        <v>33</v>
      </c>
      <c r="AX93" s="13" t="s">
        <v>72</v>
      </c>
      <c r="AY93" s="196" t="s">
        <v>120</v>
      </c>
    </row>
    <row r="94" spans="2:51" s="14" customFormat="1" ht="11.25">
      <c r="B94" s="197"/>
      <c r="C94" s="198"/>
      <c r="D94" s="188" t="s">
        <v>133</v>
      </c>
      <c r="E94" s="199" t="s">
        <v>19</v>
      </c>
      <c r="F94" s="200" t="s">
        <v>135</v>
      </c>
      <c r="G94" s="198"/>
      <c r="H94" s="201">
        <v>1317</v>
      </c>
      <c r="I94" s="202"/>
      <c r="J94" s="198"/>
      <c r="K94" s="198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133</v>
      </c>
      <c r="AU94" s="207" t="s">
        <v>82</v>
      </c>
      <c r="AV94" s="14" t="s">
        <v>82</v>
      </c>
      <c r="AW94" s="14" t="s">
        <v>33</v>
      </c>
      <c r="AX94" s="14" t="s">
        <v>80</v>
      </c>
      <c r="AY94" s="207" t="s">
        <v>120</v>
      </c>
    </row>
    <row r="95" spans="1:65" s="2" customFormat="1" ht="37.9" customHeight="1">
      <c r="A95" s="34"/>
      <c r="B95" s="35"/>
      <c r="C95" s="173" t="s">
        <v>136</v>
      </c>
      <c r="D95" s="173" t="s">
        <v>122</v>
      </c>
      <c r="E95" s="174" t="s">
        <v>137</v>
      </c>
      <c r="F95" s="175" t="s">
        <v>138</v>
      </c>
      <c r="G95" s="176" t="s">
        <v>131</v>
      </c>
      <c r="H95" s="177">
        <v>2475</v>
      </c>
      <c r="I95" s="178"/>
      <c r="J95" s="179">
        <f>ROUND(I95*H95,2)</f>
        <v>0</v>
      </c>
      <c r="K95" s="175" t="s">
        <v>126</v>
      </c>
      <c r="L95" s="39"/>
      <c r="M95" s="180" t="s">
        <v>19</v>
      </c>
      <c r="N95" s="181" t="s">
        <v>43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0.58</v>
      </c>
      <c r="T95" s="183">
        <f>S95*H95</f>
        <v>1435.5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127</v>
      </c>
      <c r="AT95" s="184" t="s">
        <v>122</v>
      </c>
      <c r="AU95" s="184" t="s">
        <v>82</v>
      </c>
      <c r="AY95" s="17" t="s">
        <v>120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80</v>
      </c>
      <c r="BK95" s="185">
        <f>ROUND(I95*H95,2)</f>
        <v>0</v>
      </c>
      <c r="BL95" s="17" t="s">
        <v>127</v>
      </c>
      <c r="BM95" s="184" t="s">
        <v>139</v>
      </c>
    </row>
    <row r="96" spans="2:51" s="13" customFormat="1" ht="11.25">
      <c r="B96" s="186"/>
      <c r="C96" s="187"/>
      <c r="D96" s="188" t="s">
        <v>133</v>
      </c>
      <c r="E96" s="189" t="s">
        <v>19</v>
      </c>
      <c r="F96" s="190" t="s">
        <v>140</v>
      </c>
      <c r="G96" s="187"/>
      <c r="H96" s="189" t="s">
        <v>19</v>
      </c>
      <c r="I96" s="191"/>
      <c r="J96" s="187"/>
      <c r="K96" s="187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133</v>
      </c>
      <c r="AU96" s="196" t="s">
        <v>82</v>
      </c>
      <c r="AV96" s="13" t="s">
        <v>80</v>
      </c>
      <c r="AW96" s="13" t="s">
        <v>33</v>
      </c>
      <c r="AX96" s="13" t="s">
        <v>72</v>
      </c>
      <c r="AY96" s="196" t="s">
        <v>120</v>
      </c>
    </row>
    <row r="97" spans="2:51" s="14" customFormat="1" ht="11.25">
      <c r="B97" s="197"/>
      <c r="C97" s="198"/>
      <c r="D97" s="188" t="s">
        <v>133</v>
      </c>
      <c r="E97" s="199" t="s">
        <v>19</v>
      </c>
      <c r="F97" s="200" t="s">
        <v>141</v>
      </c>
      <c r="G97" s="198"/>
      <c r="H97" s="201">
        <v>2475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133</v>
      </c>
      <c r="AU97" s="207" t="s">
        <v>82</v>
      </c>
      <c r="AV97" s="14" t="s">
        <v>82</v>
      </c>
      <c r="AW97" s="14" t="s">
        <v>33</v>
      </c>
      <c r="AX97" s="14" t="s">
        <v>80</v>
      </c>
      <c r="AY97" s="207" t="s">
        <v>120</v>
      </c>
    </row>
    <row r="98" spans="1:65" s="2" customFormat="1" ht="24.2" customHeight="1">
      <c r="A98" s="34"/>
      <c r="B98" s="35"/>
      <c r="C98" s="173" t="s">
        <v>127</v>
      </c>
      <c r="D98" s="173" t="s">
        <v>122</v>
      </c>
      <c r="E98" s="174" t="s">
        <v>142</v>
      </c>
      <c r="F98" s="175" t="s">
        <v>143</v>
      </c>
      <c r="G98" s="176" t="s">
        <v>131</v>
      </c>
      <c r="H98" s="177">
        <v>3792</v>
      </c>
      <c r="I98" s="178"/>
      <c r="J98" s="179">
        <f>ROUND(I98*H98,2)</f>
        <v>0</v>
      </c>
      <c r="K98" s="175" t="s">
        <v>126</v>
      </c>
      <c r="L98" s="39"/>
      <c r="M98" s="180" t="s">
        <v>19</v>
      </c>
      <c r="N98" s="181" t="s">
        <v>43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0.22</v>
      </c>
      <c r="T98" s="183">
        <f>S98*H98</f>
        <v>834.24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127</v>
      </c>
      <c r="AT98" s="184" t="s">
        <v>122</v>
      </c>
      <c r="AU98" s="184" t="s">
        <v>82</v>
      </c>
      <c r="AY98" s="17" t="s">
        <v>120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80</v>
      </c>
      <c r="BK98" s="185">
        <f>ROUND(I98*H98,2)</f>
        <v>0</v>
      </c>
      <c r="BL98" s="17" t="s">
        <v>127</v>
      </c>
      <c r="BM98" s="184" t="s">
        <v>144</v>
      </c>
    </row>
    <row r="99" spans="2:51" s="13" customFormat="1" ht="11.25">
      <c r="B99" s="186"/>
      <c r="C99" s="187"/>
      <c r="D99" s="188" t="s">
        <v>133</v>
      </c>
      <c r="E99" s="189" t="s">
        <v>19</v>
      </c>
      <c r="F99" s="190" t="s">
        <v>145</v>
      </c>
      <c r="G99" s="187"/>
      <c r="H99" s="189" t="s">
        <v>19</v>
      </c>
      <c r="I99" s="191"/>
      <c r="J99" s="187"/>
      <c r="K99" s="187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133</v>
      </c>
      <c r="AU99" s="196" t="s">
        <v>82</v>
      </c>
      <c r="AV99" s="13" t="s">
        <v>80</v>
      </c>
      <c r="AW99" s="13" t="s">
        <v>33</v>
      </c>
      <c r="AX99" s="13" t="s">
        <v>72</v>
      </c>
      <c r="AY99" s="196" t="s">
        <v>120</v>
      </c>
    </row>
    <row r="100" spans="2:51" s="14" customFormat="1" ht="11.25">
      <c r="B100" s="197"/>
      <c r="C100" s="198"/>
      <c r="D100" s="188" t="s">
        <v>133</v>
      </c>
      <c r="E100" s="199" t="s">
        <v>19</v>
      </c>
      <c r="F100" s="200" t="s">
        <v>146</v>
      </c>
      <c r="G100" s="198"/>
      <c r="H100" s="201">
        <v>3792</v>
      </c>
      <c r="I100" s="202"/>
      <c r="J100" s="198"/>
      <c r="K100" s="198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133</v>
      </c>
      <c r="AU100" s="207" t="s">
        <v>82</v>
      </c>
      <c r="AV100" s="14" t="s">
        <v>82</v>
      </c>
      <c r="AW100" s="14" t="s">
        <v>33</v>
      </c>
      <c r="AX100" s="14" t="s">
        <v>80</v>
      </c>
      <c r="AY100" s="207" t="s">
        <v>120</v>
      </c>
    </row>
    <row r="101" spans="1:65" s="2" customFormat="1" ht="24.2" customHeight="1">
      <c r="A101" s="34"/>
      <c r="B101" s="35"/>
      <c r="C101" s="173" t="s">
        <v>147</v>
      </c>
      <c r="D101" s="173" t="s">
        <v>122</v>
      </c>
      <c r="E101" s="174" t="s">
        <v>148</v>
      </c>
      <c r="F101" s="175" t="s">
        <v>149</v>
      </c>
      <c r="G101" s="176" t="s">
        <v>150</v>
      </c>
      <c r="H101" s="177">
        <v>463</v>
      </c>
      <c r="I101" s="178"/>
      <c r="J101" s="179">
        <f>ROUND(I101*H101,2)</f>
        <v>0</v>
      </c>
      <c r="K101" s="175" t="s">
        <v>126</v>
      </c>
      <c r="L101" s="39"/>
      <c r="M101" s="180" t="s">
        <v>19</v>
      </c>
      <c r="N101" s="181" t="s">
        <v>43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0.29</v>
      </c>
      <c r="T101" s="183">
        <f>S101*H101</f>
        <v>134.26999999999998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127</v>
      </c>
      <c r="AT101" s="184" t="s">
        <v>122</v>
      </c>
      <c r="AU101" s="184" t="s">
        <v>82</v>
      </c>
      <c r="AY101" s="17" t="s">
        <v>120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80</v>
      </c>
      <c r="BK101" s="185">
        <f>ROUND(I101*H101,2)</f>
        <v>0</v>
      </c>
      <c r="BL101" s="17" t="s">
        <v>127</v>
      </c>
      <c r="BM101" s="184" t="s">
        <v>151</v>
      </c>
    </row>
    <row r="102" spans="1:65" s="2" customFormat="1" ht="24.2" customHeight="1">
      <c r="A102" s="34"/>
      <c r="B102" s="35"/>
      <c r="C102" s="173" t="s">
        <v>152</v>
      </c>
      <c r="D102" s="173" t="s">
        <v>122</v>
      </c>
      <c r="E102" s="174" t="s">
        <v>153</v>
      </c>
      <c r="F102" s="175" t="s">
        <v>154</v>
      </c>
      <c r="G102" s="176" t="s">
        <v>155</v>
      </c>
      <c r="H102" s="177">
        <v>53.25</v>
      </c>
      <c r="I102" s="178"/>
      <c r="J102" s="179">
        <f>ROUND(I102*H102,2)</f>
        <v>0</v>
      </c>
      <c r="K102" s="175" t="s">
        <v>126</v>
      </c>
      <c r="L102" s="39"/>
      <c r="M102" s="180" t="s">
        <v>19</v>
      </c>
      <c r="N102" s="181" t="s">
        <v>43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127</v>
      </c>
      <c r="AT102" s="184" t="s">
        <v>122</v>
      </c>
      <c r="AU102" s="184" t="s">
        <v>82</v>
      </c>
      <c r="AY102" s="17" t="s">
        <v>120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80</v>
      </c>
      <c r="BK102" s="185">
        <f>ROUND(I102*H102,2)</f>
        <v>0</v>
      </c>
      <c r="BL102" s="17" t="s">
        <v>127</v>
      </c>
      <c r="BM102" s="184" t="s">
        <v>156</v>
      </c>
    </row>
    <row r="103" spans="2:51" s="13" customFormat="1" ht="11.25">
      <c r="B103" s="186"/>
      <c r="C103" s="187"/>
      <c r="D103" s="188" t="s">
        <v>133</v>
      </c>
      <c r="E103" s="189" t="s">
        <v>19</v>
      </c>
      <c r="F103" s="190" t="s">
        <v>157</v>
      </c>
      <c r="G103" s="187"/>
      <c r="H103" s="189" t="s">
        <v>19</v>
      </c>
      <c r="I103" s="191"/>
      <c r="J103" s="187"/>
      <c r="K103" s="187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133</v>
      </c>
      <c r="AU103" s="196" t="s">
        <v>82</v>
      </c>
      <c r="AV103" s="13" t="s">
        <v>80</v>
      </c>
      <c r="AW103" s="13" t="s">
        <v>33</v>
      </c>
      <c r="AX103" s="13" t="s">
        <v>72</v>
      </c>
      <c r="AY103" s="196" t="s">
        <v>120</v>
      </c>
    </row>
    <row r="104" spans="2:51" s="14" customFormat="1" ht="11.25">
      <c r="B104" s="197"/>
      <c r="C104" s="198"/>
      <c r="D104" s="188" t="s">
        <v>133</v>
      </c>
      <c r="E104" s="199" t="s">
        <v>19</v>
      </c>
      <c r="F104" s="200" t="s">
        <v>158</v>
      </c>
      <c r="G104" s="198"/>
      <c r="H104" s="201">
        <v>53.25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133</v>
      </c>
      <c r="AU104" s="207" t="s">
        <v>82</v>
      </c>
      <c r="AV104" s="14" t="s">
        <v>82</v>
      </c>
      <c r="AW104" s="14" t="s">
        <v>33</v>
      </c>
      <c r="AX104" s="14" t="s">
        <v>80</v>
      </c>
      <c r="AY104" s="207" t="s">
        <v>120</v>
      </c>
    </row>
    <row r="105" spans="1:65" s="2" customFormat="1" ht="14.45" customHeight="1">
      <c r="A105" s="34"/>
      <c r="B105" s="35"/>
      <c r="C105" s="173" t="s">
        <v>159</v>
      </c>
      <c r="D105" s="173" t="s">
        <v>122</v>
      </c>
      <c r="E105" s="174" t="s">
        <v>160</v>
      </c>
      <c r="F105" s="175" t="s">
        <v>161</v>
      </c>
      <c r="G105" s="176" t="s">
        <v>131</v>
      </c>
      <c r="H105" s="177">
        <v>106.5</v>
      </c>
      <c r="I105" s="178"/>
      <c r="J105" s="179">
        <f>ROUND(I105*H105,2)</f>
        <v>0</v>
      </c>
      <c r="K105" s="175" t="s">
        <v>126</v>
      </c>
      <c r="L105" s="39"/>
      <c r="M105" s="180" t="s">
        <v>19</v>
      </c>
      <c r="N105" s="181" t="s">
        <v>43</v>
      </c>
      <c r="O105" s="64"/>
      <c r="P105" s="182">
        <f>O105*H105</f>
        <v>0</v>
      </c>
      <c r="Q105" s="182">
        <v>0.00084</v>
      </c>
      <c r="R105" s="182">
        <f>Q105*H105</f>
        <v>0.08946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127</v>
      </c>
      <c r="AT105" s="184" t="s">
        <v>122</v>
      </c>
      <c r="AU105" s="184" t="s">
        <v>82</v>
      </c>
      <c r="AY105" s="17" t="s">
        <v>120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80</v>
      </c>
      <c r="BK105" s="185">
        <f>ROUND(I105*H105,2)</f>
        <v>0</v>
      </c>
      <c r="BL105" s="17" t="s">
        <v>127</v>
      </c>
      <c r="BM105" s="184" t="s">
        <v>162</v>
      </c>
    </row>
    <row r="106" spans="2:51" s="14" customFormat="1" ht="11.25">
      <c r="B106" s="197"/>
      <c r="C106" s="198"/>
      <c r="D106" s="188" t="s">
        <v>133</v>
      </c>
      <c r="E106" s="199" t="s">
        <v>19</v>
      </c>
      <c r="F106" s="200" t="s">
        <v>163</v>
      </c>
      <c r="G106" s="198"/>
      <c r="H106" s="201">
        <v>106.5</v>
      </c>
      <c r="I106" s="202"/>
      <c r="J106" s="198"/>
      <c r="K106" s="198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133</v>
      </c>
      <c r="AU106" s="207" t="s">
        <v>82</v>
      </c>
      <c r="AV106" s="14" t="s">
        <v>82</v>
      </c>
      <c r="AW106" s="14" t="s">
        <v>33</v>
      </c>
      <c r="AX106" s="14" t="s">
        <v>80</v>
      </c>
      <c r="AY106" s="207" t="s">
        <v>120</v>
      </c>
    </row>
    <row r="107" spans="1:65" s="2" customFormat="1" ht="24.2" customHeight="1">
      <c r="A107" s="34"/>
      <c r="B107" s="35"/>
      <c r="C107" s="173" t="s">
        <v>164</v>
      </c>
      <c r="D107" s="173" t="s">
        <v>122</v>
      </c>
      <c r="E107" s="174" t="s">
        <v>165</v>
      </c>
      <c r="F107" s="175" t="s">
        <v>166</v>
      </c>
      <c r="G107" s="176" t="s">
        <v>131</v>
      </c>
      <c r="H107" s="177">
        <v>106.5</v>
      </c>
      <c r="I107" s="178"/>
      <c r="J107" s="179">
        <f>ROUND(I107*H107,2)</f>
        <v>0</v>
      </c>
      <c r="K107" s="175" t="s">
        <v>126</v>
      </c>
      <c r="L107" s="39"/>
      <c r="M107" s="180" t="s">
        <v>19</v>
      </c>
      <c r="N107" s="181" t="s">
        <v>43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127</v>
      </c>
      <c r="AT107" s="184" t="s">
        <v>122</v>
      </c>
      <c r="AU107" s="184" t="s">
        <v>82</v>
      </c>
      <c r="AY107" s="17" t="s">
        <v>120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80</v>
      </c>
      <c r="BK107" s="185">
        <f>ROUND(I107*H107,2)</f>
        <v>0</v>
      </c>
      <c r="BL107" s="17" t="s">
        <v>127</v>
      </c>
      <c r="BM107" s="184" t="s">
        <v>167</v>
      </c>
    </row>
    <row r="108" spans="1:65" s="2" customFormat="1" ht="37.9" customHeight="1">
      <c r="A108" s="34"/>
      <c r="B108" s="35"/>
      <c r="C108" s="173" t="s">
        <v>168</v>
      </c>
      <c r="D108" s="173" t="s">
        <v>122</v>
      </c>
      <c r="E108" s="174" t="s">
        <v>169</v>
      </c>
      <c r="F108" s="175" t="s">
        <v>170</v>
      </c>
      <c r="G108" s="176" t="s">
        <v>155</v>
      </c>
      <c r="H108" s="177">
        <v>14.2</v>
      </c>
      <c r="I108" s="178"/>
      <c r="J108" s="179">
        <f>ROUND(I108*H108,2)</f>
        <v>0</v>
      </c>
      <c r="K108" s="175" t="s">
        <v>126</v>
      </c>
      <c r="L108" s="39"/>
      <c r="M108" s="180" t="s">
        <v>19</v>
      </c>
      <c r="N108" s="181" t="s">
        <v>43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127</v>
      </c>
      <c r="AT108" s="184" t="s">
        <v>122</v>
      </c>
      <c r="AU108" s="184" t="s">
        <v>82</v>
      </c>
      <c r="AY108" s="17" t="s">
        <v>120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127</v>
      </c>
      <c r="BM108" s="184" t="s">
        <v>171</v>
      </c>
    </row>
    <row r="109" spans="2:51" s="14" customFormat="1" ht="11.25">
      <c r="B109" s="197"/>
      <c r="C109" s="198"/>
      <c r="D109" s="188" t="s">
        <v>133</v>
      </c>
      <c r="E109" s="199" t="s">
        <v>19</v>
      </c>
      <c r="F109" s="200" t="s">
        <v>172</v>
      </c>
      <c r="G109" s="198"/>
      <c r="H109" s="201">
        <v>14.2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133</v>
      </c>
      <c r="AU109" s="207" t="s">
        <v>82</v>
      </c>
      <c r="AV109" s="14" t="s">
        <v>82</v>
      </c>
      <c r="AW109" s="14" t="s">
        <v>33</v>
      </c>
      <c r="AX109" s="14" t="s">
        <v>80</v>
      </c>
      <c r="AY109" s="207" t="s">
        <v>120</v>
      </c>
    </row>
    <row r="110" spans="1:65" s="2" customFormat="1" ht="24.2" customHeight="1">
      <c r="A110" s="34"/>
      <c r="B110" s="35"/>
      <c r="C110" s="173" t="s">
        <v>173</v>
      </c>
      <c r="D110" s="173" t="s">
        <v>122</v>
      </c>
      <c r="E110" s="174" t="s">
        <v>174</v>
      </c>
      <c r="F110" s="175" t="s">
        <v>175</v>
      </c>
      <c r="G110" s="176" t="s">
        <v>176</v>
      </c>
      <c r="H110" s="177">
        <v>24.14</v>
      </c>
      <c r="I110" s="178"/>
      <c r="J110" s="179">
        <f>ROUND(I110*H110,2)</f>
        <v>0</v>
      </c>
      <c r="K110" s="175" t="s">
        <v>126</v>
      </c>
      <c r="L110" s="39"/>
      <c r="M110" s="180" t="s">
        <v>19</v>
      </c>
      <c r="N110" s="181" t="s">
        <v>43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127</v>
      </c>
      <c r="AT110" s="184" t="s">
        <v>122</v>
      </c>
      <c r="AU110" s="184" t="s">
        <v>82</v>
      </c>
      <c r="AY110" s="17" t="s">
        <v>120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80</v>
      </c>
      <c r="BK110" s="185">
        <f>ROUND(I110*H110,2)</f>
        <v>0</v>
      </c>
      <c r="BL110" s="17" t="s">
        <v>127</v>
      </c>
      <c r="BM110" s="184" t="s">
        <v>177</v>
      </c>
    </row>
    <row r="111" spans="2:51" s="14" customFormat="1" ht="11.25">
      <c r="B111" s="197"/>
      <c r="C111" s="198"/>
      <c r="D111" s="188" t="s">
        <v>133</v>
      </c>
      <c r="E111" s="199" t="s">
        <v>19</v>
      </c>
      <c r="F111" s="200" t="s">
        <v>178</v>
      </c>
      <c r="G111" s="198"/>
      <c r="H111" s="201">
        <v>24.14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133</v>
      </c>
      <c r="AU111" s="207" t="s">
        <v>82</v>
      </c>
      <c r="AV111" s="14" t="s">
        <v>82</v>
      </c>
      <c r="AW111" s="14" t="s">
        <v>33</v>
      </c>
      <c r="AX111" s="14" t="s">
        <v>80</v>
      </c>
      <c r="AY111" s="207" t="s">
        <v>120</v>
      </c>
    </row>
    <row r="112" spans="1:65" s="2" customFormat="1" ht="24.2" customHeight="1">
      <c r="A112" s="34"/>
      <c r="B112" s="35"/>
      <c r="C112" s="173" t="s">
        <v>179</v>
      </c>
      <c r="D112" s="173" t="s">
        <v>122</v>
      </c>
      <c r="E112" s="174" t="s">
        <v>180</v>
      </c>
      <c r="F112" s="175" t="s">
        <v>181</v>
      </c>
      <c r="G112" s="176" t="s">
        <v>155</v>
      </c>
      <c r="H112" s="177">
        <v>39.05</v>
      </c>
      <c r="I112" s="178"/>
      <c r="J112" s="179">
        <f>ROUND(I112*H112,2)</f>
        <v>0</v>
      </c>
      <c r="K112" s="175" t="s">
        <v>126</v>
      </c>
      <c r="L112" s="39"/>
      <c r="M112" s="180" t="s">
        <v>19</v>
      </c>
      <c r="N112" s="181" t="s">
        <v>43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127</v>
      </c>
      <c r="AT112" s="184" t="s">
        <v>122</v>
      </c>
      <c r="AU112" s="184" t="s">
        <v>82</v>
      </c>
      <c r="AY112" s="17" t="s">
        <v>120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80</v>
      </c>
      <c r="BK112" s="185">
        <f>ROUND(I112*H112,2)</f>
        <v>0</v>
      </c>
      <c r="BL112" s="17" t="s">
        <v>127</v>
      </c>
      <c r="BM112" s="184" t="s">
        <v>182</v>
      </c>
    </row>
    <row r="113" spans="2:51" s="13" customFormat="1" ht="11.25">
      <c r="B113" s="186"/>
      <c r="C113" s="187"/>
      <c r="D113" s="188" t="s">
        <v>133</v>
      </c>
      <c r="E113" s="189" t="s">
        <v>19</v>
      </c>
      <c r="F113" s="190" t="s">
        <v>157</v>
      </c>
      <c r="G113" s="187"/>
      <c r="H113" s="189" t="s">
        <v>19</v>
      </c>
      <c r="I113" s="191"/>
      <c r="J113" s="187"/>
      <c r="K113" s="187"/>
      <c r="L113" s="192"/>
      <c r="M113" s="193"/>
      <c r="N113" s="194"/>
      <c r="O113" s="194"/>
      <c r="P113" s="194"/>
      <c r="Q113" s="194"/>
      <c r="R113" s="194"/>
      <c r="S113" s="194"/>
      <c r="T113" s="195"/>
      <c r="AT113" s="196" t="s">
        <v>133</v>
      </c>
      <c r="AU113" s="196" t="s">
        <v>82</v>
      </c>
      <c r="AV113" s="13" t="s">
        <v>80</v>
      </c>
      <c r="AW113" s="13" t="s">
        <v>33</v>
      </c>
      <c r="AX113" s="13" t="s">
        <v>72</v>
      </c>
      <c r="AY113" s="196" t="s">
        <v>120</v>
      </c>
    </row>
    <row r="114" spans="2:51" s="14" customFormat="1" ht="11.25">
      <c r="B114" s="197"/>
      <c r="C114" s="198"/>
      <c r="D114" s="188" t="s">
        <v>133</v>
      </c>
      <c r="E114" s="199" t="s">
        <v>19</v>
      </c>
      <c r="F114" s="200" t="s">
        <v>183</v>
      </c>
      <c r="G114" s="198"/>
      <c r="H114" s="201">
        <v>39.05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133</v>
      </c>
      <c r="AU114" s="207" t="s">
        <v>82</v>
      </c>
      <c r="AV114" s="14" t="s">
        <v>82</v>
      </c>
      <c r="AW114" s="14" t="s">
        <v>33</v>
      </c>
      <c r="AX114" s="14" t="s">
        <v>80</v>
      </c>
      <c r="AY114" s="207" t="s">
        <v>120</v>
      </c>
    </row>
    <row r="115" spans="1:65" s="2" customFormat="1" ht="37.9" customHeight="1">
      <c r="A115" s="34"/>
      <c r="B115" s="35"/>
      <c r="C115" s="173" t="s">
        <v>184</v>
      </c>
      <c r="D115" s="173" t="s">
        <v>122</v>
      </c>
      <c r="E115" s="174" t="s">
        <v>185</v>
      </c>
      <c r="F115" s="175" t="s">
        <v>186</v>
      </c>
      <c r="G115" s="176" t="s">
        <v>155</v>
      </c>
      <c r="H115" s="177">
        <v>10.65</v>
      </c>
      <c r="I115" s="178"/>
      <c r="J115" s="179">
        <f>ROUND(I115*H115,2)</f>
        <v>0</v>
      </c>
      <c r="K115" s="175" t="s">
        <v>126</v>
      </c>
      <c r="L115" s="39"/>
      <c r="M115" s="180" t="s">
        <v>19</v>
      </c>
      <c r="N115" s="181" t="s">
        <v>43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127</v>
      </c>
      <c r="AT115" s="184" t="s">
        <v>122</v>
      </c>
      <c r="AU115" s="184" t="s">
        <v>82</v>
      </c>
      <c r="AY115" s="17" t="s">
        <v>120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80</v>
      </c>
      <c r="BK115" s="185">
        <f>ROUND(I115*H115,2)</f>
        <v>0</v>
      </c>
      <c r="BL115" s="17" t="s">
        <v>127</v>
      </c>
      <c r="BM115" s="184" t="s">
        <v>187</v>
      </c>
    </row>
    <row r="116" spans="1:65" s="2" customFormat="1" ht="14.45" customHeight="1">
      <c r="A116" s="34"/>
      <c r="B116" s="35"/>
      <c r="C116" s="208" t="s">
        <v>188</v>
      </c>
      <c r="D116" s="208" t="s">
        <v>189</v>
      </c>
      <c r="E116" s="209" t="s">
        <v>190</v>
      </c>
      <c r="F116" s="210" t="s">
        <v>191</v>
      </c>
      <c r="G116" s="211" t="s">
        <v>176</v>
      </c>
      <c r="H116" s="212">
        <v>21.3</v>
      </c>
      <c r="I116" s="213"/>
      <c r="J116" s="214">
        <f>ROUND(I116*H116,2)</f>
        <v>0</v>
      </c>
      <c r="K116" s="210" t="s">
        <v>126</v>
      </c>
      <c r="L116" s="215"/>
      <c r="M116" s="216" t="s">
        <v>19</v>
      </c>
      <c r="N116" s="217" t="s">
        <v>43</v>
      </c>
      <c r="O116" s="64"/>
      <c r="P116" s="182">
        <f>O116*H116</f>
        <v>0</v>
      </c>
      <c r="Q116" s="182">
        <v>1</v>
      </c>
      <c r="R116" s="182">
        <f>Q116*H116</f>
        <v>21.3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164</v>
      </c>
      <c r="AT116" s="184" t="s">
        <v>189</v>
      </c>
      <c r="AU116" s="184" t="s">
        <v>82</v>
      </c>
      <c r="AY116" s="17" t="s">
        <v>120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80</v>
      </c>
      <c r="BK116" s="185">
        <f>ROUND(I116*H116,2)</f>
        <v>0</v>
      </c>
      <c r="BL116" s="17" t="s">
        <v>127</v>
      </c>
      <c r="BM116" s="184" t="s">
        <v>192</v>
      </c>
    </row>
    <row r="117" spans="2:51" s="14" customFormat="1" ht="11.25">
      <c r="B117" s="197"/>
      <c r="C117" s="198"/>
      <c r="D117" s="188" t="s">
        <v>133</v>
      </c>
      <c r="E117" s="199" t="s">
        <v>19</v>
      </c>
      <c r="F117" s="200" t="s">
        <v>193</v>
      </c>
      <c r="G117" s="198"/>
      <c r="H117" s="201">
        <v>21.3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133</v>
      </c>
      <c r="AU117" s="207" t="s">
        <v>82</v>
      </c>
      <c r="AV117" s="14" t="s">
        <v>82</v>
      </c>
      <c r="AW117" s="14" t="s">
        <v>33</v>
      </c>
      <c r="AX117" s="14" t="s">
        <v>80</v>
      </c>
      <c r="AY117" s="207" t="s">
        <v>120</v>
      </c>
    </row>
    <row r="118" spans="1:65" s="2" customFormat="1" ht="14.45" customHeight="1">
      <c r="A118" s="34"/>
      <c r="B118" s="35"/>
      <c r="C118" s="173" t="s">
        <v>194</v>
      </c>
      <c r="D118" s="173" t="s">
        <v>122</v>
      </c>
      <c r="E118" s="174" t="s">
        <v>195</v>
      </c>
      <c r="F118" s="175" t="s">
        <v>196</v>
      </c>
      <c r="G118" s="176" t="s">
        <v>131</v>
      </c>
      <c r="H118" s="177">
        <v>3792</v>
      </c>
      <c r="I118" s="178"/>
      <c r="J118" s="179">
        <f>ROUND(I118*H118,2)</f>
        <v>0</v>
      </c>
      <c r="K118" s="175" t="s">
        <v>126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127</v>
      </c>
      <c r="AT118" s="184" t="s">
        <v>122</v>
      </c>
      <c r="AU118" s="184" t="s">
        <v>82</v>
      </c>
      <c r="AY118" s="17" t="s">
        <v>120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127</v>
      </c>
      <c r="BM118" s="184" t="s">
        <v>197</v>
      </c>
    </row>
    <row r="119" spans="2:51" s="13" customFormat="1" ht="11.25">
      <c r="B119" s="186"/>
      <c r="C119" s="187"/>
      <c r="D119" s="188" t="s">
        <v>133</v>
      </c>
      <c r="E119" s="189" t="s">
        <v>19</v>
      </c>
      <c r="F119" s="190" t="s">
        <v>198</v>
      </c>
      <c r="G119" s="187"/>
      <c r="H119" s="189" t="s">
        <v>19</v>
      </c>
      <c r="I119" s="191"/>
      <c r="J119" s="187"/>
      <c r="K119" s="187"/>
      <c r="L119" s="192"/>
      <c r="M119" s="193"/>
      <c r="N119" s="194"/>
      <c r="O119" s="194"/>
      <c r="P119" s="194"/>
      <c r="Q119" s="194"/>
      <c r="R119" s="194"/>
      <c r="S119" s="194"/>
      <c r="T119" s="195"/>
      <c r="AT119" s="196" t="s">
        <v>133</v>
      </c>
      <c r="AU119" s="196" t="s">
        <v>82</v>
      </c>
      <c r="AV119" s="13" t="s">
        <v>80</v>
      </c>
      <c r="AW119" s="13" t="s">
        <v>33</v>
      </c>
      <c r="AX119" s="13" t="s">
        <v>72</v>
      </c>
      <c r="AY119" s="196" t="s">
        <v>120</v>
      </c>
    </row>
    <row r="120" spans="2:51" s="14" customFormat="1" ht="11.25">
      <c r="B120" s="197"/>
      <c r="C120" s="198"/>
      <c r="D120" s="188" t="s">
        <v>133</v>
      </c>
      <c r="E120" s="199" t="s">
        <v>19</v>
      </c>
      <c r="F120" s="200" t="s">
        <v>141</v>
      </c>
      <c r="G120" s="198"/>
      <c r="H120" s="201">
        <v>2475</v>
      </c>
      <c r="I120" s="202"/>
      <c r="J120" s="198"/>
      <c r="K120" s="198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133</v>
      </c>
      <c r="AU120" s="207" t="s">
        <v>82</v>
      </c>
      <c r="AV120" s="14" t="s">
        <v>82</v>
      </c>
      <c r="AW120" s="14" t="s">
        <v>33</v>
      </c>
      <c r="AX120" s="14" t="s">
        <v>72</v>
      </c>
      <c r="AY120" s="207" t="s">
        <v>120</v>
      </c>
    </row>
    <row r="121" spans="2:51" s="13" customFormat="1" ht="11.25">
      <c r="B121" s="186"/>
      <c r="C121" s="187"/>
      <c r="D121" s="188" t="s">
        <v>133</v>
      </c>
      <c r="E121" s="189" t="s">
        <v>19</v>
      </c>
      <c r="F121" s="190" t="s">
        <v>199</v>
      </c>
      <c r="G121" s="187"/>
      <c r="H121" s="189" t="s">
        <v>19</v>
      </c>
      <c r="I121" s="191"/>
      <c r="J121" s="187"/>
      <c r="K121" s="187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133</v>
      </c>
      <c r="AU121" s="196" t="s">
        <v>82</v>
      </c>
      <c r="AV121" s="13" t="s">
        <v>80</v>
      </c>
      <c r="AW121" s="13" t="s">
        <v>33</v>
      </c>
      <c r="AX121" s="13" t="s">
        <v>72</v>
      </c>
      <c r="AY121" s="196" t="s">
        <v>120</v>
      </c>
    </row>
    <row r="122" spans="2:51" s="14" customFormat="1" ht="11.25">
      <c r="B122" s="197"/>
      <c r="C122" s="198"/>
      <c r="D122" s="188" t="s">
        <v>133</v>
      </c>
      <c r="E122" s="199" t="s">
        <v>19</v>
      </c>
      <c r="F122" s="200" t="s">
        <v>135</v>
      </c>
      <c r="G122" s="198"/>
      <c r="H122" s="201">
        <v>1317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133</v>
      </c>
      <c r="AU122" s="207" t="s">
        <v>82</v>
      </c>
      <c r="AV122" s="14" t="s">
        <v>82</v>
      </c>
      <c r="AW122" s="14" t="s">
        <v>33</v>
      </c>
      <c r="AX122" s="14" t="s">
        <v>72</v>
      </c>
      <c r="AY122" s="207" t="s">
        <v>120</v>
      </c>
    </row>
    <row r="123" spans="2:51" s="15" customFormat="1" ht="11.25">
      <c r="B123" s="218"/>
      <c r="C123" s="219"/>
      <c r="D123" s="188" t="s">
        <v>133</v>
      </c>
      <c r="E123" s="220" t="s">
        <v>19</v>
      </c>
      <c r="F123" s="221" t="s">
        <v>200</v>
      </c>
      <c r="G123" s="219"/>
      <c r="H123" s="222">
        <v>3792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133</v>
      </c>
      <c r="AU123" s="228" t="s">
        <v>82</v>
      </c>
      <c r="AV123" s="15" t="s">
        <v>127</v>
      </c>
      <c r="AW123" s="15" t="s">
        <v>33</v>
      </c>
      <c r="AX123" s="15" t="s">
        <v>80</v>
      </c>
      <c r="AY123" s="228" t="s">
        <v>120</v>
      </c>
    </row>
    <row r="124" spans="2:63" s="12" customFormat="1" ht="22.9" customHeight="1">
      <c r="B124" s="157"/>
      <c r="C124" s="158"/>
      <c r="D124" s="159" t="s">
        <v>71</v>
      </c>
      <c r="E124" s="171" t="s">
        <v>136</v>
      </c>
      <c r="F124" s="171" t="s">
        <v>201</v>
      </c>
      <c r="G124" s="158"/>
      <c r="H124" s="158"/>
      <c r="I124" s="161"/>
      <c r="J124" s="172">
        <f>BK124</f>
        <v>0</v>
      </c>
      <c r="K124" s="158"/>
      <c r="L124" s="163"/>
      <c r="M124" s="164"/>
      <c r="N124" s="165"/>
      <c r="O124" s="165"/>
      <c r="P124" s="166">
        <f>SUM(P125:P129)</f>
        <v>0</v>
      </c>
      <c r="Q124" s="165"/>
      <c r="R124" s="166">
        <f>SUM(R125:R129)</f>
        <v>2.0707008</v>
      </c>
      <c r="S124" s="165"/>
      <c r="T124" s="167">
        <f>SUM(T125:T129)</f>
        <v>0</v>
      </c>
      <c r="AR124" s="168" t="s">
        <v>80</v>
      </c>
      <c r="AT124" s="169" t="s">
        <v>71</v>
      </c>
      <c r="AU124" s="169" t="s">
        <v>80</v>
      </c>
      <c r="AY124" s="168" t="s">
        <v>120</v>
      </c>
      <c r="BK124" s="170">
        <f>SUM(BK125:BK129)</f>
        <v>0</v>
      </c>
    </row>
    <row r="125" spans="1:65" s="2" customFormat="1" ht="14.45" customHeight="1">
      <c r="A125" s="34"/>
      <c r="B125" s="35"/>
      <c r="C125" s="173" t="s">
        <v>8</v>
      </c>
      <c r="D125" s="173" t="s">
        <v>122</v>
      </c>
      <c r="E125" s="174" t="s">
        <v>202</v>
      </c>
      <c r="F125" s="175" t="s">
        <v>203</v>
      </c>
      <c r="G125" s="176" t="s">
        <v>150</v>
      </c>
      <c r="H125" s="177">
        <v>6.72</v>
      </c>
      <c r="I125" s="178"/>
      <c r="J125" s="179">
        <f>ROUND(I125*H125,2)</f>
        <v>0</v>
      </c>
      <c r="K125" s="175" t="s">
        <v>126</v>
      </c>
      <c r="L125" s="39"/>
      <c r="M125" s="180" t="s">
        <v>19</v>
      </c>
      <c r="N125" s="181" t="s">
        <v>43</v>
      </c>
      <c r="O125" s="64"/>
      <c r="P125" s="182">
        <f>O125*H125</f>
        <v>0</v>
      </c>
      <c r="Q125" s="182">
        <v>0.12064</v>
      </c>
      <c r="R125" s="182">
        <f>Q125*H125</f>
        <v>0.8107008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127</v>
      </c>
      <c r="AT125" s="184" t="s">
        <v>122</v>
      </c>
      <c r="AU125" s="184" t="s">
        <v>82</v>
      </c>
      <c r="AY125" s="17" t="s">
        <v>120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80</v>
      </c>
      <c r="BK125" s="185">
        <f>ROUND(I125*H125,2)</f>
        <v>0</v>
      </c>
      <c r="BL125" s="17" t="s">
        <v>127</v>
      </c>
      <c r="BM125" s="184" t="s">
        <v>204</v>
      </c>
    </row>
    <row r="126" spans="2:51" s="13" customFormat="1" ht="11.25">
      <c r="B126" s="186"/>
      <c r="C126" s="187"/>
      <c r="D126" s="188" t="s">
        <v>133</v>
      </c>
      <c r="E126" s="189" t="s">
        <v>19</v>
      </c>
      <c r="F126" s="190" t="s">
        <v>205</v>
      </c>
      <c r="G126" s="187"/>
      <c r="H126" s="189" t="s">
        <v>19</v>
      </c>
      <c r="I126" s="191"/>
      <c r="J126" s="187"/>
      <c r="K126" s="187"/>
      <c r="L126" s="192"/>
      <c r="M126" s="193"/>
      <c r="N126" s="194"/>
      <c r="O126" s="194"/>
      <c r="P126" s="194"/>
      <c r="Q126" s="194"/>
      <c r="R126" s="194"/>
      <c r="S126" s="194"/>
      <c r="T126" s="195"/>
      <c r="AT126" s="196" t="s">
        <v>133</v>
      </c>
      <c r="AU126" s="196" t="s">
        <v>82</v>
      </c>
      <c r="AV126" s="13" t="s">
        <v>80</v>
      </c>
      <c r="AW126" s="13" t="s">
        <v>33</v>
      </c>
      <c r="AX126" s="13" t="s">
        <v>72</v>
      </c>
      <c r="AY126" s="196" t="s">
        <v>120</v>
      </c>
    </row>
    <row r="127" spans="2:51" s="14" customFormat="1" ht="11.25">
      <c r="B127" s="197"/>
      <c r="C127" s="198"/>
      <c r="D127" s="188" t="s">
        <v>133</v>
      </c>
      <c r="E127" s="199" t="s">
        <v>19</v>
      </c>
      <c r="F127" s="200" t="s">
        <v>206</v>
      </c>
      <c r="G127" s="198"/>
      <c r="H127" s="201">
        <v>6.72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133</v>
      </c>
      <c r="AU127" s="207" t="s">
        <v>82</v>
      </c>
      <c r="AV127" s="14" t="s">
        <v>82</v>
      </c>
      <c r="AW127" s="14" t="s">
        <v>33</v>
      </c>
      <c r="AX127" s="14" t="s">
        <v>80</v>
      </c>
      <c r="AY127" s="207" t="s">
        <v>120</v>
      </c>
    </row>
    <row r="128" spans="1:65" s="2" customFormat="1" ht="14.45" customHeight="1">
      <c r="A128" s="34"/>
      <c r="B128" s="35"/>
      <c r="C128" s="208" t="s">
        <v>207</v>
      </c>
      <c r="D128" s="208" t="s">
        <v>189</v>
      </c>
      <c r="E128" s="209" t="s">
        <v>208</v>
      </c>
      <c r="F128" s="210" t="s">
        <v>209</v>
      </c>
      <c r="G128" s="211" t="s">
        <v>125</v>
      </c>
      <c r="H128" s="212">
        <v>42</v>
      </c>
      <c r="I128" s="213"/>
      <c r="J128" s="214">
        <f>ROUND(I128*H128,2)</f>
        <v>0</v>
      </c>
      <c r="K128" s="210" t="s">
        <v>126</v>
      </c>
      <c r="L128" s="215"/>
      <c r="M128" s="216" t="s">
        <v>19</v>
      </c>
      <c r="N128" s="217" t="s">
        <v>43</v>
      </c>
      <c r="O128" s="64"/>
      <c r="P128" s="182">
        <f>O128*H128</f>
        <v>0</v>
      </c>
      <c r="Q128" s="182">
        <v>0.03</v>
      </c>
      <c r="R128" s="182">
        <f>Q128*H128</f>
        <v>1.26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164</v>
      </c>
      <c r="AT128" s="184" t="s">
        <v>189</v>
      </c>
      <c r="AU128" s="184" t="s">
        <v>82</v>
      </c>
      <c r="AY128" s="17" t="s">
        <v>120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127</v>
      </c>
      <c r="BM128" s="184" t="s">
        <v>210</v>
      </c>
    </row>
    <row r="129" spans="1:65" s="2" customFormat="1" ht="14.45" customHeight="1">
      <c r="A129" s="34"/>
      <c r="B129" s="35"/>
      <c r="C129" s="173" t="s">
        <v>211</v>
      </c>
      <c r="D129" s="173" t="s">
        <v>122</v>
      </c>
      <c r="E129" s="174" t="s">
        <v>212</v>
      </c>
      <c r="F129" s="175" t="s">
        <v>213</v>
      </c>
      <c r="G129" s="176" t="s">
        <v>150</v>
      </c>
      <c r="H129" s="177">
        <v>4.5</v>
      </c>
      <c r="I129" s="178"/>
      <c r="J129" s="179">
        <f>ROUND(I129*H129,2)</f>
        <v>0</v>
      </c>
      <c r="K129" s="175" t="s">
        <v>19</v>
      </c>
      <c r="L129" s="39"/>
      <c r="M129" s="180" t="s">
        <v>19</v>
      </c>
      <c r="N129" s="181" t="s">
        <v>43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127</v>
      </c>
      <c r="AT129" s="184" t="s">
        <v>122</v>
      </c>
      <c r="AU129" s="184" t="s">
        <v>82</v>
      </c>
      <c r="AY129" s="17" t="s">
        <v>120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80</v>
      </c>
      <c r="BK129" s="185">
        <f>ROUND(I129*H129,2)</f>
        <v>0</v>
      </c>
      <c r="BL129" s="17" t="s">
        <v>127</v>
      </c>
      <c r="BM129" s="184" t="s">
        <v>214</v>
      </c>
    </row>
    <row r="130" spans="2:63" s="12" customFormat="1" ht="22.9" customHeight="1">
      <c r="B130" s="157"/>
      <c r="C130" s="158"/>
      <c r="D130" s="159" t="s">
        <v>71</v>
      </c>
      <c r="E130" s="171" t="s">
        <v>127</v>
      </c>
      <c r="F130" s="171" t="s">
        <v>215</v>
      </c>
      <c r="G130" s="158"/>
      <c r="H130" s="158"/>
      <c r="I130" s="161"/>
      <c r="J130" s="172">
        <f>BK130</f>
        <v>0</v>
      </c>
      <c r="K130" s="158"/>
      <c r="L130" s="163"/>
      <c r="M130" s="164"/>
      <c r="N130" s="165"/>
      <c r="O130" s="165"/>
      <c r="P130" s="166">
        <f>SUM(P131:P132)</f>
        <v>0</v>
      </c>
      <c r="Q130" s="165"/>
      <c r="R130" s="166">
        <f>SUM(R131:R132)</f>
        <v>0</v>
      </c>
      <c r="S130" s="165"/>
      <c r="T130" s="167">
        <f>SUM(T131:T132)</f>
        <v>0</v>
      </c>
      <c r="AR130" s="168" t="s">
        <v>80</v>
      </c>
      <c r="AT130" s="169" t="s">
        <v>71</v>
      </c>
      <c r="AU130" s="169" t="s">
        <v>80</v>
      </c>
      <c r="AY130" s="168" t="s">
        <v>120</v>
      </c>
      <c r="BK130" s="170">
        <f>SUM(BK131:BK132)</f>
        <v>0</v>
      </c>
    </row>
    <row r="131" spans="1:65" s="2" customFormat="1" ht="14.45" customHeight="1">
      <c r="A131" s="34"/>
      <c r="B131" s="35"/>
      <c r="C131" s="173" t="s">
        <v>216</v>
      </c>
      <c r="D131" s="173" t="s">
        <v>122</v>
      </c>
      <c r="E131" s="174" t="s">
        <v>217</v>
      </c>
      <c r="F131" s="175" t="s">
        <v>218</v>
      </c>
      <c r="G131" s="176" t="s">
        <v>155</v>
      </c>
      <c r="H131" s="177">
        <v>3.55</v>
      </c>
      <c r="I131" s="178"/>
      <c r="J131" s="179">
        <f>ROUND(I131*H131,2)</f>
        <v>0</v>
      </c>
      <c r="K131" s="175" t="s">
        <v>126</v>
      </c>
      <c r="L131" s="39"/>
      <c r="M131" s="180" t="s">
        <v>19</v>
      </c>
      <c r="N131" s="181" t="s">
        <v>43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127</v>
      </c>
      <c r="AT131" s="184" t="s">
        <v>122</v>
      </c>
      <c r="AU131" s="184" t="s">
        <v>82</v>
      </c>
      <c r="AY131" s="17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80</v>
      </c>
      <c r="BK131" s="185">
        <f>ROUND(I131*H131,2)</f>
        <v>0</v>
      </c>
      <c r="BL131" s="17" t="s">
        <v>127</v>
      </c>
      <c r="BM131" s="184" t="s">
        <v>219</v>
      </c>
    </row>
    <row r="132" spans="2:51" s="14" customFormat="1" ht="11.25">
      <c r="B132" s="197"/>
      <c r="C132" s="198"/>
      <c r="D132" s="188" t="s">
        <v>133</v>
      </c>
      <c r="E132" s="199" t="s">
        <v>19</v>
      </c>
      <c r="F132" s="200" t="s">
        <v>220</v>
      </c>
      <c r="G132" s="198"/>
      <c r="H132" s="201">
        <v>3.55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133</v>
      </c>
      <c r="AU132" s="207" t="s">
        <v>82</v>
      </c>
      <c r="AV132" s="14" t="s">
        <v>82</v>
      </c>
      <c r="AW132" s="14" t="s">
        <v>33</v>
      </c>
      <c r="AX132" s="14" t="s">
        <v>80</v>
      </c>
      <c r="AY132" s="207" t="s">
        <v>120</v>
      </c>
    </row>
    <row r="133" spans="2:63" s="12" customFormat="1" ht="22.9" customHeight="1">
      <c r="B133" s="157"/>
      <c r="C133" s="158"/>
      <c r="D133" s="159" t="s">
        <v>71</v>
      </c>
      <c r="E133" s="171" t="s">
        <v>147</v>
      </c>
      <c r="F133" s="171" t="s">
        <v>221</v>
      </c>
      <c r="G133" s="158"/>
      <c r="H133" s="158"/>
      <c r="I133" s="161"/>
      <c r="J133" s="172">
        <f>BK133</f>
        <v>0</v>
      </c>
      <c r="K133" s="158"/>
      <c r="L133" s="163"/>
      <c r="M133" s="164"/>
      <c r="N133" s="165"/>
      <c r="O133" s="165"/>
      <c r="P133" s="166">
        <f>SUM(P134:P202)</f>
        <v>0</v>
      </c>
      <c r="Q133" s="165"/>
      <c r="R133" s="166">
        <f>SUM(R134:R202)</f>
        <v>344.11094254999995</v>
      </c>
      <c r="S133" s="165"/>
      <c r="T133" s="167">
        <f>SUM(T134:T202)</f>
        <v>0</v>
      </c>
      <c r="AR133" s="168" t="s">
        <v>80</v>
      </c>
      <c r="AT133" s="169" t="s">
        <v>71</v>
      </c>
      <c r="AU133" s="169" t="s">
        <v>80</v>
      </c>
      <c r="AY133" s="168" t="s">
        <v>120</v>
      </c>
      <c r="BK133" s="170">
        <f>SUM(BK134:BK202)</f>
        <v>0</v>
      </c>
    </row>
    <row r="134" spans="1:65" s="2" customFormat="1" ht="14.45" customHeight="1">
      <c r="A134" s="34"/>
      <c r="B134" s="35"/>
      <c r="C134" s="173" t="s">
        <v>222</v>
      </c>
      <c r="D134" s="173" t="s">
        <v>122</v>
      </c>
      <c r="E134" s="174" t="s">
        <v>223</v>
      </c>
      <c r="F134" s="175" t="s">
        <v>224</v>
      </c>
      <c r="G134" s="176" t="s">
        <v>131</v>
      </c>
      <c r="H134" s="177">
        <v>3714</v>
      </c>
      <c r="I134" s="178"/>
      <c r="J134" s="179">
        <f>ROUND(I134*H134,2)</f>
        <v>0</v>
      </c>
      <c r="K134" s="175" t="s">
        <v>126</v>
      </c>
      <c r="L134" s="39"/>
      <c r="M134" s="180" t="s">
        <v>19</v>
      </c>
      <c r="N134" s="181" t="s">
        <v>43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127</v>
      </c>
      <c r="AT134" s="184" t="s">
        <v>122</v>
      </c>
      <c r="AU134" s="184" t="s">
        <v>82</v>
      </c>
      <c r="AY134" s="17" t="s">
        <v>120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80</v>
      </c>
      <c r="BK134" s="185">
        <f>ROUND(I134*H134,2)</f>
        <v>0</v>
      </c>
      <c r="BL134" s="17" t="s">
        <v>127</v>
      </c>
      <c r="BM134" s="184" t="s">
        <v>225</v>
      </c>
    </row>
    <row r="135" spans="2:51" s="13" customFormat="1" ht="11.25">
      <c r="B135" s="186"/>
      <c r="C135" s="187"/>
      <c r="D135" s="188" t="s">
        <v>133</v>
      </c>
      <c r="E135" s="189" t="s">
        <v>19</v>
      </c>
      <c r="F135" s="190" t="s">
        <v>226</v>
      </c>
      <c r="G135" s="187"/>
      <c r="H135" s="189" t="s">
        <v>19</v>
      </c>
      <c r="I135" s="191"/>
      <c r="J135" s="187"/>
      <c r="K135" s="187"/>
      <c r="L135" s="192"/>
      <c r="M135" s="193"/>
      <c r="N135" s="194"/>
      <c r="O135" s="194"/>
      <c r="P135" s="194"/>
      <c r="Q135" s="194"/>
      <c r="R135" s="194"/>
      <c r="S135" s="194"/>
      <c r="T135" s="195"/>
      <c r="AT135" s="196" t="s">
        <v>133</v>
      </c>
      <c r="AU135" s="196" t="s">
        <v>82</v>
      </c>
      <c r="AV135" s="13" t="s">
        <v>80</v>
      </c>
      <c r="AW135" s="13" t="s">
        <v>33</v>
      </c>
      <c r="AX135" s="13" t="s">
        <v>72</v>
      </c>
      <c r="AY135" s="196" t="s">
        <v>120</v>
      </c>
    </row>
    <row r="136" spans="2:51" s="14" customFormat="1" ht="11.25">
      <c r="B136" s="197"/>
      <c r="C136" s="198"/>
      <c r="D136" s="188" t="s">
        <v>133</v>
      </c>
      <c r="E136" s="199" t="s">
        <v>19</v>
      </c>
      <c r="F136" s="200" t="s">
        <v>141</v>
      </c>
      <c r="G136" s="198"/>
      <c r="H136" s="201">
        <v>2475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133</v>
      </c>
      <c r="AU136" s="207" t="s">
        <v>82</v>
      </c>
      <c r="AV136" s="14" t="s">
        <v>82</v>
      </c>
      <c r="AW136" s="14" t="s">
        <v>33</v>
      </c>
      <c r="AX136" s="14" t="s">
        <v>72</v>
      </c>
      <c r="AY136" s="207" t="s">
        <v>120</v>
      </c>
    </row>
    <row r="137" spans="2:51" s="13" customFormat="1" ht="11.25">
      <c r="B137" s="186"/>
      <c r="C137" s="187"/>
      <c r="D137" s="188" t="s">
        <v>133</v>
      </c>
      <c r="E137" s="189" t="s">
        <v>19</v>
      </c>
      <c r="F137" s="190" t="s">
        <v>227</v>
      </c>
      <c r="G137" s="187"/>
      <c r="H137" s="189" t="s">
        <v>19</v>
      </c>
      <c r="I137" s="191"/>
      <c r="J137" s="187"/>
      <c r="K137" s="187"/>
      <c r="L137" s="192"/>
      <c r="M137" s="193"/>
      <c r="N137" s="194"/>
      <c r="O137" s="194"/>
      <c r="P137" s="194"/>
      <c r="Q137" s="194"/>
      <c r="R137" s="194"/>
      <c r="S137" s="194"/>
      <c r="T137" s="195"/>
      <c r="AT137" s="196" t="s">
        <v>133</v>
      </c>
      <c r="AU137" s="196" t="s">
        <v>82</v>
      </c>
      <c r="AV137" s="13" t="s">
        <v>80</v>
      </c>
      <c r="AW137" s="13" t="s">
        <v>33</v>
      </c>
      <c r="AX137" s="13" t="s">
        <v>72</v>
      </c>
      <c r="AY137" s="196" t="s">
        <v>120</v>
      </c>
    </row>
    <row r="138" spans="2:51" s="14" customFormat="1" ht="11.25">
      <c r="B138" s="197"/>
      <c r="C138" s="198"/>
      <c r="D138" s="188" t="s">
        <v>133</v>
      </c>
      <c r="E138" s="199" t="s">
        <v>19</v>
      </c>
      <c r="F138" s="200" t="s">
        <v>228</v>
      </c>
      <c r="G138" s="198"/>
      <c r="H138" s="201">
        <v>1087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133</v>
      </c>
      <c r="AU138" s="207" t="s">
        <v>82</v>
      </c>
      <c r="AV138" s="14" t="s">
        <v>82</v>
      </c>
      <c r="AW138" s="14" t="s">
        <v>33</v>
      </c>
      <c r="AX138" s="14" t="s">
        <v>72</v>
      </c>
      <c r="AY138" s="207" t="s">
        <v>120</v>
      </c>
    </row>
    <row r="139" spans="2:51" s="13" customFormat="1" ht="11.25">
      <c r="B139" s="186"/>
      <c r="C139" s="187"/>
      <c r="D139" s="188" t="s">
        <v>133</v>
      </c>
      <c r="E139" s="189" t="s">
        <v>19</v>
      </c>
      <c r="F139" s="190" t="s">
        <v>229</v>
      </c>
      <c r="G139" s="187"/>
      <c r="H139" s="189" t="s">
        <v>19</v>
      </c>
      <c r="I139" s="191"/>
      <c r="J139" s="187"/>
      <c r="K139" s="187"/>
      <c r="L139" s="192"/>
      <c r="M139" s="193"/>
      <c r="N139" s="194"/>
      <c r="O139" s="194"/>
      <c r="P139" s="194"/>
      <c r="Q139" s="194"/>
      <c r="R139" s="194"/>
      <c r="S139" s="194"/>
      <c r="T139" s="195"/>
      <c r="AT139" s="196" t="s">
        <v>133</v>
      </c>
      <c r="AU139" s="196" t="s">
        <v>82</v>
      </c>
      <c r="AV139" s="13" t="s">
        <v>80</v>
      </c>
      <c r="AW139" s="13" t="s">
        <v>33</v>
      </c>
      <c r="AX139" s="13" t="s">
        <v>72</v>
      </c>
      <c r="AY139" s="196" t="s">
        <v>120</v>
      </c>
    </row>
    <row r="140" spans="2:51" s="14" customFormat="1" ht="11.25">
      <c r="B140" s="197"/>
      <c r="C140" s="198"/>
      <c r="D140" s="188" t="s">
        <v>133</v>
      </c>
      <c r="E140" s="199" t="s">
        <v>19</v>
      </c>
      <c r="F140" s="200" t="s">
        <v>230</v>
      </c>
      <c r="G140" s="198"/>
      <c r="H140" s="201">
        <v>152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133</v>
      </c>
      <c r="AU140" s="207" t="s">
        <v>82</v>
      </c>
      <c r="AV140" s="14" t="s">
        <v>82</v>
      </c>
      <c r="AW140" s="14" t="s">
        <v>33</v>
      </c>
      <c r="AX140" s="14" t="s">
        <v>72</v>
      </c>
      <c r="AY140" s="207" t="s">
        <v>120</v>
      </c>
    </row>
    <row r="141" spans="2:51" s="15" customFormat="1" ht="11.25">
      <c r="B141" s="218"/>
      <c r="C141" s="219"/>
      <c r="D141" s="188" t="s">
        <v>133</v>
      </c>
      <c r="E141" s="220" t="s">
        <v>19</v>
      </c>
      <c r="F141" s="221" t="s">
        <v>200</v>
      </c>
      <c r="G141" s="219"/>
      <c r="H141" s="222">
        <v>3714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133</v>
      </c>
      <c r="AU141" s="228" t="s">
        <v>82</v>
      </c>
      <c r="AV141" s="15" t="s">
        <v>127</v>
      </c>
      <c r="AW141" s="15" t="s">
        <v>33</v>
      </c>
      <c r="AX141" s="15" t="s">
        <v>80</v>
      </c>
      <c r="AY141" s="228" t="s">
        <v>120</v>
      </c>
    </row>
    <row r="142" spans="1:65" s="2" customFormat="1" ht="14.45" customHeight="1">
      <c r="A142" s="34"/>
      <c r="B142" s="35"/>
      <c r="C142" s="173" t="s">
        <v>231</v>
      </c>
      <c r="D142" s="173" t="s">
        <v>122</v>
      </c>
      <c r="E142" s="174" t="s">
        <v>232</v>
      </c>
      <c r="F142" s="175" t="s">
        <v>233</v>
      </c>
      <c r="G142" s="176" t="s">
        <v>131</v>
      </c>
      <c r="H142" s="177">
        <v>231</v>
      </c>
      <c r="I142" s="178"/>
      <c r="J142" s="179">
        <f>ROUND(I142*H142,2)</f>
        <v>0</v>
      </c>
      <c r="K142" s="175" t="s">
        <v>126</v>
      </c>
      <c r="L142" s="39"/>
      <c r="M142" s="180" t="s">
        <v>19</v>
      </c>
      <c r="N142" s="181" t="s">
        <v>43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127</v>
      </c>
      <c r="AT142" s="184" t="s">
        <v>122</v>
      </c>
      <c r="AU142" s="184" t="s">
        <v>82</v>
      </c>
      <c r="AY142" s="17" t="s">
        <v>120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80</v>
      </c>
      <c r="BK142" s="185">
        <f>ROUND(I142*H142,2)</f>
        <v>0</v>
      </c>
      <c r="BL142" s="17" t="s">
        <v>127</v>
      </c>
      <c r="BM142" s="184" t="s">
        <v>234</v>
      </c>
    </row>
    <row r="143" spans="2:51" s="13" customFormat="1" ht="11.25">
      <c r="B143" s="186"/>
      <c r="C143" s="187"/>
      <c r="D143" s="188" t="s">
        <v>133</v>
      </c>
      <c r="E143" s="189" t="s">
        <v>19</v>
      </c>
      <c r="F143" s="190" t="s">
        <v>235</v>
      </c>
      <c r="G143" s="187"/>
      <c r="H143" s="189" t="s">
        <v>19</v>
      </c>
      <c r="I143" s="191"/>
      <c r="J143" s="187"/>
      <c r="K143" s="187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133</v>
      </c>
      <c r="AU143" s="196" t="s">
        <v>82</v>
      </c>
      <c r="AV143" s="13" t="s">
        <v>80</v>
      </c>
      <c r="AW143" s="13" t="s">
        <v>33</v>
      </c>
      <c r="AX143" s="13" t="s">
        <v>72</v>
      </c>
      <c r="AY143" s="196" t="s">
        <v>120</v>
      </c>
    </row>
    <row r="144" spans="2:51" s="14" customFormat="1" ht="11.25">
      <c r="B144" s="197"/>
      <c r="C144" s="198"/>
      <c r="D144" s="188" t="s">
        <v>133</v>
      </c>
      <c r="E144" s="199" t="s">
        <v>19</v>
      </c>
      <c r="F144" s="200" t="s">
        <v>236</v>
      </c>
      <c r="G144" s="198"/>
      <c r="H144" s="201">
        <v>183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133</v>
      </c>
      <c r="AU144" s="207" t="s">
        <v>82</v>
      </c>
      <c r="AV144" s="14" t="s">
        <v>82</v>
      </c>
      <c r="AW144" s="14" t="s">
        <v>33</v>
      </c>
      <c r="AX144" s="14" t="s">
        <v>72</v>
      </c>
      <c r="AY144" s="207" t="s">
        <v>120</v>
      </c>
    </row>
    <row r="145" spans="2:51" s="13" customFormat="1" ht="11.25">
      <c r="B145" s="186"/>
      <c r="C145" s="187"/>
      <c r="D145" s="188" t="s">
        <v>133</v>
      </c>
      <c r="E145" s="189" t="s">
        <v>19</v>
      </c>
      <c r="F145" s="190" t="s">
        <v>237</v>
      </c>
      <c r="G145" s="187"/>
      <c r="H145" s="189" t="s">
        <v>19</v>
      </c>
      <c r="I145" s="191"/>
      <c r="J145" s="187"/>
      <c r="K145" s="187"/>
      <c r="L145" s="192"/>
      <c r="M145" s="193"/>
      <c r="N145" s="194"/>
      <c r="O145" s="194"/>
      <c r="P145" s="194"/>
      <c r="Q145" s="194"/>
      <c r="R145" s="194"/>
      <c r="S145" s="194"/>
      <c r="T145" s="195"/>
      <c r="AT145" s="196" t="s">
        <v>133</v>
      </c>
      <c r="AU145" s="196" t="s">
        <v>82</v>
      </c>
      <c r="AV145" s="13" t="s">
        <v>80</v>
      </c>
      <c r="AW145" s="13" t="s">
        <v>33</v>
      </c>
      <c r="AX145" s="13" t="s">
        <v>72</v>
      </c>
      <c r="AY145" s="196" t="s">
        <v>120</v>
      </c>
    </row>
    <row r="146" spans="2:51" s="14" customFormat="1" ht="11.25">
      <c r="B146" s="197"/>
      <c r="C146" s="198"/>
      <c r="D146" s="188" t="s">
        <v>133</v>
      </c>
      <c r="E146" s="199" t="s">
        <v>19</v>
      </c>
      <c r="F146" s="200" t="s">
        <v>238</v>
      </c>
      <c r="G146" s="198"/>
      <c r="H146" s="201">
        <v>48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133</v>
      </c>
      <c r="AU146" s="207" t="s">
        <v>82</v>
      </c>
      <c r="AV146" s="14" t="s">
        <v>82</v>
      </c>
      <c r="AW146" s="14" t="s">
        <v>33</v>
      </c>
      <c r="AX146" s="14" t="s">
        <v>72</v>
      </c>
      <c r="AY146" s="207" t="s">
        <v>120</v>
      </c>
    </row>
    <row r="147" spans="2:51" s="15" customFormat="1" ht="11.25">
      <c r="B147" s="218"/>
      <c r="C147" s="219"/>
      <c r="D147" s="188" t="s">
        <v>133</v>
      </c>
      <c r="E147" s="220" t="s">
        <v>19</v>
      </c>
      <c r="F147" s="221" t="s">
        <v>200</v>
      </c>
      <c r="G147" s="219"/>
      <c r="H147" s="222">
        <v>231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133</v>
      </c>
      <c r="AU147" s="228" t="s">
        <v>82</v>
      </c>
      <c r="AV147" s="15" t="s">
        <v>127</v>
      </c>
      <c r="AW147" s="15" t="s">
        <v>33</v>
      </c>
      <c r="AX147" s="15" t="s">
        <v>80</v>
      </c>
      <c r="AY147" s="228" t="s">
        <v>120</v>
      </c>
    </row>
    <row r="148" spans="1:65" s="2" customFormat="1" ht="24.2" customHeight="1">
      <c r="A148" s="34"/>
      <c r="B148" s="35"/>
      <c r="C148" s="173" t="s">
        <v>7</v>
      </c>
      <c r="D148" s="173" t="s">
        <v>122</v>
      </c>
      <c r="E148" s="174" t="s">
        <v>239</v>
      </c>
      <c r="F148" s="175" t="s">
        <v>240</v>
      </c>
      <c r="G148" s="176" t="s">
        <v>131</v>
      </c>
      <c r="H148" s="177">
        <v>2475</v>
      </c>
      <c r="I148" s="178"/>
      <c r="J148" s="179">
        <f>ROUND(I148*H148,2)</f>
        <v>0</v>
      </c>
      <c r="K148" s="175" t="s">
        <v>126</v>
      </c>
      <c r="L148" s="39"/>
      <c r="M148" s="180" t="s">
        <v>19</v>
      </c>
      <c r="N148" s="181" t="s">
        <v>43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127</v>
      </c>
      <c r="AT148" s="184" t="s">
        <v>122</v>
      </c>
      <c r="AU148" s="184" t="s">
        <v>82</v>
      </c>
      <c r="AY148" s="17" t="s">
        <v>120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80</v>
      </c>
      <c r="BK148" s="185">
        <f>ROUND(I148*H148,2)</f>
        <v>0</v>
      </c>
      <c r="BL148" s="17" t="s">
        <v>127</v>
      </c>
      <c r="BM148" s="184" t="s">
        <v>241</v>
      </c>
    </row>
    <row r="149" spans="2:51" s="13" customFormat="1" ht="11.25">
      <c r="B149" s="186"/>
      <c r="C149" s="187"/>
      <c r="D149" s="188" t="s">
        <v>133</v>
      </c>
      <c r="E149" s="189" t="s">
        <v>19</v>
      </c>
      <c r="F149" s="190" t="s">
        <v>226</v>
      </c>
      <c r="G149" s="187"/>
      <c r="H149" s="189" t="s">
        <v>19</v>
      </c>
      <c r="I149" s="191"/>
      <c r="J149" s="187"/>
      <c r="K149" s="187"/>
      <c r="L149" s="192"/>
      <c r="M149" s="193"/>
      <c r="N149" s="194"/>
      <c r="O149" s="194"/>
      <c r="P149" s="194"/>
      <c r="Q149" s="194"/>
      <c r="R149" s="194"/>
      <c r="S149" s="194"/>
      <c r="T149" s="195"/>
      <c r="AT149" s="196" t="s">
        <v>133</v>
      </c>
      <c r="AU149" s="196" t="s">
        <v>82</v>
      </c>
      <c r="AV149" s="13" t="s">
        <v>80</v>
      </c>
      <c r="AW149" s="13" t="s">
        <v>33</v>
      </c>
      <c r="AX149" s="13" t="s">
        <v>72</v>
      </c>
      <c r="AY149" s="196" t="s">
        <v>120</v>
      </c>
    </row>
    <row r="150" spans="2:51" s="14" customFormat="1" ht="11.25">
      <c r="B150" s="197"/>
      <c r="C150" s="198"/>
      <c r="D150" s="188" t="s">
        <v>133</v>
      </c>
      <c r="E150" s="199" t="s">
        <v>19</v>
      </c>
      <c r="F150" s="200" t="s">
        <v>141</v>
      </c>
      <c r="G150" s="198"/>
      <c r="H150" s="201">
        <v>2475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133</v>
      </c>
      <c r="AU150" s="207" t="s">
        <v>82</v>
      </c>
      <c r="AV150" s="14" t="s">
        <v>82</v>
      </c>
      <c r="AW150" s="14" t="s">
        <v>33</v>
      </c>
      <c r="AX150" s="14" t="s">
        <v>80</v>
      </c>
      <c r="AY150" s="207" t="s">
        <v>120</v>
      </c>
    </row>
    <row r="151" spans="1:65" s="2" customFormat="1" ht="24.2" customHeight="1">
      <c r="A151" s="34"/>
      <c r="B151" s="35"/>
      <c r="C151" s="173" t="s">
        <v>242</v>
      </c>
      <c r="D151" s="173" t="s">
        <v>122</v>
      </c>
      <c r="E151" s="174" t="s">
        <v>243</v>
      </c>
      <c r="F151" s="175" t="s">
        <v>244</v>
      </c>
      <c r="G151" s="176" t="s">
        <v>131</v>
      </c>
      <c r="H151" s="177">
        <v>2475</v>
      </c>
      <c r="I151" s="178"/>
      <c r="J151" s="179">
        <f>ROUND(I151*H151,2)</f>
        <v>0</v>
      </c>
      <c r="K151" s="175" t="s">
        <v>126</v>
      </c>
      <c r="L151" s="39"/>
      <c r="M151" s="180" t="s">
        <v>19</v>
      </c>
      <c r="N151" s="181" t="s">
        <v>43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127</v>
      </c>
      <c r="AT151" s="184" t="s">
        <v>122</v>
      </c>
      <c r="AU151" s="184" t="s">
        <v>82</v>
      </c>
      <c r="AY151" s="17" t="s">
        <v>120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80</v>
      </c>
      <c r="BK151" s="185">
        <f>ROUND(I151*H151,2)</f>
        <v>0</v>
      </c>
      <c r="BL151" s="17" t="s">
        <v>127</v>
      </c>
      <c r="BM151" s="184" t="s">
        <v>245</v>
      </c>
    </row>
    <row r="152" spans="2:51" s="13" customFormat="1" ht="11.25">
      <c r="B152" s="186"/>
      <c r="C152" s="187"/>
      <c r="D152" s="188" t="s">
        <v>133</v>
      </c>
      <c r="E152" s="189" t="s">
        <v>19</v>
      </c>
      <c r="F152" s="190" t="s">
        <v>226</v>
      </c>
      <c r="G152" s="187"/>
      <c r="H152" s="189" t="s">
        <v>19</v>
      </c>
      <c r="I152" s="191"/>
      <c r="J152" s="187"/>
      <c r="K152" s="187"/>
      <c r="L152" s="192"/>
      <c r="M152" s="193"/>
      <c r="N152" s="194"/>
      <c r="O152" s="194"/>
      <c r="P152" s="194"/>
      <c r="Q152" s="194"/>
      <c r="R152" s="194"/>
      <c r="S152" s="194"/>
      <c r="T152" s="195"/>
      <c r="AT152" s="196" t="s">
        <v>133</v>
      </c>
      <c r="AU152" s="196" t="s">
        <v>82</v>
      </c>
      <c r="AV152" s="13" t="s">
        <v>80</v>
      </c>
      <c r="AW152" s="13" t="s">
        <v>33</v>
      </c>
      <c r="AX152" s="13" t="s">
        <v>72</v>
      </c>
      <c r="AY152" s="196" t="s">
        <v>120</v>
      </c>
    </row>
    <row r="153" spans="2:51" s="14" customFormat="1" ht="11.25">
      <c r="B153" s="197"/>
      <c r="C153" s="198"/>
      <c r="D153" s="188" t="s">
        <v>133</v>
      </c>
      <c r="E153" s="199" t="s">
        <v>19</v>
      </c>
      <c r="F153" s="200" t="s">
        <v>141</v>
      </c>
      <c r="G153" s="198"/>
      <c r="H153" s="201">
        <v>2475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133</v>
      </c>
      <c r="AU153" s="207" t="s">
        <v>82</v>
      </c>
      <c r="AV153" s="14" t="s">
        <v>82</v>
      </c>
      <c r="AW153" s="14" t="s">
        <v>33</v>
      </c>
      <c r="AX153" s="14" t="s">
        <v>80</v>
      </c>
      <c r="AY153" s="207" t="s">
        <v>120</v>
      </c>
    </row>
    <row r="154" spans="1:65" s="2" customFormat="1" ht="14.45" customHeight="1">
      <c r="A154" s="34"/>
      <c r="B154" s="35"/>
      <c r="C154" s="173" t="s">
        <v>246</v>
      </c>
      <c r="D154" s="173" t="s">
        <v>122</v>
      </c>
      <c r="E154" s="174" t="s">
        <v>247</v>
      </c>
      <c r="F154" s="175" t="s">
        <v>248</v>
      </c>
      <c r="G154" s="176" t="s">
        <v>131</v>
      </c>
      <c r="H154" s="177">
        <v>2475</v>
      </c>
      <c r="I154" s="178"/>
      <c r="J154" s="179">
        <f>ROUND(I154*H154,2)</f>
        <v>0</v>
      </c>
      <c r="K154" s="175" t="s">
        <v>126</v>
      </c>
      <c r="L154" s="39"/>
      <c r="M154" s="180" t="s">
        <v>19</v>
      </c>
      <c r="N154" s="181" t="s">
        <v>43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127</v>
      </c>
      <c r="AT154" s="184" t="s">
        <v>122</v>
      </c>
      <c r="AU154" s="184" t="s">
        <v>82</v>
      </c>
      <c r="AY154" s="17" t="s">
        <v>120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80</v>
      </c>
      <c r="BK154" s="185">
        <f>ROUND(I154*H154,2)</f>
        <v>0</v>
      </c>
      <c r="BL154" s="17" t="s">
        <v>127</v>
      </c>
      <c r="BM154" s="184" t="s">
        <v>249</v>
      </c>
    </row>
    <row r="155" spans="1:47" s="2" customFormat="1" ht="19.5">
      <c r="A155" s="34"/>
      <c r="B155" s="35"/>
      <c r="C155" s="36"/>
      <c r="D155" s="188" t="s">
        <v>250</v>
      </c>
      <c r="E155" s="36"/>
      <c r="F155" s="229" t="s">
        <v>251</v>
      </c>
      <c r="G155" s="36"/>
      <c r="H155" s="36"/>
      <c r="I155" s="230"/>
      <c r="J155" s="36"/>
      <c r="K155" s="36"/>
      <c r="L155" s="39"/>
      <c r="M155" s="231"/>
      <c r="N155" s="232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250</v>
      </c>
      <c r="AU155" s="17" t="s">
        <v>82</v>
      </c>
    </row>
    <row r="156" spans="2:51" s="13" customFormat="1" ht="11.25">
      <c r="B156" s="186"/>
      <c r="C156" s="187"/>
      <c r="D156" s="188" t="s">
        <v>133</v>
      </c>
      <c r="E156" s="189" t="s">
        <v>19</v>
      </c>
      <c r="F156" s="190" t="s">
        <v>226</v>
      </c>
      <c r="G156" s="187"/>
      <c r="H156" s="189" t="s">
        <v>19</v>
      </c>
      <c r="I156" s="191"/>
      <c r="J156" s="187"/>
      <c r="K156" s="187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133</v>
      </c>
      <c r="AU156" s="196" t="s">
        <v>82</v>
      </c>
      <c r="AV156" s="13" t="s">
        <v>80</v>
      </c>
      <c r="AW156" s="13" t="s">
        <v>33</v>
      </c>
      <c r="AX156" s="13" t="s">
        <v>72</v>
      </c>
      <c r="AY156" s="196" t="s">
        <v>120</v>
      </c>
    </row>
    <row r="157" spans="2:51" s="14" customFormat="1" ht="11.25">
      <c r="B157" s="197"/>
      <c r="C157" s="198"/>
      <c r="D157" s="188" t="s">
        <v>133</v>
      </c>
      <c r="E157" s="199" t="s">
        <v>19</v>
      </c>
      <c r="F157" s="200" t="s">
        <v>141</v>
      </c>
      <c r="G157" s="198"/>
      <c r="H157" s="201">
        <v>2475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133</v>
      </c>
      <c r="AU157" s="207" t="s">
        <v>82</v>
      </c>
      <c r="AV157" s="14" t="s">
        <v>82</v>
      </c>
      <c r="AW157" s="14" t="s">
        <v>33</v>
      </c>
      <c r="AX157" s="14" t="s">
        <v>80</v>
      </c>
      <c r="AY157" s="207" t="s">
        <v>120</v>
      </c>
    </row>
    <row r="158" spans="1:65" s="2" customFormat="1" ht="14.45" customHeight="1">
      <c r="A158" s="34"/>
      <c r="B158" s="35"/>
      <c r="C158" s="173" t="s">
        <v>252</v>
      </c>
      <c r="D158" s="173" t="s">
        <v>122</v>
      </c>
      <c r="E158" s="174" t="s">
        <v>253</v>
      </c>
      <c r="F158" s="175" t="s">
        <v>254</v>
      </c>
      <c r="G158" s="176" t="s">
        <v>131</v>
      </c>
      <c r="H158" s="177">
        <v>4950</v>
      </c>
      <c r="I158" s="178"/>
      <c r="J158" s="179">
        <f>ROUND(I158*H158,2)</f>
        <v>0</v>
      </c>
      <c r="K158" s="175" t="s">
        <v>126</v>
      </c>
      <c r="L158" s="39"/>
      <c r="M158" s="180" t="s">
        <v>19</v>
      </c>
      <c r="N158" s="181" t="s">
        <v>43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127</v>
      </c>
      <c r="AT158" s="184" t="s">
        <v>122</v>
      </c>
      <c r="AU158" s="184" t="s">
        <v>82</v>
      </c>
      <c r="AY158" s="17" t="s">
        <v>120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80</v>
      </c>
      <c r="BK158" s="185">
        <f>ROUND(I158*H158,2)</f>
        <v>0</v>
      </c>
      <c r="BL158" s="17" t="s">
        <v>127</v>
      </c>
      <c r="BM158" s="184" t="s">
        <v>255</v>
      </c>
    </row>
    <row r="159" spans="1:47" s="2" customFormat="1" ht="19.5">
      <c r="A159" s="34"/>
      <c r="B159" s="35"/>
      <c r="C159" s="36"/>
      <c r="D159" s="188" t="s">
        <v>250</v>
      </c>
      <c r="E159" s="36"/>
      <c r="F159" s="229" t="s">
        <v>256</v>
      </c>
      <c r="G159" s="36"/>
      <c r="H159" s="36"/>
      <c r="I159" s="230"/>
      <c r="J159" s="36"/>
      <c r="K159" s="36"/>
      <c r="L159" s="39"/>
      <c r="M159" s="231"/>
      <c r="N159" s="232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250</v>
      </c>
      <c r="AU159" s="17" t="s">
        <v>82</v>
      </c>
    </row>
    <row r="160" spans="2:51" s="13" customFormat="1" ht="11.25">
      <c r="B160" s="186"/>
      <c r="C160" s="187"/>
      <c r="D160" s="188" t="s">
        <v>133</v>
      </c>
      <c r="E160" s="189" t="s">
        <v>19</v>
      </c>
      <c r="F160" s="190" t="s">
        <v>226</v>
      </c>
      <c r="G160" s="187"/>
      <c r="H160" s="189" t="s">
        <v>19</v>
      </c>
      <c r="I160" s="191"/>
      <c r="J160" s="187"/>
      <c r="K160" s="187"/>
      <c r="L160" s="192"/>
      <c r="M160" s="193"/>
      <c r="N160" s="194"/>
      <c r="O160" s="194"/>
      <c r="P160" s="194"/>
      <c r="Q160" s="194"/>
      <c r="R160" s="194"/>
      <c r="S160" s="194"/>
      <c r="T160" s="195"/>
      <c r="AT160" s="196" t="s">
        <v>133</v>
      </c>
      <c r="AU160" s="196" t="s">
        <v>82</v>
      </c>
      <c r="AV160" s="13" t="s">
        <v>80</v>
      </c>
      <c r="AW160" s="13" t="s">
        <v>33</v>
      </c>
      <c r="AX160" s="13" t="s">
        <v>72</v>
      </c>
      <c r="AY160" s="196" t="s">
        <v>120</v>
      </c>
    </row>
    <row r="161" spans="2:51" s="14" customFormat="1" ht="11.25">
      <c r="B161" s="197"/>
      <c r="C161" s="198"/>
      <c r="D161" s="188" t="s">
        <v>133</v>
      </c>
      <c r="E161" s="199" t="s">
        <v>19</v>
      </c>
      <c r="F161" s="200" t="s">
        <v>257</v>
      </c>
      <c r="G161" s="198"/>
      <c r="H161" s="201">
        <v>4950</v>
      </c>
      <c r="I161" s="202"/>
      <c r="J161" s="198"/>
      <c r="K161" s="198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133</v>
      </c>
      <c r="AU161" s="207" t="s">
        <v>82</v>
      </c>
      <c r="AV161" s="14" t="s">
        <v>82</v>
      </c>
      <c r="AW161" s="14" t="s">
        <v>33</v>
      </c>
      <c r="AX161" s="14" t="s">
        <v>80</v>
      </c>
      <c r="AY161" s="207" t="s">
        <v>120</v>
      </c>
    </row>
    <row r="162" spans="1:65" s="2" customFormat="1" ht="24.2" customHeight="1">
      <c r="A162" s="34"/>
      <c r="B162" s="35"/>
      <c r="C162" s="173" t="s">
        <v>258</v>
      </c>
      <c r="D162" s="173" t="s">
        <v>122</v>
      </c>
      <c r="E162" s="174" t="s">
        <v>259</v>
      </c>
      <c r="F162" s="175" t="s">
        <v>260</v>
      </c>
      <c r="G162" s="176" t="s">
        <v>131</v>
      </c>
      <c r="H162" s="177">
        <v>2475</v>
      </c>
      <c r="I162" s="178"/>
      <c r="J162" s="179">
        <f>ROUND(I162*H162,2)</f>
        <v>0</v>
      </c>
      <c r="K162" s="175" t="s">
        <v>126</v>
      </c>
      <c r="L162" s="39"/>
      <c r="M162" s="180" t="s">
        <v>19</v>
      </c>
      <c r="N162" s="181" t="s">
        <v>43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127</v>
      </c>
      <c r="AT162" s="184" t="s">
        <v>122</v>
      </c>
      <c r="AU162" s="184" t="s">
        <v>82</v>
      </c>
      <c r="AY162" s="17" t="s">
        <v>120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80</v>
      </c>
      <c r="BK162" s="185">
        <f>ROUND(I162*H162,2)</f>
        <v>0</v>
      </c>
      <c r="BL162" s="17" t="s">
        <v>127</v>
      </c>
      <c r="BM162" s="184" t="s">
        <v>261</v>
      </c>
    </row>
    <row r="163" spans="2:51" s="13" customFormat="1" ht="11.25">
      <c r="B163" s="186"/>
      <c r="C163" s="187"/>
      <c r="D163" s="188" t="s">
        <v>133</v>
      </c>
      <c r="E163" s="189" t="s">
        <v>19</v>
      </c>
      <c r="F163" s="190" t="s">
        <v>226</v>
      </c>
      <c r="G163" s="187"/>
      <c r="H163" s="189" t="s">
        <v>19</v>
      </c>
      <c r="I163" s="191"/>
      <c r="J163" s="187"/>
      <c r="K163" s="187"/>
      <c r="L163" s="192"/>
      <c r="M163" s="193"/>
      <c r="N163" s="194"/>
      <c r="O163" s="194"/>
      <c r="P163" s="194"/>
      <c r="Q163" s="194"/>
      <c r="R163" s="194"/>
      <c r="S163" s="194"/>
      <c r="T163" s="195"/>
      <c r="AT163" s="196" t="s">
        <v>133</v>
      </c>
      <c r="AU163" s="196" t="s">
        <v>82</v>
      </c>
      <c r="AV163" s="13" t="s">
        <v>80</v>
      </c>
      <c r="AW163" s="13" t="s">
        <v>33</v>
      </c>
      <c r="AX163" s="13" t="s">
        <v>72</v>
      </c>
      <c r="AY163" s="196" t="s">
        <v>120</v>
      </c>
    </row>
    <row r="164" spans="2:51" s="14" customFormat="1" ht="11.25">
      <c r="B164" s="197"/>
      <c r="C164" s="198"/>
      <c r="D164" s="188" t="s">
        <v>133</v>
      </c>
      <c r="E164" s="199" t="s">
        <v>19</v>
      </c>
      <c r="F164" s="200" t="s">
        <v>141</v>
      </c>
      <c r="G164" s="198"/>
      <c r="H164" s="201">
        <v>2475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133</v>
      </c>
      <c r="AU164" s="207" t="s">
        <v>82</v>
      </c>
      <c r="AV164" s="14" t="s">
        <v>82</v>
      </c>
      <c r="AW164" s="14" t="s">
        <v>33</v>
      </c>
      <c r="AX164" s="14" t="s">
        <v>80</v>
      </c>
      <c r="AY164" s="207" t="s">
        <v>120</v>
      </c>
    </row>
    <row r="165" spans="1:65" s="2" customFormat="1" ht="24.2" customHeight="1">
      <c r="A165" s="34"/>
      <c r="B165" s="35"/>
      <c r="C165" s="173" t="s">
        <v>262</v>
      </c>
      <c r="D165" s="173" t="s">
        <v>122</v>
      </c>
      <c r="E165" s="174" t="s">
        <v>263</v>
      </c>
      <c r="F165" s="175" t="s">
        <v>264</v>
      </c>
      <c r="G165" s="176" t="s">
        <v>131</v>
      </c>
      <c r="H165" s="177">
        <v>2475</v>
      </c>
      <c r="I165" s="178"/>
      <c r="J165" s="179">
        <f>ROUND(I165*H165,2)</f>
        <v>0</v>
      </c>
      <c r="K165" s="175" t="s">
        <v>126</v>
      </c>
      <c r="L165" s="39"/>
      <c r="M165" s="180" t="s">
        <v>19</v>
      </c>
      <c r="N165" s="181" t="s">
        <v>43</v>
      </c>
      <c r="O165" s="64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127</v>
      </c>
      <c r="AT165" s="184" t="s">
        <v>122</v>
      </c>
      <c r="AU165" s="184" t="s">
        <v>82</v>
      </c>
      <c r="AY165" s="17" t="s">
        <v>120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80</v>
      </c>
      <c r="BK165" s="185">
        <f>ROUND(I165*H165,2)</f>
        <v>0</v>
      </c>
      <c r="BL165" s="17" t="s">
        <v>127</v>
      </c>
      <c r="BM165" s="184" t="s">
        <v>265</v>
      </c>
    </row>
    <row r="166" spans="2:51" s="13" customFormat="1" ht="11.25">
      <c r="B166" s="186"/>
      <c r="C166" s="187"/>
      <c r="D166" s="188" t="s">
        <v>133</v>
      </c>
      <c r="E166" s="189" t="s">
        <v>19</v>
      </c>
      <c r="F166" s="190" t="s">
        <v>226</v>
      </c>
      <c r="G166" s="187"/>
      <c r="H166" s="189" t="s">
        <v>19</v>
      </c>
      <c r="I166" s="191"/>
      <c r="J166" s="187"/>
      <c r="K166" s="187"/>
      <c r="L166" s="192"/>
      <c r="M166" s="193"/>
      <c r="N166" s="194"/>
      <c r="O166" s="194"/>
      <c r="P166" s="194"/>
      <c r="Q166" s="194"/>
      <c r="R166" s="194"/>
      <c r="S166" s="194"/>
      <c r="T166" s="195"/>
      <c r="AT166" s="196" t="s">
        <v>133</v>
      </c>
      <c r="AU166" s="196" t="s">
        <v>82</v>
      </c>
      <c r="AV166" s="13" t="s">
        <v>80</v>
      </c>
      <c r="AW166" s="13" t="s">
        <v>33</v>
      </c>
      <c r="AX166" s="13" t="s">
        <v>72</v>
      </c>
      <c r="AY166" s="196" t="s">
        <v>120</v>
      </c>
    </row>
    <row r="167" spans="2:51" s="14" customFormat="1" ht="11.25">
      <c r="B167" s="197"/>
      <c r="C167" s="198"/>
      <c r="D167" s="188" t="s">
        <v>133</v>
      </c>
      <c r="E167" s="199" t="s">
        <v>19</v>
      </c>
      <c r="F167" s="200" t="s">
        <v>141</v>
      </c>
      <c r="G167" s="198"/>
      <c r="H167" s="201">
        <v>2475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133</v>
      </c>
      <c r="AU167" s="207" t="s">
        <v>82</v>
      </c>
      <c r="AV167" s="14" t="s">
        <v>82</v>
      </c>
      <c r="AW167" s="14" t="s">
        <v>33</v>
      </c>
      <c r="AX167" s="14" t="s">
        <v>80</v>
      </c>
      <c r="AY167" s="207" t="s">
        <v>120</v>
      </c>
    </row>
    <row r="168" spans="1:65" s="2" customFormat="1" ht="24.2" customHeight="1">
      <c r="A168" s="34"/>
      <c r="B168" s="35"/>
      <c r="C168" s="173" t="s">
        <v>266</v>
      </c>
      <c r="D168" s="173" t="s">
        <v>122</v>
      </c>
      <c r="E168" s="174" t="s">
        <v>267</v>
      </c>
      <c r="F168" s="175" t="s">
        <v>268</v>
      </c>
      <c r="G168" s="176" t="s">
        <v>131</v>
      </c>
      <c r="H168" s="177">
        <v>74.535</v>
      </c>
      <c r="I168" s="178"/>
      <c r="J168" s="179">
        <f>ROUND(I168*H168,2)</f>
        <v>0</v>
      </c>
      <c r="K168" s="175" t="s">
        <v>126</v>
      </c>
      <c r="L168" s="39"/>
      <c r="M168" s="180" t="s">
        <v>19</v>
      </c>
      <c r="N168" s="181" t="s">
        <v>43</v>
      </c>
      <c r="O168" s="64"/>
      <c r="P168" s="182">
        <f>O168*H168</f>
        <v>0</v>
      </c>
      <c r="Q168" s="182">
        <v>0.11793</v>
      </c>
      <c r="R168" s="182">
        <f>Q168*H168</f>
        <v>8.789912549999999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127</v>
      </c>
      <c r="AT168" s="184" t="s">
        <v>122</v>
      </c>
      <c r="AU168" s="184" t="s">
        <v>82</v>
      </c>
      <c r="AY168" s="17" t="s">
        <v>120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80</v>
      </c>
      <c r="BK168" s="185">
        <f>ROUND(I168*H168,2)</f>
        <v>0</v>
      </c>
      <c r="BL168" s="17" t="s">
        <v>127</v>
      </c>
      <c r="BM168" s="184" t="s">
        <v>269</v>
      </c>
    </row>
    <row r="169" spans="2:51" s="14" customFormat="1" ht="11.25">
      <c r="B169" s="197"/>
      <c r="C169" s="198"/>
      <c r="D169" s="188" t="s">
        <v>133</v>
      </c>
      <c r="E169" s="199" t="s">
        <v>19</v>
      </c>
      <c r="F169" s="200" t="s">
        <v>270</v>
      </c>
      <c r="G169" s="198"/>
      <c r="H169" s="201">
        <v>74.535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133</v>
      </c>
      <c r="AU169" s="207" t="s">
        <v>82</v>
      </c>
      <c r="AV169" s="14" t="s">
        <v>82</v>
      </c>
      <c r="AW169" s="14" t="s">
        <v>33</v>
      </c>
      <c r="AX169" s="14" t="s">
        <v>80</v>
      </c>
      <c r="AY169" s="207" t="s">
        <v>120</v>
      </c>
    </row>
    <row r="170" spans="1:65" s="2" customFormat="1" ht="14.45" customHeight="1">
      <c r="A170" s="34"/>
      <c r="B170" s="35"/>
      <c r="C170" s="208" t="s">
        <v>271</v>
      </c>
      <c r="D170" s="208" t="s">
        <v>189</v>
      </c>
      <c r="E170" s="209" t="s">
        <v>272</v>
      </c>
      <c r="F170" s="210" t="s">
        <v>273</v>
      </c>
      <c r="G170" s="211" t="s">
        <v>274</v>
      </c>
      <c r="H170" s="212">
        <v>1</v>
      </c>
      <c r="I170" s="213"/>
      <c r="J170" s="214">
        <f aca="true" t="shared" si="0" ref="J170:J175">ROUND(I170*H170,2)</f>
        <v>0</v>
      </c>
      <c r="K170" s="210" t="s">
        <v>19</v>
      </c>
      <c r="L170" s="215"/>
      <c r="M170" s="216" t="s">
        <v>19</v>
      </c>
      <c r="N170" s="217" t="s">
        <v>43</v>
      </c>
      <c r="O170" s="64"/>
      <c r="P170" s="182">
        <f aca="true" t="shared" si="1" ref="P170:P175">O170*H170</f>
        <v>0</v>
      </c>
      <c r="Q170" s="182">
        <v>0.515</v>
      </c>
      <c r="R170" s="182">
        <f aca="true" t="shared" si="2" ref="R170:R175">Q170*H170</f>
        <v>0.515</v>
      </c>
      <c r="S170" s="182">
        <v>0</v>
      </c>
      <c r="T170" s="183">
        <f aca="true" t="shared" si="3" ref="T170:T175"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164</v>
      </c>
      <c r="AT170" s="184" t="s">
        <v>189</v>
      </c>
      <c r="AU170" s="184" t="s">
        <v>82</v>
      </c>
      <c r="AY170" s="17" t="s">
        <v>120</v>
      </c>
      <c r="BE170" s="185">
        <f aca="true" t="shared" si="4" ref="BE170:BE175">IF(N170="základní",J170,0)</f>
        <v>0</v>
      </c>
      <c r="BF170" s="185">
        <f aca="true" t="shared" si="5" ref="BF170:BF175">IF(N170="snížená",J170,0)</f>
        <v>0</v>
      </c>
      <c r="BG170" s="185">
        <f aca="true" t="shared" si="6" ref="BG170:BG175">IF(N170="zákl. přenesená",J170,0)</f>
        <v>0</v>
      </c>
      <c r="BH170" s="185">
        <f aca="true" t="shared" si="7" ref="BH170:BH175">IF(N170="sníž. přenesená",J170,0)</f>
        <v>0</v>
      </c>
      <c r="BI170" s="185">
        <f aca="true" t="shared" si="8" ref="BI170:BI175">IF(N170="nulová",J170,0)</f>
        <v>0</v>
      </c>
      <c r="BJ170" s="17" t="s">
        <v>80</v>
      </c>
      <c r="BK170" s="185">
        <f aca="true" t="shared" si="9" ref="BK170:BK175">ROUND(I170*H170,2)</f>
        <v>0</v>
      </c>
      <c r="BL170" s="17" t="s">
        <v>127</v>
      </c>
      <c r="BM170" s="184" t="s">
        <v>275</v>
      </c>
    </row>
    <row r="171" spans="1:65" s="2" customFormat="1" ht="14.45" customHeight="1">
      <c r="A171" s="34"/>
      <c r="B171" s="35"/>
      <c r="C171" s="208" t="s">
        <v>276</v>
      </c>
      <c r="D171" s="208" t="s">
        <v>189</v>
      </c>
      <c r="E171" s="209" t="s">
        <v>277</v>
      </c>
      <c r="F171" s="210" t="s">
        <v>278</v>
      </c>
      <c r="G171" s="211" t="s">
        <v>274</v>
      </c>
      <c r="H171" s="212">
        <v>1</v>
      </c>
      <c r="I171" s="213"/>
      <c r="J171" s="214">
        <f t="shared" si="0"/>
        <v>0</v>
      </c>
      <c r="K171" s="210" t="s">
        <v>19</v>
      </c>
      <c r="L171" s="215"/>
      <c r="M171" s="216" t="s">
        <v>19</v>
      </c>
      <c r="N171" s="217" t="s">
        <v>43</v>
      </c>
      <c r="O171" s="64"/>
      <c r="P171" s="182">
        <f t="shared" si="1"/>
        <v>0</v>
      </c>
      <c r="Q171" s="182">
        <v>0.289</v>
      </c>
      <c r="R171" s="182">
        <f t="shared" si="2"/>
        <v>0.289</v>
      </c>
      <c r="S171" s="182">
        <v>0</v>
      </c>
      <c r="T171" s="183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164</v>
      </c>
      <c r="AT171" s="184" t="s">
        <v>189</v>
      </c>
      <c r="AU171" s="184" t="s">
        <v>82</v>
      </c>
      <c r="AY171" s="17" t="s">
        <v>120</v>
      </c>
      <c r="BE171" s="185">
        <f t="shared" si="4"/>
        <v>0</v>
      </c>
      <c r="BF171" s="185">
        <f t="shared" si="5"/>
        <v>0</v>
      </c>
      <c r="BG171" s="185">
        <f t="shared" si="6"/>
        <v>0</v>
      </c>
      <c r="BH171" s="185">
        <f t="shared" si="7"/>
        <v>0</v>
      </c>
      <c r="BI171" s="185">
        <f t="shared" si="8"/>
        <v>0</v>
      </c>
      <c r="BJ171" s="17" t="s">
        <v>80</v>
      </c>
      <c r="BK171" s="185">
        <f t="shared" si="9"/>
        <v>0</v>
      </c>
      <c r="BL171" s="17" t="s">
        <v>127</v>
      </c>
      <c r="BM171" s="184" t="s">
        <v>279</v>
      </c>
    </row>
    <row r="172" spans="1:65" s="2" customFormat="1" ht="14.45" customHeight="1">
      <c r="A172" s="34"/>
      <c r="B172" s="35"/>
      <c r="C172" s="208" t="s">
        <v>280</v>
      </c>
      <c r="D172" s="208" t="s">
        <v>189</v>
      </c>
      <c r="E172" s="209" t="s">
        <v>281</v>
      </c>
      <c r="F172" s="210" t="s">
        <v>282</v>
      </c>
      <c r="G172" s="211" t="s">
        <v>274</v>
      </c>
      <c r="H172" s="212">
        <v>7</v>
      </c>
      <c r="I172" s="213"/>
      <c r="J172" s="214">
        <f t="shared" si="0"/>
        <v>0</v>
      </c>
      <c r="K172" s="210" t="s">
        <v>19</v>
      </c>
      <c r="L172" s="215"/>
      <c r="M172" s="216" t="s">
        <v>19</v>
      </c>
      <c r="N172" s="217" t="s">
        <v>43</v>
      </c>
      <c r="O172" s="64"/>
      <c r="P172" s="182">
        <f t="shared" si="1"/>
        <v>0</v>
      </c>
      <c r="Q172" s="182">
        <v>0.312</v>
      </c>
      <c r="R172" s="182">
        <f t="shared" si="2"/>
        <v>2.184</v>
      </c>
      <c r="S172" s="182">
        <v>0</v>
      </c>
      <c r="T172" s="183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164</v>
      </c>
      <c r="AT172" s="184" t="s">
        <v>189</v>
      </c>
      <c r="AU172" s="184" t="s">
        <v>82</v>
      </c>
      <c r="AY172" s="17" t="s">
        <v>120</v>
      </c>
      <c r="BE172" s="185">
        <f t="shared" si="4"/>
        <v>0</v>
      </c>
      <c r="BF172" s="185">
        <f t="shared" si="5"/>
        <v>0</v>
      </c>
      <c r="BG172" s="185">
        <f t="shared" si="6"/>
        <v>0</v>
      </c>
      <c r="BH172" s="185">
        <f t="shared" si="7"/>
        <v>0</v>
      </c>
      <c r="BI172" s="185">
        <f t="shared" si="8"/>
        <v>0</v>
      </c>
      <c r="BJ172" s="17" t="s">
        <v>80</v>
      </c>
      <c r="BK172" s="185">
        <f t="shared" si="9"/>
        <v>0</v>
      </c>
      <c r="BL172" s="17" t="s">
        <v>127</v>
      </c>
      <c r="BM172" s="184" t="s">
        <v>283</v>
      </c>
    </row>
    <row r="173" spans="1:65" s="2" customFormat="1" ht="14.45" customHeight="1">
      <c r="A173" s="34"/>
      <c r="B173" s="35"/>
      <c r="C173" s="208" t="s">
        <v>284</v>
      </c>
      <c r="D173" s="208" t="s">
        <v>189</v>
      </c>
      <c r="E173" s="209" t="s">
        <v>285</v>
      </c>
      <c r="F173" s="210" t="s">
        <v>286</v>
      </c>
      <c r="G173" s="211" t="s">
        <v>274</v>
      </c>
      <c r="H173" s="212">
        <v>1</v>
      </c>
      <c r="I173" s="213"/>
      <c r="J173" s="214">
        <f t="shared" si="0"/>
        <v>0</v>
      </c>
      <c r="K173" s="210" t="s">
        <v>19</v>
      </c>
      <c r="L173" s="215"/>
      <c r="M173" s="216" t="s">
        <v>19</v>
      </c>
      <c r="N173" s="217" t="s">
        <v>43</v>
      </c>
      <c r="O173" s="64"/>
      <c r="P173" s="182">
        <f t="shared" si="1"/>
        <v>0</v>
      </c>
      <c r="Q173" s="182">
        <v>0.3354</v>
      </c>
      <c r="R173" s="182">
        <f t="shared" si="2"/>
        <v>0.3354</v>
      </c>
      <c r="S173" s="182">
        <v>0</v>
      </c>
      <c r="T173" s="183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164</v>
      </c>
      <c r="AT173" s="184" t="s">
        <v>189</v>
      </c>
      <c r="AU173" s="184" t="s">
        <v>82</v>
      </c>
      <c r="AY173" s="17" t="s">
        <v>120</v>
      </c>
      <c r="BE173" s="185">
        <f t="shared" si="4"/>
        <v>0</v>
      </c>
      <c r="BF173" s="185">
        <f t="shared" si="5"/>
        <v>0</v>
      </c>
      <c r="BG173" s="185">
        <f t="shared" si="6"/>
        <v>0</v>
      </c>
      <c r="BH173" s="185">
        <f t="shared" si="7"/>
        <v>0</v>
      </c>
      <c r="BI173" s="185">
        <f t="shared" si="8"/>
        <v>0</v>
      </c>
      <c r="BJ173" s="17" t="s">
        <v>80</v>
      </c>
      <c r="BK173" s="185">
        <f t="shared" si="9"/>
        <v>0</v>
      </c>
      <c r="BL173" s="17" t="s">
        <v>127</v>
      </c>
      <c r="BM173" s="184" t="s">
        <v>287</v>
      </c>
    </row>
    <row r="174" spans="1:65" s="2" customFormat="1" ht="14.45" customHeight="1">
      <c r="A174" s="34"/>
      <c r="B174" s="35"/>
      <c r="C174" s="208" t="s">
        <v>288</v>
      </c>
      <c r="D174" s="208" t="s">
        <v>189</v>
      </c>
      <c r="E174" s="209" t="s">
        <v>289</v>
      </c>
      <c r="F174" s="210" t="s">
        <v>290</v>
      </c>
      <c r="G174" s="211" t="s">
        <v>274</v>
      </c>
      <c r="H174" s="212">
        <v>1</v>
      </c>
      <c r="I174" s="213"/>
      <c r="J174" s="214">
        <f t="shared" si="0"/>
        <v>0</v>
      </c>
      <c r="K174" s="210" t="s">
        <v>19</v>
      </c>
      <c r="L174" s="215"/>
      <c r="M174" s="216" t="s">
        <v>19</v>
      </c>
      <c r="N174" s="217" t="s">
        <v>43</v>
      </c>
      <c r="O174" s="64"/>
      <c r="P174" s="182">
        <f t="shared" si="1"/>
        <v>0</v>
      </c>
      <c r="Q174" s="182">
        <v>0.515</v>
      </c>
      <c r="R174" s="182">
        <f t="shared" si="2"/>
        <v>0.515</v>
      </c>
      <c r="S174" s="182">
        <v>0</v>
      </c>
      <c r="T174" s="183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164</v>
      </c>
      <c r="AT174" s="184" t="s">
        <v>189</v>
      </c>
      <c r="AU174" s="184" t="s">
        <v>82</v>
      </c>
      <c r="AY174" s="17" t="s">
        <v>120</v>
      </c>
      <c r="BE174" s="185">
        <f t="shared" si="4"/>
        <v>0</v>
      </c>
      <c r="BF174" s="185">
        <f t="shared" si="5"/>
        <v>0</v>
      </c>
      <c r="BG174" s="185">
        <f t="shared" si="6"/>
        <v>0</v>
      </c>
      <c r="BH174" s="185">
        <f t="shared" si="7"/>
        <v>0</v>
      </c>
      <c r="BI174" s="185">
        <f t="shared" si="8"/>
        <v>0</v>
      </c>
      <c r="BJ174" s="17" t="s">
        <v>80</v>
      </c>
      <c r="BK174" s="185">
        <f t="shared" si="9"/>
        <v>0</v>
      </c>
      <c r="BL174" s="17" t="s">
        <v>127</v>
      </c>
      <c r="BM174" s="184" t="s">
        <v>291</v>
      </c>
    </row>
    <row r="175" spans="1:65" s="2" customFormat="1" ht="14.45" customHeight="1">
      <c r="A175" s="34"/>
      <c r="B175" s="35"/>
      <c r="C175" s="208" t="s">
        <v>292</v>
      </c>
      <c r="D175" s="208" t="s">
        <v>189</v>
      </c>
      <c r="E175" s="209" t="s">
        <v>293</v>
      </c>
      <c r="F175" s="210" t="s">
        <v>294</v>
      </c>
      <c r="G175" s="211" t="s">
        <v>274</v>
      </c>
      <c r="H175" s="212">
        <v>1</v>
      </c>
      <c r="I175" s="213"/>
      <c r="J175" s="214">
        <f t="shared" si="0"/>
        <v>0</v>
      </c>
      <c r="K175" s="210" t="s">
        <v>19</v>
      </c>
      <c r="L175" s="215"/>
      <c r="M175" s="216" t="s">
        <v>19</v>
      </c>
      <c r="N175" s="217" t="s">
        <v>43</v>
      </c>
      <c r="O175" s="64"/>
      <c r="P175" s="182">
        <f t="shared" si="1"/>
        <v>0</v>
      </c>
      <c r="Q175" s="182">
        <v>3.9992</v>
      </c>
      <c r="R175" s="182">
        <f t="shared" si="2"/>
        <v>3.9992</v>
      </c>
      <c r="S175" s="182">
        <v>0</v>
      </c>
      <c r="T175" s="183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164</v>
      </c>
      <c r="AT175" s="184" t="s">
        <v>189</v>
      </c>
      <c r="AU175" s="184" t="s">
        <v>82</v>
      </c>
      <c r="AY175" s="17" t="s">
        <v>120</v>
      </c>
      <c r="BE175" s="185">
        <f t="shared" si="4"/>
        <v>0</v>
      </c>
      <c r="BF175" s="185">
        <f t="shared" si="5"/>
        <v>0</v>
      </c>
      <c r="BG175" s="185">
        <f t="shared" si="6"/>
        <v>0</v>
      </c>
      <c r="BH175" s="185">
        <f t="shared" si="7"/>
        <v>0</v>
      </c>
      <c r="BI175" s="185">
        <f t="shared" si="8"/>
        <v>0</v>
      </c>
      <c r="BJ175" s="17" t="s">
        <v>80</v>
      </c>
      <c r="BK175" s="185">
        <f t="shared" si="9"/>
        <v>0</v>
      </c>
      <c r="BL175" s="17" t="s">
        <v>127</v>
      </c>
      <c r="BM175" s="184" t="s">
        <v>295</v>
      </c>
    </row>
    <row r="176" spans="1:47" s="2" customFormat="1" ht="19.5">
      <c r="A176" s="34"/>
      <c r="B176" s="35"/>
      <c r="C176" s="36"/>
      <c r="D176" s="188" t="s">
        <v>250</v>
      </c>
      <c r="E176" s="36"/>
      <c r="F176" s="229" t="s">
        <v>296</v>
      </c>
      <c r="G176" s="36"/>
      <c r="H176" s="36"/>
      <c r="I176" s="230"/>
      <c r="J176" s="36"/>
      <c r="K176" s="36"/>
      <c r="L176" s="39"/>
      <c r="M176" s="231"/>
      <c r="N176" s="232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250</v>
      </c>
      <c r="AU176" s="17" t="s">
        <v>82</v>
      </c>
    </row>
    <row r="177" spans="1:65" s="2" customFormat="1" ht="14.45" customHeight="1">
      <c r="A177" s="34"/>
      <c r="B177" s="35"/>
      <c r="C177" s="208" t="s">
        <v>297</v>
      </c>
      <c r="D177" s="208" t="s">
        <v>189</v>
      </c>
      <c r="E177" s="209" t="s">
        <v>298</v>
      </c>
      <c r="F177" s="210" t="s">
        <v>299</v>
      </c>
      <c r="G177" s="211" t="s">
        <v>274</v>
      </c>
      <c r="H177" s="212">
        <v>1</v>
      </c>
      <c r="I177" s="213"/>
      <c r="J177" s="214">
        <f>ROUND(I177*H177,2)</f>
        <v>0</v>
      </c>
      <c r="K177" s="210" t="s">
        <v>19</v>
      </c>
      <c r="L177" s="215"/>
      <c r="M177" s="216" t="s">
        <v>19</v>
      </c>
      <c r="N177" s="217" t="s">
        <v>43</v>
      </c>
      <c r="O177" s="64"/>
      <c r="P177" s="182">
        <f>O177*H177</f>
        <v>0</v>
      </c>
      <c r="Q177" s="182">
        <v>3.7328</v>
      </c>
      <c r="R177" s="182">
        <f>Q177*H177</f>
        <v>3.7328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164</v>
      </c>
      <c r="AT177" s="184" t="s">
        <v>189</v>
      </c>
      <c r="AU177" s="184" t="s">
        <v>82</v>
      </c>
      <c r="AY177" s="17" t="s">
        <v>120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80</v>
      </c>
      <c r="BK177" s="185">
        <f>ROUND(I177*H177,2)</f>
        <v>0</v>
      </c>
      <c r="BL177" s="17" t="s">
        <v>127</v>
      </c>
      <c r="BM177" s="184" t="s">
        <v>300</v>
      </c>
    </row>
    <row r="178" spans="1:47" s="2" customFormat="1" ht="19.5">
      <c r="A178" s="34"/>
      <c r="B178" s="35"/>
      <c r="C178" s="36"/>
      <c r="D178" s="188" t="s">
        <v>250</v>
      </c>
      <c r="E178" s="36"/>
      <c r="F178" s="229" t="s">
        <v>301</v>
      </c>
      <c r="G178" s="36"/>
      <c r="H178" s="36"/>
      <c r="I178" s="230"/>
      <c r="J178" s="36"/>
      <c r="K178" s="36"/>
      <c r="L178" s="39"/>
      <c r="M178" s="231"/>
      <c r="N178" s="232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250</v>
      </c>
      <c r="AU178" s="17" t="s">
        <v>82</v>
      </c>
    </row>
    <row r="179" spans="1:65" s="2" customFormat="1" ht="14.45" customHeight="1">
      <c r="A179" s="34"/>
      <c r="B179" s="35"/>
      <c r="C179" s="208" t="s">
        <v>302</v>
      </c>
      <c r="D179" s="208" t="s">
        <v>189</v>
      </c>
      <c r="E179" s="209" t="s">
        <v>303</v>
      </c>
      <c r="F179" s="210" t="s">
        <v>304</v>
      </c>
      <c r="G179" s="211" t="s">
        <v>274</v>
      </c>
      <c r="H179" s="212">
        <v>7</v>
      </c>
      <c r="I179" s="213"/>
      <c r="J179" s="214">
        <f>ROUND(I179*H179,2)</f>
        <v>0</v>
      </c>
      <c r="K179" s="210" t="s">
        <v>19</v>
      </c>
      <c r="L179" s="215"/>
      <c r="M179" s="216" t="s">
        <v>19</v>
      </c>
      <c r="N179" s="217" t="s">
        <v>43</v>
      </c>
      <c r="O179" s="64"/>
      <c r="P179" s="182">
        <f>O179*H179</f>
        <v>0</v>
      </c>
      <c r="Q179" s="182">
        <v>3.8658</v>
      </c>
      <c r="R179" s="182">
        <f>Q179*H179</f>
        <v>27.0606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164</v>
      </c>
      <c r="AT179" s="184" t="s">
        <v>189</v>
      </c>
      <c r="AU179" s="184" t="s">
        <v>82</v>
      </c>
      <c r="AY179" s="17" t="s">
        <v>120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80</v>
      </c>
      <c r="BK179" s="185">
        <f>ROUND(I179*H179,2)</f>
        <v>0</v>
      </c>
      <c r="BL179" s="17" t="s">
        <v>127</v>
      </c>
      <c r="BM179" s="184" t="s">
        <v>305</v>
      </c>
    </row>
    <row r="180" spans="1:47" s="2" customFormat="1" ht="19.5">
      <c r="A180" s="34"/>
      <c r="B180" s="35"/>
      <c r="C180" s="36"/>
      <c r="D180" s="188" t="s">
        <v>250</v>
      </c>
      <c r="E180" s="36"/>
      <c r="F180" s="229" t="s">
        <v>301</v>
      </c>
      <c r="G180" s="36"/>
      <c r="H180" s="36"/>
      <c r="I180" s="230"/>
      <c r="J180" s="36"/>
      <c r="K180" s="36"/>
      <c r="L180" s="39"/>
      <c r="M180" s="231"/>
      <c r="N180" s="232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250</v>
      </c>
      <c r="AU180" s="17" t="s">
        <v>82</v>
      </c>
    </row>
    <row r="181" spans="1:65" s="2" customFormat="1" ht="37.9" customHeight="1">
      <c r="A181" s="34"/>
      <c r="B181" s="35"/>
      <c r="C181" s="173" t="s">
        <v>306</v>
      </c>
      <c r="D181" s="173" t="s">
        <v>122</v>
      </c>
      <c r="E181" s="174" t="s">
        <v>307</v>
      </c>
      <c r="F181" s="175" t="s">
        <v>308</v>
      </c>
      <c r="G181" s="176" t="s">
        <v>131</v>
      </c>
      <c r="H181" s="177">
        <v>1087</v>
      </c>
      <c r="I181" s="178"/>
      <c r="J181" s="179">
        <f>ROUND(I181*H181,2)</f>
        <v>0</v>
      </c>
      <c r="K181" s="175" t="s">
        <v>126</v>
      </c>
      <c r="L181" s="39"/>
      <c r="M181" s="180" t="s">
        <v>19</v>
      </c>
      <c r="N181" s="181" t="s">
        <v>43</v>
      </c>
      <c r="O181" s="64"/>
      <c r="P181" s="182">
        <f>O181*H181</f>
        <v>0</v>
      </c>
      <c r="Q181" s="182">
        <v>0.08425</v>
      </c>
      <c r="R181" s="182">
        <f>Q181*H181</f>
        <v>91.57975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127</v>
      </c>
      <c r="AT181" s="184" t="s">
        <v>122</v>
      </c>
      <c r="AU181" s="184" t="s">
        <v>82</v>
      </c>
      <c r="AY181" s="17" t="s">
        <v>120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80</v>
      </c>
      <c r="BK181" s="185">
        <f>ROUND(I181*H181,2)</f>
        <v>0</v>
      </c>
      <c r="BL181" s="17" t="s">
        <v>127</v>
      </c>
      <c r="BM181" s="184" t="s">
        <v>309</v>
      </c>
    </row>
    <row r="182" spans="2:51" s="13" customFormat="1" ht="11.25">
      <c r="B182" s="186"/>
      <c r="C182" s="187"/>
      <c r="D182" s="188" t="s">
        <v>133</v>
      </c>
      <c r="E182" s="189" t="s">
        <v>19</v>
      </c>
      <c r="F182" s="190" t="s">
        <v>227</v>
      </c>
      <c r="G182" s="187"/>
      <c r="H182" s="189" t="s">
        <v>19</v>
      </c>
      <c r="I182" s="191"/>
      <c r="J182" s="187"/>
      <c r="K182" s="187"/>
      <c r="L182" s="192"/>
      <c r="M182" s="193"/>
      <c r="N182" s="194"/>
      <c r="O182" s="194"/>
      <c r="P182" s="194"/>
      <c r="Q182" s="194"/>
      <c r="R182" s="194"/>
      <c r="S182" s="194"/>
      <c r="T182" s="195"/>
      <c r="AT182" s="196" t="s">
        <v>133</v>
      </c>
      <c r="AU182" s="196" t="s">
        <v>82</v>
      </c>
      <c r="AV182" s="13" t="s">
        <v>80</v>
      </c>
      <c r="AW182" s="13" t="s">
        <v>33</v>
      </c>
      <c r="AX182" s="13" t="s">
        <v>72</v>
      </c>
      <c r="AY182" s="196" t="s">
        <v>120</v>
      </c>
    </row>
    <row r="183" spans="2:51" s="14" customFormat="1" ht="11.25">
      <c r="B183" s="197"/>
      <c r="C183" s="198"/>
      <c r="D183" s="188" t="s">
        <v>133</v>
      </c>
      <c r="E183" s="199" t="s">
        <v>19</v>
      </c>
      <c r="F183" s="200" t="s">
        <v>228</v>
      </c>
      <c r="G183" s="198"/>
      <c r="H183" s="201">
        <v>1087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133</v>
      </c>
      <c r="AU183" s="207" t="s">
        <v>82</v>
      </c>
      <c r="AV183" s="14" t="s">
        <v>82</v>
      </c>
      <c r="AW183" s="14" t="s">
        <v>33</v>
      </c>
      <c r="AX183" s="14" t="s">
        <v>80</v>
      </c>
      <c r="AY183" s="207" t="s">
        <v>120</v>
      </c>
    </row>
    <row r="184" spans="1:65" s="2" customFormat="1" ht="14.45" customHeight="1">
      <c r="A184" s="34"/>
      <c r="B184" s="35"/>
      <c r="C184" s="208" t="s">
        <v>310</v>
      </c>
      <c r="D184" s="208" t="s">
        <v>189</v>
      </c>
      <c r="E184" s="209" t="s">
        <v>311</v>
      </c>
      <c r="F184" s="210" t="s">
        <v>312</v>
      </c>
      <c r="G184" s="211" t="s">
        <v>131</v>
      </c>
      <c r="H184" s="212">
        <v>1097.87</v>
      </c>
      <c r="I184" s="213"/>
      <c r="J184" s="214">
        <f>ROUND(I184*H184,2)</f>
        <v>0</v>
      </c>
      <c r="K184" s="210" t="s">
        <v>126</v>
      </c>
      <c r="L184" s="215"/>
      <c r="M184" s="216" t="s">
        <v>19</v>
      </c>
      <c r="N184" s="217" t="s">
        <v>43</v>
      </c>
      <c r="O184" s="64"/>
      <c r="P184" s="182">
        <f>O184*H184</f>
        <v>0</v>
      </c>
      <c r="Q184" s="182">
        <v>0.131</v>
      </c>
      <c r="R184" s="182">
        <f>Q184*H184</f>
        <v>143.82097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164</v>
      </c>
      <c r="AT184" s="184" t="s">
        <v>189</v>
      </c>
      <c r="AU184" s="184" t="s">
        <v>82</v>
      </c>
      <c r="AY184" s="17" t="s">
        <v>120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80</v>
      </c>
      <c r="BK184" s="185">
        <f>ROUND(I184*H184,2)</f>
        <v>0</v>
      </c>
      <c r="BL184" s="17" t="s">
        <v>127</v>
      </c>
      <c r="BM184" s="184" t="s">
        <v>313</v>
      </c>
    </row>
    <row r="185" spans="2:51" s="13" customFormat="1" ht="11.25">
      <c r="B185" s="186"/>
      <c r="C185" s="187"/>
      <c r="D185" s="188" t="s">
        <v>133</v>
      </c>
      <c r="E185" s="189" t="s">
        <v>19</v>
      </c>
      <c r="F185" s="190" t="s">
        <v>314</v>
      </c>
      <c r="G185" s="187"/>
      <c r="H185" s="189" t="s">
        <v>19</v>
      </c>
      <c r="I185" s="191"/>
      <c r="J185" s="187"/>
      <c r="K185" s="187"/>
      <c r="L185" s="192"/>
      <c r="M185" s="193"/>
      <c r="N185" s="194"/>
      <c r="O185" s="194"/>
      <c r="P185" s="194"/>
      <c r="Q185" s="194"/>
      <c r="R185" s="194"/>
      <c r="S185" s="194"/>
      <c r="T185" s="195"/>
      <c r="AT185" s="196" t="s">
        <v>133</v>
      </c>
      <c r="AU185" s="196" t="s">
        <v>82</v>
      </c>
      <c r="AV185" s="13" t="s">
        <v>80</v>
      </c>
      <c r="AW185" s="13" t="s">
        <v>33</v>
      </c>
      <c r="AX185" s="13" t="s">
        <v>72</v>
      </c>
      <c r="AY185" s="196" t="s">
        <v>120</v>
      </c>
    </row>
    <row r="186" spans="2:51" s="14" customFormat="1" ht="11.25">
      <c r="B186" s="197"/>
      <c r="C186" s="198"/>
      <c r="D186" s="188" t="s">
        <v>133</v>
      </c>
      <c r="E186" s="199" t="s">
        <v>19</v>
      </c>
      <c r="F186" s="200" t="s">
        <v>228</v>
      </c>
      <c r="G186" s="198"/>
      <c r="H186" s="201">
        <v>1087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133</v>
      </c>
      <c r="AU186" s="207" t="s">
        <v>82</v>
      </c>
      <c r="AV186" s="14" t="s">
        <v>82</v>
      </c>
      <c r="AW186" s="14" t="s">
        <v>33</v>
      </c>
      <c r="AX186" s="14" t="s">
        <v>72</v>
      </c>
      <c r="AY186" s="207" t="s">
        <v>120</v>
      </c>
    </row>
    <row r="187" spans="2:51" s="14" customFormat="1" ht="11.25">
      <c r="B187" s="197"/>
      <c r="C187" s="198"/>
      <c r="D187" s="188" t="s">
        <v>133</v>
      </c>
      <c r="E187" s="199" t="s">
        <v>19</v>
      </c>
      <c r="F187" s="200" t="s">
        <v>315</v>
      </c>
      <c r="G187" s="198"/>
      <c r="H187" s="201">
        <v>1097.87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133</v>
      </c>
      <c r="AU187" s="207" t="s">
        <v>82</v>
      </c>
      <c r="AV187" s="14" t="s">
        <v>82</v>
      </c>
      <c r="AW187" s="14" t="s">
        <v>33</v>
      </c>
      <c r="AX187" s="14" t="s">
        <v>80</v>
      </c>
      <c r="AY187" s="207" t="s">
        <v>120</v>
      </c>
    </row>
    <row r="188" spans="1:65" s="2" customFormat="1" ht="37.9" customHeight="1">
      <c r="A188" s="34"/>
      <c r="B188" s="35"/>
      <c r="C188" s="173" t="s">
        <v>316</v>
      </c>
      <c r="D188" s="173" t="s">
        <v>122</v>
      </c>
      <c r="E188" s="174" t="s">
        <v>317</v>
      </c>
      <c r="F188" s="175" t="s">
        <v>318</v>
      </c>
      <c r="G188" s="176" t="s">
        <v>131</v>
      </c>
      <c r="H188" s="177">
        <v>1087</v>
      </c>
      <c r="I188" s="178"/>
      <c r="J188" s="179">
        <f>ROUND(I188*H188,2)</f>
        <v>0</v>
      </c>
      <c r="K188" s="175" t="s">
        <v>126</v>
      </c>
      <c r="L188" s="39"/>
      <c r="M188" s="180" t="s">
        <v>19</v>
      </c>
      <c r="N188" s="181" t="s">
        <v>43</v>
      </c>
      <c r="O188" s="64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127</v>
      </c>
      <c r="AT188" s="184" t="s">
        <v>122</v>
      </c>
      <c r="AU188" s="184" t="s">
        <v>82</v>
      </c>
      <c r="AY188" s="17" t="s">
        <v>120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80</v>
      </c>
      <c r="BK188" s="185">
        <f>ROUND(I188*H188,2)</f>
        <v>0</v>
      </c>
      <c r="BL188" s="17" t="s">
        <v>127</v>
      </c>
      <c r="BM188" s="184" t="s">
        <v>319</v>
      </c>
    </row>
    <row r="189" spans="2:51" s="13" customFormat="1" ht="11.25">
      <c r="B189" s="186"/>
      <c r="C189" s="187"/>
      <c r="D189" s="188" t="s">
        <v>133</v>
      </c>
      <c r="E189" s="189" t="s">
        <v>19</v>
      </c>
      <c r="F189" s="190" t="s">
        <v>227</v>
      </c>
      <c r="G189" s="187"/>
      <c r="H189" s="189" t="s">
        <v>19</v>
      </c>
      <c r="I189" s="191"/>
      <c r="J189" s="187"/>
      <c r="K189" s="187"/>
      <c r="L189" s="192"/>
      <c r="M189" s="193"/>
      <c r="N189" s="194"/>
      <c r="O189" s="194"/>
      <c r="P189" s="194"/>
      <c r="Q189" s="194"/>
      <c r="R189" s="194"/>
      <c r="S189" s="194"/>
      <c r="T189" s="195"/>
      <c r="AT189" s="196" t="s">
        <v>133</v>
      </c>
      <c r="AU189" s="196" t="s">
        <v>82</v>
      </c>
      <c r="AV189" s="13" t="s">
        <v>80</v>
      </c>
      <c r="AW189" s="13" t="s">
        <v>33</v>
      </c>
      <c r="AX189" s="13" t="s">
        <v>72</v>
      </c>
      <c r="AY189" s="196" t="s">
        <v>120</v>
      </c>
    </row>
    <row r="190" spans="2:51" s="14" customFormat="1" ht="11.25">
      <c r="B190" s="197"/>
      <c r="C190" s="198"/>
      <c r="D190" s="188" t="s">
        <v>133</v>
      </c>
      <c r="E190" s="199" t="s">
        <v>19</v>
      </c>
      <c r="F190" s="200" t="s">
        <v>228</v>
      </c>
      <c r="G190" s="198"/>
      <c r="H190" s="201">
        <v>1087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133</v>
      </c>
      <c r="AU190" s="207" t="s">
        <v>82</v>
      </c>
      <c r="AV190" s="14" t="s">
        <v>82</v>
      </c>
      <c r="AW190" s="14" t="s">
        <v>33</v>
      </c>
      <c r="AX190" s="14" t="s">
        <v>80</v>
      </c>
      <c r="AY190" s="207" t="s">
        <v>120</v>
      </c>
    </row>
    <row r="191" spans="1:65" s="2" customFormat="1" ht="37.9" customHeight="1">
      <c r="A191" s="34"/>
      <c r="B191" s="35"/>
      <c r="C191" s="173" t="s">
        <v>320</v>
      </c>
      <c r="D191" s="173" t="s">
        <v>122</v>
      </c>
      <c r="E191" s="174" t="s">
        <v>321</v>
      </c>
      <c r="F191" s="175" t="s">
        <v>322</v>
      </c>
      <c r="G191" s="176" t="s">
        <v>131</v>
      </c>
      <c r="H191" s="177">
        <v>231</v>
      </c>
      <c r="I191" s="178"/>
      <c r="J191" s="179">
        <f>ROUND(I191*H191,2)</f>
        <v>0</v>
      </c>
      <c r="K191" s="175" t="s">
        <v>126</v>
      </c>
      <c r="L191" s="39"/>
      <c r="M191" s="180" t="s">
        <v>19</v>
      </c>
      <c r="N191" s="181" t="s">
        <v>43</v>
      </c>
      <c r="O191" s="64"/>
      <c r="P191" s="182">
        <f>O191*H191</f>
        <v>0</v>
      </c>
      <c r="Q191" s="182">
        <v>0.08565</v>
      </c>
      <c r="R191" s="182">
        <f>Q191*H191</f>
        <v>19.78515</v>
      </c>
      <c r="S191" s="182">
        <v>0</v>
      </c>
      <c r="T191" s="18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127</v>
      </c>
      <c r="AT191" s="184" t="s">
        <v>122</v>
      </c>
      <c r="AU191" s="184" t="s">
        <v>82</v>
      </c>
      <c r="AY191" s="17" t="s">
        <v>120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80</v>
      </c>
      <c r="BK191" s="185">
        <f>ROUND(I191*H191,2)</f>
        <v>0</v>
      </c>
      <c r="BL191" s="17" t="s">
        <v>127</v>
      </c>
      <c r="BM191" s="184" t="s">
        <v>323</v>
      </c>
    </row>
    <row r="192" spans="2:51" s="13" customFormat="1" ht="11.25">
      <c r="B192" s="186"/>
      <c r="C192" s="187"/>
      <c r="D192" s="188" t="s">
        <v>133</v>
      </c>
      <c r="E192" s="189" t="s">
        <v>19</v>
      </c>
      <c r="F192" s="190" t="s">
        <v>235</v>
      </c>
      <c r="G192" s="187"/>
      <c r="H192" s="189" t="s">
        <v>19</v>
      </c>
      <c r="I192" s="191"/>
      <c r="J192" s="187"/>
      <c r="K192" s="187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133</v>
      </c>
      <c r="AU192" s="196" t="s">
        <v>82</v>
      </c>
      <c r="AV192" s="13" t="s">
        <v>80</v>
      </c>
      <c r="AW192" s="13" t="s">
        <v>33</v>
      </c>
      <c r="AX192" s="13" t="s">
        <v>72</v>
      </c>
      <c r="AY192" s="196" t="s">
        <v>120</v>
      </c>
    </row>
    <row r="193" spans="2:51" s="14" customFormat="1" ht="11.25">
      <c r="B193" s="197"/>
      <c r="C193" s="198"/>
      <c r="D193" s="188" t="s">
        <v>133</v>
      </c>
      <c r="E193" s="199" t="s">
        <v>19</v>
      </c>
      <c r="F193" s="200" t="s">
        <v>236</v>
      </c>
      <c r="G193" s="198"/>
      <c r="H193" s="201">
        <v>183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133</v>
      </c>
      <c r="AU193" s="207" t="s">
        <v>82</v>
      </c>
      <c r="AV193" s="14" t="s">
        <v>82</v>
      </c>
      <c r="AW193" s="14" t="s">
        <v>33</v>
      </c>
      <c r="AX193" s="14" t="s">
        <v>72</v>
      </c>
      <c r="AY193" s="207" t="s">
        <v>120</v>
      </c>
    </row>
    <row r="194" spans="2:51" s="13" customFormat="1" ht="11.25">
      <c r="B194" s="186"/>
      <c r="C194" s="187"/>
      <c r="D194" s="188" t="s">
        <v>133</v>
      </c>
      <c r="E194" s="189" t="s">
        <v>19</v>
      </c>
      <c r="F194" s="190" t="s">
        <v>237</v>
      </c>
      <c r="G194" s="187"/>
      <c r="H194" s="189" t="s">
        <v>19</v>
      </c>
      <c r="I194" s="191"/>
      <c r="J194" s="187"/>
      <c r="K194" s="187"/>
      <c r="L194" s="192"/>
      <c r="M194" s="193"/>
      <c r="N194" s="194"/>
      <c r="O194" s="194"/>
      <c r="P194" s="194"/>
      <c r="Q194" s="194"/>
      <c r="R194" s="194"/>
      <c r="S194" s="194"/>
      <c r="T194" s="195"/>
      <c r="AT194" s="196" t="s">
        <v>133</v>
      </c>
      <c r="AU194" s="196" t="s">
        <v>82</v>
      </c>
      <c r="AV194" s="13" t="s">
        <v>80</v>
      </c>
      <c r="AW194" s="13" t="s">
        <v>33</v>
      </c>
      <c r="AX194" s="13" t="s">
        <v>72</v>
      </c>
      <c r="AY194" s="196" t="s">
        <v>120</v>
      </c>
    </row>
    <row r="195" spans="2:51" s="14" customFormat="1" ht="11.25">
      <c r="B195" s="197"/>
      <c r="C195" s="198"/>
      <c r="D195" s="188" t="s">
        <v>133</v>
      </c>
      <c r="E195" s="199" t="s">
        <v>19</v>
      </c>
      <c r="F195" s="200" t="s">
        <v>238</v>
      </c>
      <c r="G195" s="198"/>
      <c r="H195" s="201">
        <v>48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133</v>
      </c>
      <c r="AU195" s="207" t="s">
        <v>82</v>
      </c>
      <c r="AV195" s="14" t="s">
        <v>82</v>
      </c>
      <c r="AW195" s="14" t="s">
        <v>33</v>
      </c>
      <c r="AX195" s="14" t="s">
        <v>72</v>
      </c>
      <c r="AY195" s="207" t="s">
        <v>120</v>
      </c>
    </row>
    <row r="196" spans="2:51" s="15" customFormat="1" ht="11.25">
      <c r="B196" s="218"/>
      <c r="C196" s="219"/>
      <c r="D196" s="188" t="s">
        <v>133</v>
      </c>
      <c r="E196" s="220" t="s">
        <v>19</v>
      </c>
      <c r="F196" s="221" t="s">
        <v>200</v>
      </c>
      <c r="G196" s="219"/>
      <c r="H196" s="222">
        <v>231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133</v>
      </c>
      <c r="AU196" s="228" t="s">
        <v>82</v>
      </c>
      <c r="AV196" s="15" t="s">
        <v>127</v>
      </c>
      <c r="AW196" s="15" t="s">
        <v>33</v>
      </c>
      <c r="AX196" s="15" t="s">
        <v>80</v>
      </c>
      <c r="AY196" s="228" t="s">
        <v>120</v>
      </c>
    </row>
    <row r="197" spans="1:65" s="2" customFormat="1" ht="14.45" customHeight="1">
      <c r="A197" s="34"/>
      <c r="B197" s="35"/>
      <c r="C197" s="208" t="s">
        <v>324</v>
      </c>
      <c r="D197" s="208" t="s">
        <v>189</v>
      </c>
      <c r="E197" s="209" t="s">
        <v>325</v>
      </c>
      <c r="F197" s="210" t="s">
        <v>326</v>
      </c>
      <c r="G197" s="211" t="s">
        <v>131</v>
      </c>
      <c r="H197" s="212">
        <v>186.66</v>
      </c>
      <c r="I197" s="213"/>
      <c r="J197" s="214">
        <f>ROUND(I197*H197,2)</f>
        <v>0</v>
      </c>
      <c r="K197" s="210" t="s">
        <v>126</v>
      </c>
      <c r="L197" s="215"/>
      <c r="M197" s="216" t="s">
        <v>19</v>
      </c>
      <c r="N197" s="217" t="s">
        <v>43</v>
      </c>
      <c r="O197" s="64"/>
      <c r="P197" s="182">
        <f>O197*H197</f>
        <v>0</v>
      </c>
      <c r="Q197" s="182">
        <v>0.176</v>
      </c>
      <c r="R197" s="182">
        <f>Q197*H197</f>
        <v>32.85216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164</v>
      </c>
      <c r="AT197" s="184" t="s">
        <v>189</v>
      </c>
      <c r="AU197" s="184" t="s">
        <v>82</v>
      </c>
      <c r="AY197" s="17" t="s">
        <v>120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80</v>
      </c>
      <c r="BK197" s="185">
        <f>ROUND(I197*H197,2)</f>
        <v>0</v>
      </c>
      <c r="BL197" s="17" t="s">
        <v>127</v>
      </c>
      <c r="BM197" s="184" t="s">
        <v>327</v>
      </c>
    </row>
    <row r="198" spans="2:51" s="13" customFormat="1" ht="11.25">
      <c r="B198" s="186"/>
      <c r="C198" s="187"/>
      <c r="D198" s="188" t="s">
        <v>133</v>
      </c>
      <c r="E198" s="189" t="s">
        <v>19</v>
      </c>
      <c r="F198" s="190" t="s">
        <v>314</v>
      </c>
      <c r="G198" s="187"/>
      <c r="H198" s="189" t="s">
        <v>19</v>
      </c>
      <c r="I198" s="191"/>
      <c r="J198" s="187"/>
      <c r="K198" s="187"/>
      <c r="L198" s="192"/>
      <c r="M198" s="193"/>
      <c r="N198" s="194"/>
      <c r="O198" s="194"/>
      <c r="P198" s="194"/>
      <c r="Q198" s="194"/>
      <c r="R198" s="194"/>
      <c r="S198" s="194"/>
      <c r="T198" s="195"/>
      <c r="AT198" s="196" t="s">
        <v>133</v>
      </c>
      <c r="AU198" s="196" t="s">
        <v>82</v>
      </c>
      <c r="AV198" s="13" t="s">
        <v>80</v>
      </c>
      <c r="AW198" s="13" t="s">
        <v>33</v>
      </c>
      <c r="AX198" s="13" t="s">
        <v>72</v>
      </c>
      <c r="AY198" s="196" t="s">
        <v>120</v>
      </c>
    </row>
    <row r="199" spans="2:51" s="14" customFormat="1" ht="11.25">
      <c r="B199" s="197"/>
      <c r="C199" s="198"/>
      <c r="D199" s="188" t="s">
        <v>133</v>
      </c>
      <c r="E199" s="199" t="s">
        <v>19</v>
      </c>
      <c r="F199" s="200" t="s">
        <v>236</v>
      </c>
      <c r="G199" s="198"/>
      <c r="H199" s="201">
        <v>183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133</v>
      </c>
      <c r="AU199" s="207" t="s">
        <v>82</v>
      </c>
      <c r="AV199" s="14" t="s">
        <v>82</v>
      </c>
      <c r="AW199" s="14" t="s">
        <v>33</v>
      </c>
      <c r="AX199" s="14" t="s">
        <v>72</v>
      </c>
      <c r="AY199" s="207" t="s">
        <v>120</v>
      </c>
    </row>
    <row r="200" spans="2:51" s="14" customFormat="1" ht="11.25">
      <c r="B200" s="197"/>
      <c r="C200" s="198"/>
      <c r="D200" s="188" t="s">
        <v>133</v>
      </c>
      <c r="E200" s="199" t="s">
        <v>19</v>
      </c>
      <c r="F200" s="200" t="s">
        <v>328</v>
      </c>
      <c r="G200" s="198"/>
      <c r="H200" s="201">
        <v>186.66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133</v>
      </c>
      <c r="AU200" s="207" t="s">
        <v>82</v>
      </c>
      <c r="AV200" s="14" t="s">
        <v>82</v>
      </c>
      <c r="AW200" s="14" t="s">
        <v>33</v>
      </c>
      <c r="AX200" s="14" t="s">
        <v>80</v>
      </c>
      <c r="AY200" s="207" t="s">
        <v>120</v>
      </c>
    </row>
    <row r="201" spans="1:65" s="2" customFormat="1" ht="14.45" customHeight="1">
      <c r="A201" s="34"/>
      <c r="B201" s="35"/>
      <c r="C201" s="208" t="s">
        <v>329</v>
      </c>
      <c r="D201" s="208" t="s">
        <v>189</v>
      </c>
      <c r="E201" s="209" t="s">
        <v>330</v>
      </c>
      <c r="F201" s="210" t="s">
        <v>331</v>
      </c>
      <c r="G201" s="211" t="s">
        <v>131</v>
      </c>
      <c r="H201" s="212">
        <v>49.44</v>
      </c>
      <c r="I201" s="213"/>
      <c r="J201" s="214">
        <f>ROUND(I201*H201,2)</f>
        <v>0</v>
      </c>
      <c r="K201" s="210" t="s">
        <v>126</v>
      </c>
      <c r="L201" s="215"/>
      <c r="M201" s="216" t="s">
        <v>19</v>
      </c>
      <c r="N201" s="217" t="s">
        <v>43</v>
      </c>
      <c r="O201" s="64"/>
      <c r="P201" s="182">
        <f>O201*H201</f>
        <v>0</v>
      </c>
      <c r="Q201" s="182">
        <v>0.175</v>
      </c>
      <c r="R201" s="182">
        <f>Q201*H201</f>
        <v>8.652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164</v>
      </c>
      <c r="AT201" s="184" t="s">
        <v>189</v>
      </c>
      <c r="AU201" s="184" t="s">
        <v>82</v>
      </c>
      <c r="AY201" s="17" t="s">
        <v>120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80</v>
      </c>
      <c r="BK201" s="185">
        <f>ROUND(I201*H201,2)</f>
        <v>0</v>
      </c>
      <c r="BL201" s="17" t="s">
        <v>127</v>
      </c>
      <c r="BM201" s="184" t="s">
        <v>332</v>
      </c>
    </row>
    <row r="202" spans="2:51" s="14" customFormat="1" ht="11.25">
      <c r="B202" s="197"/>
      <c r="C202" s="198"/>
      <c r="D202" s="188" t="s">
        <v>133</v>
      </c>
      <c r="E202" s="199" t="s">
        <v>19</v>
      </c>
      <c r="F202" s="200" t="s">
        <v>333</v>
      </c>
      <c r="G202" s="198"/>
      <c r="H202" s="201">
        <v>49.44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133</v>
      </c>
      <c r="AU202" s="207" t="s">
        <v>82</v>
      </c>
      <c r="AV202" s="14" t="s">
        <v>82</v>
      </c>
      <c r="AW202" s="14" t="s">
        <v>33</v>
      </c>
      <c r="AX202" s="14" t="s">
        <v>80</v>
      </c>
      <c r="AY202" s="207" t="s">
        <v>120</v>
      </c>
    </row>
    <row r="203" spans="2:63" s="12" customFormat="1" ht="22.9" customHeight="1">
      <c r="B203" s="157"/>
      <c r="C203" s="158"/>
      <c r="D203" s="159" t="s">
        <v>71</v>
      </c>
      <c r="E203" s="171" t="s">
        <v>164</v>
      </c>
      <c r="F203" s="171" t="s">
        <v>334</v>
      </c>
      <c r="G203" s="158"/>
      <c r="H203" s="158"/>
      <c r="I203" s="161"/>
      <c r="J203" s="172">
        <f>BK203</f>
        <v>0</v>
      </c>
      <c r="K203" s="158"/>
      <c r="L203" s="163"/>
      <c r="M203" s="164"/>
      <c r="N203" s="165"/>
      <c r="O203" s="165"/>
      <c r="P203" s="166">
        <f>SUM(P204:P222)</f>
        <v>0</v>
      </c>
      <c r="Q203" s="165"/>
      <c r="R203" s="166">
        <f>SUM(R204:R222)</f>
        <v>30.751995</v>
      </c>
      <c r="S203" s="165"/>
      <c r="T203" s="167">
        <f>SUM(T204:T222)</f>
        <v>0.5325</v>
      </c>
      <c r="AR203" s="168" t="s">
        <v>80</v>
      </c>
      <c r="AT203" s="169" t="s">
        <v>71</v>
      </c>
      <c r="AU203" s="169" t="s">
        <v>80</v>
      </c>
      <c r="AY203" s="168" t="s">
        <v>120</v>
      </c>
      <c r="BK203" s="170">
        <f>SUM(BK204:BK222)</f>
        <v>0</v>
      </c>
    </row>
    <row r="204" spans="1:65" s="2" customFormat="1" ht="14.45" customHeight="1">
      <c r="A204" s="34"/>
      <c r="B204" s="35"/>
      <c r="C204" s="173" t="s">
        <v>335</v>
      </c>
      <c r="D204" s="173" t="s">
        <v>122</v>
      </c>
      <c r="E204" s="174" t="s">
        <v>336</v>
      </c>
      <c r="F204" s="175" t="s">
        <v>337</v>
      </c>
      <c r="G204" s="176" t="s">
        <v>125</v>
      </c>
      <c r="H204" s="177">
        <v>7</v>
      </c>
      <c r="I204" s="178"/>
      <c r="J204" s="179">
        <f aca="true" t="shared" si="10" ref="J204:J214">ROUND(I204*H204,2)</f>
        <v>0</v>
      </c>
      <c r="K204" s="175" t="s">
        <v>126</v>
      </c>
      <c r="L204" s="39"/>
      <c r="M204" s="180" t="s">
        <v>19</v>
      </c>
      <c r="N204" s="181" t="s">
        <v>43</v>
      </c>
      <c r="O204" s="64"/>
      <c r="P204" s="182">
        <f aca="true" t="shared" si="11" ref="P204:P214">O204*H204</f>
        <v>0</v>
      </c>
      <c r="Q204" s="182">
        <v>0.06864</v>
      </c>
      <c r="R204" s="182">
        <f aca="true" t="shared" si="12" ref="R204:R214">Q204*H204</f>
        <v>0.48048</v>
      </c>
      <c r="S204" s="182">
        <v>0</v>
      </c>
      <c r="T204" s="183">
        <f aca="true" t="shared" si="13" ref="T204:T214"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127</v>
      </c>
      <c r="AT204" s="184" t="s">
        <v>122</v>
      </c>
      <c r="AU204" s="184" t="s">
        <v>82</v>
      </c>
      <c r="AY204" s="17" t="s">
        <v>120</v>
      </c>
      <c r="BE204" s="185">
        <f aca="true" t="shared" si="14" ref="BE204:BE214">IF(N204="základní",J204,0)</f>
        <v>0</v>
      </c>
      <c r="BF204" s="185">
        <f aca="true" t="shared" si="15" ref="BF204:BF214">IF(N204="snížená",J204,0)</f>
        <v>0</v>
      </c>
      <c r="BG204" s="185">
        <f aca="true" t="shared" si="16" ref="BG204:BG214">IF(N204="zákl. přenesená",J204,0)</f>
        <v>0</v>
      </c>
      <c r="BH204" s="185">
        <f aca="true" t="shared" si="17" ref="BH204:BH214">IF(N204="sníž. přenesená",J204,0)</f>
        <v>0</v>
      </c>
      <c r="BI204" s="185">
        <f aca="true" t="shared" si="18" ref="BI204:BI214">IF(N204="nulová",J204,0)</f>
        <v>0</v>
      </c>
      <c r="BJ204" s="17" t="s">
        <v>80</v>
      </c>
      <c r="BK204" s="185">
        <f aca="true" t="shared" si="19" ref="BK204:BK214">ROUND(I204*H204,2)</f>
        <v>0</v>
      </c>
      <c r="BL204" s="17" t="s">
        <v>127</v>
      </c>
      <c r="BM204" s="184" t="s">
        <v>338</v>
      </c>
    </row>
    <row r="205" spans="1:65" s="2" customFormat="1" ht="24.2" customHeight="1">
      <c r="A205" s="34"/>
      <c r="B205" s="35"/>
      <c r="C205" s="173" t="s">
        <v>339</v>
      </c>
      <c r="D205" s="173" t="s">
        <v>122</v>
      </c>
      <c r="E205" s="174" t="s">
        <v>340</v>
      </c>
      <c r="F205" s="175" t="s">
        <v>341</v>
      </c>
      <c r="G205" s="176" t="s">
        <v>150</v>
      </c>
      <c r="H205" s="177">
        <v>35.5</v>
      </c>
      <c r="I205" s="178"/>
      <c r="J205" s="179">
        <f t="shared" si="10"/>
        <v>0</v>
      </c>
      <c r="K205" s="175" t="s">
        <v>126</v>
      </c>
      <c r="L205" s="39"/>
      <c r="M205" s="180" t="s">
        <v>19</v>
      </c>
      <c r="N205" s="181" t="s">
        <v>43</v>
      </c>
      <c r="O205" s="64"/>
      <c r="P205" s="182">
        <f t="shared" si="11"/>
        <v>0</v>
      </c>
      <c r="Q205" s="182">
        <v>0.00393</v>
      </c>
      <c r="R205" s="182">
        <f t="shared" si="12"/>
        <v>0.139515</v>
      </c>
      <c r="S205" s="182">
        <v>0</v>
      </c>
      <c r="T205" s="183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127</v>
      </c>
      <c r="AT205" s="184" t="s">
        <v>122</v>
      </c>
      <c r="AU205" s="184" t="s">
        <v>82</v>
      </c>
      <c r="AY205" s="17" t="s">
        <v>120</v>
      </c>
      <c r="BE205" s="185">
        <f t="shared" si="14"/>
        <v>0</v>
      </c>
      <c r="BF205" s="185">
        <f t="shared" si="15"/>
        <v>0</v>
      </c>
      <c r="BG205" s="185">
        <f t="shared" si="16"/>
        <v>0</v>
      </c>
      <c r="BH205" s="185">
        <f t="shared" si="17"/>
        <v>0</v>
      </c>
      <c r="BI205" s="185">
        <f t="shared" si="18"/>
        <v>0</v>
      </c>
      <c r="BJ205" s="17" t="s">
        <v>80</v>
      </c>
      <c r="BK205" s="185">
        <f t="shared" si="19"/>
        <v>0</v>
      </c>
      <c r="BL205" s="17" t="s">
        <v>127</v>
      </c>
      <c r="BM205" s="184" t="s">
        <v>342</v>
      </c>
    </row>
    <row r="206" spans="1:65" s="2" customFormat="1" ht="14.45" customHeight="1">
      <c r="A206" s="34"/>
      <c r="B206" s="35"/>
      <c r="C206" s="173" t="s">
        <v>343</v>
      </c>
      <c r="D206" s="173" t="s">
        <v>122</v>
      </c>
      <c r="E206" s="174" t="s">
        <v>344</v>
      </c>
      <c r="F206" s="175" t="s">
        <v>345</v>
      </c>
      <c r="G206" s="176" t="s">
        <v>150</v>
      </c>
      <c r="H206" s="177">
        <v>35.5</v>
      </c>
      <c r="I206" s="178"/>
      <c r="J206" s="179">
        <f t="shared" si="10"/>
        <v>0</v>
      </c>
      <c r="K206" s="175" t="s">
        <v>126</v>
      </c>
      <c r="L206" s="39"/>
      <c r="M206" s="180" t="s">
        <v>19</v>
      </c>
      <c r="N206" s="181" t="s">
        <v>43</v>
      </c>
      <c r="O206" s="64"/>
      <c r="P206" s="182">
        <f t="shared" si="11"/>
        <v>0</v>
      </c>
      <c r="Q206" s="182">
        <v>0</v>
      </c>
      <c r="R206" s="182">
        <f t="shared" si="12"/>
        <v>0</v>
      </c>
      <c r="S206" s="182">
        <v>0.015</v>
      </c>
      <c r="T206" s="183">
        <f t="shared" si="13"/>
        <v>0.5325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4" t="s">
        <v>127</v>
      </c>
      <c r="AT206" s="184" t="s">
        <v>122</v>
      </c>
      <c r="AU206" s="184" t="s">
        <v>82</v>
      </c>
      <c r="AY206" s="17" t="s">
        <v>120</v>
      </c>
      <c r="BE206" s="185">
        <f t="shared" si="14"/>
        <v>0</v>
      </c>
      <c r="BF206" s="185">
        <f t="shared" si="15"/>
        <v>0</v>
      </c>
      <c r="BG206" s="185">
        <f t="shared" si="16"/>
        <v>0</v>
      </c>
      <c r="BH206" s="185">
        <f t="shared" si="17"/>
        <v>0</v>
      </c>
      <c r="BI206" s="185">
        <f t="shared" si="18"/>
        <v>0</v>
      </c>
      <c r="BJ206" s="17" t="s">
        <v>80</v>
      </c>
      <c r="BK206" s="185">
        <f t="shared" si="19"/>
        <v>0</v>
      </c>
      <c r="BL206" s="17" t="s">
        <v>127</v>
      </c>
      <c r="BM206" s="184" t="s">
        <v>346</v>
      </c>
    </row>
    <row r="207" spans="1:65" s="2" customFormat="1" ht="14.45" customHeight="1">
      <c r="A207" s="34"/>
      <c r="B207" s="35"/>
      <c r="C207" s="173" t="s">
        <v>347</v>
      </c>
      <c r="D207" s="173" t="s">
        <v>122</v>
      </c>
      <c r="E207" s="174" t="s">
        <v>348</v>
      </c>
      <c r="F207" s="175" t="s">
        <v>349</v>
      </c>
      <c r="G207" s="176" t="s">
        <v>125</v>
      </c>
      <c r="H207" s="177">
        <v>7</v>
      </c>
      <c r="I207" s="178"/>
      <c r="J207" s="179">
        <f t="shared" si="10"/>
        <v>0</v>
      </c>
      <c r="K207" s="175" t="s">
        <v>126</v>
      </c>
      <c r="L207" s="39"/>
      <c r="M207" s="180" t="s">
        <v>19</v>
      </c>
      <c r="N207" s="181" t="s">
        <v>43</v>
      </c>
      <c r="O207" s="64"/>
      <c r="P207" s="182">
        <f t="shared" si="11"/>
        <v>0</v>
      </c>
      <c r="Q207" s="182">
        <v>0.3409</v>
      </c>
      <c r="R207" s="182">
        <f t="shared" si="12"/>
        <v>2.3863</v>
      </c>
      <c r="S207" s="182">
        <v>0</v>
      </c>
      <c r="T207" s="183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127</v>
      </c>
      <c r="AT207" s="184" t="s">
        <v>122</v>
      </c>
      <c r="AU207" s="184" t="s">
        <v>82</v>
      </c>
      <c r="AY207" s="17" t="s">
        <v>120</v>
      </c>
      <c r="BE207" s="185">
        <f t="shared" si="14"/>
        <v>0</v>
      </c>
      <c r="BF207" s="185">
        <f t="shared" si="15"/>
        <v>0</v>
      </c>
      <c r="BG207" s="185">
        <f t="shared" si="16"/>
        <v>0</v>
      </c>
      <c r="BH207" s="185">
        <f t="shared" si="17"/>
        <v>0</v>
      </c>
      <c r="BI207" s="185">
        <f t="shared" si="18"/>
        <v>0</v>
      </c>
      <c r="BJ207" s="17" t="s">
        <v>80</v>
      </c>
      <c r="BK207" s="185">
        <f t="shared" si="19"/>
        <v>0</v>
      </c>
      <c r="BL207" s="17" t="s">
        <v>127</v>
      </c>
      <c r="BM207" s="184" t="s">
        <v>350</v>
      </c>
    </row>
    <row r="208" spans="1:65" s="2" customFormat="1" ht="14.45" customHeight="1">
      <c r="A208" s="34"/>
      <c r="B208" s="35"/>
      <c r="C208" s="208" t="s">
        <v>351</v>
      </c>
      <c r="D208" s="208" t="s">
        <v>189</v>
      </c>
      <c r="E208" s="209" t="s">
        <v>352</v>
      </c>
      <c r="F208" s="210" t="s">
        <v>353</v>
      </c>
      <c r="G208" s="211" t="s">
        <v>125</v>
      </c>
      <c r="H208" s="212">
        <v>7</v>
      </c>
      <c r="I208" s="213"/>
      <c r="J208" s="214">
        <f t="shared" si="10"/>
        <v>0</v>
      </c>
      <c r="K208" s="210" t="s">
        <v>126</v>
      </c>
      <c r="L208" s="215"/>
      <c r="M208" s="216" t="s">
        <v>19</v>
      </c>
      <c r="N208" s="217" t="s">
        <v>43</v>
      </c>
      <c r="O208" s="64"/>
      <c r="P208" s="182">
        <f t="shared" si="11"/>
        <v>0</v>
      </c>
      <c r="Q208" s="182">
        <v>0.072</v>
      </c>
      <c r="R208" s="182">
        <f t="shared" si="12"/>
        <v>0.504</v>
      </c>
      <c r="S208" s="182">
        <v>0</v>
      </c>
      <c r="T208" s="183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164</v>
      </c>
      <c r="AT208" s="184" t="s">
        <v>189</v>
      </c>
      <c r="AU208" s="184" t="s">
        <v>82</v>
      </c>
      <c r="AY208" s="17" t="s">
        <v>120</v>
      </c>
      <c r="BE208" s="185">
        <f t="shared" si="14"/>
        <v>0</v>
      </c>
      <c r="BF208" s="185">
        <f t="shared" si="15"/>
        <v>0</v>
      </c>
      <c r="BG208" s="185">
        <f t="shared" si="16"/>
        <v>0</v>
      </c>
      <c r="BH208" s="185">
        <f t="shared" si="17"/>
        <v>0</v>
      </c>
      <c r="BI208" s="185">
        <f t="shared" si="18"/>
        <v>0</v>
      </c>
      <c r="BJ208" s="17" t="s">
        <v>80</v>
      </c>
      <c r="BK208" s="185">
        <f t="shared" si="19"/>
        <v>0</v>
      </c>
      <c r="BL208" s="17" t="s">
        <v>127</v>
      </c>
      <c r="BM208" s="184" t="s">
        <v>354</v>
      </c>
    </row>
    <row r="209" spans="1:65" s="2" customFormat="1" ht="14.45" customHeight="1">
      <c r="A209" s="34"/>
      <c r="B209" s="35"/>
      <c r="C209" s="208" t="s">
        <v>355</v>
      </c>
      <c r="D209" s="208" t="s">
        <v>189</v>
      </c>
      <c r="E209" s="209" t="s">
        <v>356</v>
      </c>
      <c r="F209" s="210" t="s">
        <v>357</v>
      </c>
      <c r="G209" s="211" t="s">
        <v>125</v>
      </c>
      <c r="H209" s="212">
        <v>7</v>
      </c>
      <c r="I209" s="213"/>
      <c r="J209" s="214">
        <f t="shared" si="10"/>
        <v>0</v>
      </c>
      <c r="K209" s="210" t="s">
        <v>126</v>
      </c>
      <c r="L209" s="215"/>
      <c r="M209" s="216" t="s">
        <v>19</v>
      </c>
      <c r="N209" s="217" t="s">
        <v>43</v>
      </c>
      <c r="O209" s="64"/>
      <c r="P209" s="182">
        <f t="shared" si="11"/>
        <v>0</v>
      </c>
      <c r="Q209" s="182">
        <v>0.111</v>
      </c>
      <c r="R209" s="182">
        <f t="shared" si="12"/>
        <v>0.777</v>
      </c>
      <c r="S209" s="182">
        <v>0</v>
      </c>
      <c r="T209" s="183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4" t="s">
        <v>164</v>
      </c>
      <c r="AT209" s="184" t="s">
        <v>189</v>
      </c>
      <c r="AU209" s="184" t="s">
        <v>82</v>
      </c>
      <c r="AY209" s="17" t="s">
        <v>120</v>
      </c>
      <c r="BE209" s="185">
        <f t="shared" si="14"/>
        <v>0</v>
      </c>
      <c r="BF209" s="185">
        <f t="shared" si="15"/>
        <v>0</v>
      </c>
      <c r="BG209" s="185">
        <f t="shared" si="16"/>
        <v>0</v>
      </c>
      <c r="BH209" s="185">
        <f t="shared" si="17"/>
        <v>0</v>
      </c>
      <c r="BI209" s="185">
        <f t="shared" si="18"/>
        <v>0</v>
      </c>
      <c r="BJ209" s="17" t="s">
        <v>80</v>
      </c>
      <c r="BK209" s="185">
        <f t="shared" si="19"/>
        <v>0</v>
      </c>
      <c r="BL209" s="17" t="s">
        <v>127</v>
      </c>
      <c r="BM209" s="184" t="s">
        <v>358</v>
      </c>
    </row>
    <row r="210" spans="1:65" s="2" customFormat="1" ht="14.45" customHeight="1">
      <c r="A210" s="34"/>
      <c r="B210" s="35"/>
      <c r="C210" s="208" t="s">
        <v>359</v>
      </c>
      <c r="D210" s="208" t="s">
        <v>189</v>
      </c>
      <c r="E210" s="209" t="s">
        <v>360</v>
      </c>
      <c r="F210" s="210" t="s">
        <v>361</v>
      </c>
      <c r="G210" s="211" t="s">
        <v>125</v>
      </c>
      <c r="H210" s="212">
        <v>7</v>
      </c>
      <c r="I210" s="213"/>
      <c r="J210" s="214">
        <f t="shared" si="10"/>
        <v>0</v>
      </c>
      <c r="K210" s="210" t="s">
        <v>19</v>
      </c>
      <c r="L210" s="215"/>
      <c r="M210" s="216" t="s">
        <v>19</v>
      </c>
      <c r="N210" s="217" t="s">
        <v>43</v>
      </c>
      <c r="O210" s="64"/>
      <c r="P210" s="182">
        <f t="shared" si="11"/>
        <v>0</v>
      </c>
      <c r="Q210" s="182">
        <v>0.195</v>
      </c>
      <c r="R210" s="182">
        <f t="shared" si="12"/>
        <v>1.365</v>
      </c>
      <c r="S210" s="182">
        <v>0</v>
      </c>
      <c r="T210" s="183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164</v>
      </c>
      <c r="AT210" s="184" t="s">
        <v>189</v>
      </c>
      <c r="AU210" s="184" t="s">
        <v>82</v>
      </c>
      <c r="AY210" s="17" t="s">
        <v>120</v>
      </c>
      <c r="BE210" s="185">
        <f t="shared" si="14"/>
        <v>0</v>
      </c>
      <c r="BF210" s="185">
        <f t="shared" si="15"/>
        <v>0</v>
      </c>
      <c r="BG210" s="185">
        <f t="shared" si="16"/>
        <v>0</v>
      </c>
      <c r="BH210" s="185">
        <f t="shared" si="17"/>
        <v>0</v>
      </c>
      <c r="BI210" s="185">
        <f t="shared" si="18"/>
        <v>0</v>
      </c>
      <c r="BJ210" s="17" t="s">
        <v>80</v>
      </c>
      <c r="BK210" s="185">
        <f t="shared" si="19"/>
        <v>0</v>
      </c>
      <c r="BL210" s="17" t="s">
        <v>127</v>
      </c>
      <c r="BM210" s="184" t="s">
        <v>362</v>
      </c>
    </row>
    <row r="211" spans="1:65" s="2" customFormat="1" ht="14.45" customHeight="1">
      <c r="A211" s="34"/>
      <c r="B211" s="35"/>
      <c r="C211" s="173" t="s">
        <v>363</v>
      </c>
      <c r="D211" s="173" t="s">
        <v>122</v>
      </c>
      <c r="E211" s="174" t="s">
        <v>364</v>
      </c>
      <c r="F211" s="175" t="s">
        <v>365</v>
      </c>
      <c r="G211" s="176" t="s">
        <v>125</v>
      </c>
      <c r="H211" s="177">
        <v>7</v>
      </c>
      <c r="I211" s="178"/>
      <c r="J211" s="179">
        <f t="shared" si="10"/>
        <v>0</v>
      </c>
      <c r="K211" s="175" t="s">
        <v>126</v>
      </c>
      <c r="L211" s="39"/>
      <c r="M211" s="180" t="s">
        <v>19</v>
      </c>
      <c r="N211" s="181" t="s">
        <v>43</v>
      </c>
      <c r="O211" s="64"/>
      <c r="P211" s="182">
        <f t="shared" si="11"/>
        <v>0</v>
      </c>
      <c r="Q211" s="182">
        <v>0.21734</v>
      </c>
      <c r="R211" s="182">
        <f t="shared" si="12"/>
        <v>1.52138</v>
      </c>
      <c r="S211" s="182">
        <v>0</v>
      </c>
      <c r="T211" s="183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127</v>
      </c>
      <c r="AT211" s="184" t="s">
        <v>122</v>
      </c>
      <c r="AU211" s="184" t="s">
        <v>82</v>
      </c>
      <c r="AY211" s="17" t="s">
        <v>120</v>
      </c>
      <c r="BE211" s="185">
        <f t="shared" si="14"/>
        <v>0</v>
      </c>
      <c r="BF211" s="185">
        <f t="shared" si="15"/>
        <v>0</v>
      </c>
      <c r="BG211" s="185">
        <f t="shared" si="16"/>
        <v>0</v>
      </c>
      <c r="BH211" s="185">
        <f t="shared" si="17"/>
        <v>0</v>
      </c>
      <c r="BI211" s="185">
        <f t="shared" si="18"/>
        <v>0</v>
      </c>
      <c r="BJ211" s="17" t="s">
        <v>80</v>
      </c>
      <c r="BK211" s="185">
        <f t="shared" si="19"/>
        <v>0</v>
      </c>
      <c r="BL211" s="17" t="s">
        <v>127</v>
      </c>
      <c r="BM211" s="184" t="s">
        <v>366</v>
      </c>
    </row>
    <row r="212" spans="1:65" s="2" customFormat="1" ht="14.45" customHeight="1">
      <c r="A212" s="34"/>
      <c r="B212" s="35"/>
      <c r="C212" s="208" t="s">
        <v>367</v>
      </c>
      <c r="D212" s="208" t="s">
        <v>189</v>
      </c>
      <c r="E212" s="209" t="s">
        <v>368</v>
      </c>
      <c r="F212" s="210" t="s">
        <v>369</v>
      </c>
      <c r="G212" s="211" t="s">
        <v>125</v>
      </c>
      <c r="H212" s="212">
        <v>7</v>
      </c>
      <c r="I212" s="213"/>
      <c r="J212" s="214">
        <f t="shared" si="10"/>
        <v>0</v>
      </c>
      <c r="K212" s="210" t="s">
        <v>19</v>
      </c>
      <c r="L212" s="215"/>
      <c r="M212" s="216" t="s">
        <v>19</v>
      </c>
      <c r="N212" s="217" t="s">
        <v>43</v>
      </c>
      <c r="O212" s="64"/>
      <c r="P212" s="182">
        <f t="shared" si="11"/>
        <v>0</v>
      </c>
      <c r="Q212" s="182">
        <v>0.109</v>
      </c>
      <c r="R212" s="182">
        <f t="shared" si="12"/>
        <v>0.763</v>
      </c>
      <c r="S212" s="182">
        <v>0</v>
      </c>
      <c r="T212" s="183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164</v>
      </c>
      <c r="AT212" s="184" t="s">
        <v>189</v>
      </c>
      <c r="AU212" s="184" t="s">
        <v>82</v>
      </c>
      <c r="AY212" s="17" t="s">
        <v>120</v>
      </c>
      <c r="BE212" s="185">
        <f t="shared" si="14"/>
        <v>0</v>
      </c>
      <c r="BF212" s="185">
        <f t="shared" si="15"/>
        <v>0</v>
      </c>
      <c r="BG212" s="185">
        <f t="shared" si="16"/>
        <v>0</v>
      </c>
      <c r="BH212" s="185">
        <f t="shared" si="17"/>
        <v>0</v>
      </c>
      <c r="BI212" s="185">
        <f t="shared" si="18"/>
        <v>0</v>
      </c>
      <c r="BJ212" s="17" t="s">
        <v>80</v>
      </c>
      <c r="BK212" s="185">
        <f t="shared" si="19"/>
        <v>0</v>
      </c>
      <c r="BL212" s="17" t="s">
        <v>127</v>
      </c>
      <c r="BM212" s="184" t="s">
        <v>370</v>
      </c>
    </row>
    <row r="213" spans="1:65" s="2" customFormat="1" ht="14.45" customHeight="1">
      <c r="A213" s="34"/>
      <c r="B213" s="35"/>
      <c r="C213" s="208" t="s">
        <v>371</v>
      </c>
      <c r="D213" s="208" t="s">
        <v>189</v>
      </c>
      <c r="E213" s="209" t="s">
        <v>372</v>
      </c>
      <c r="F213" s="210" t="s">
        <v>373</v>
      </c>
      <c r="G213" s="211" t="s">
        <v>125</v>
      </c>
      <c r="H213" s="212">
        <v>7</v>
      </c>
      <c r="I213" s="213"/>
      <c r="J213" s="214">
        <f t="shared" si="10"/>
        <v>0</v>
      </c>
      <c r="K213" s="210" t="s">
        <v>126</v>
      </c>
      <c r="L213" s="215"/>
      <c r="M213" s="216" t="s">
        <v>19</v>
      </c>
      <c r="N213" s="217" t="s">
        <v>43</v>
      </c>
      <c r="O213" s="64"/>
      <c r="P213" s="182">
        <f t="shared" si="11"/>
        <v>0</v>
      </c>
      <c r="Q213" s="182">
        <v>0.003</v>
      </c>
      <c r="R213" s="182">
        <f t="shared" si="12"/>
        <v>0.021</v>
      </c>
      <c r="S213" s="182">
        <v>0</v>
      </c>
      <c r="T213" s="183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164</v>
      </c>
      <c r="AT213" s="184" t="s">
        <v>189</v>
      </c>
      <c r="AU213" s="184" t="s">
        <v>82</v>
      </c>
      <c r="AY213" s="17" t="s">
        <v>120</v>
      </c>
      <c r="BE213" s="185">
        <f t="shared" si="14"/>
        <v>0</v>
      </c>
      <c r="BF213" s="185">
        <f t="shared" si="15"/>
        <v>0</v>
      </c>
      <c r="BG213" s="185">
        <f t="shared" si="16"/>
        <v>0</v>
      </c>
      <c r="BH213" s="185">
        <f t="shared" si="17"/>
        <v>0</v>
      </c>
      <c r="BI213" s="185">
        <f t="shared" si="18"/>
        <v>0</v>
      </c>
      <c r="BJ213" s="17" t="s">
        <v>80</v>
      </c>
      <c r="BK213" s="185">
        <f t="shared" si="19"/>
        <v>0</v>
      </c>
      <c r="BL213" s="17" t="s">
        <v>127</v>
      </c>
      <c r="BM213" s="184" t="s">
        <v>374</v>
      </c>
    </row>
    <row r="214" spans="1:65" s="2" customFormat="1" ht="14.45" customHeight="1">
      <c r="A214" s="34"/>
      <c r="B214" s="35"/>
      <c r="C214" s="173" t="s">
        <v>375</v>
      </c>
      <c r="D214" s="173" t="s">
        <v>122</v>
      </c>
      <c r="E214" s="174" t="s">
        <v>376</v>
      </c>
      <c r="F214" s="175" t="s">
        <v>377</v>
      </c>
      <c r="G214" s="176" t="s">
        <v>125</v>
      </c>
      <c r="H214" s="177">
        <v>5</v>
      </c>
      <c r="I214" s="178"/>
      <c r="J214" s="179">
        <f t="shared" si="10"/>
        <v>0</v>
      </c>
      <c r="K214" s="175" t="s">
        <v>126</v>
      </c>
      <c r="L214" s="39"/>
      <c r="M214" s="180" t="s">
        <v>19</v>
      </c>
      <c r="N214" s="181" t="s">
        <v>43</v>
      </c>
      <c r="O214" s="64"/>
      <c r="P214" s="182">
        <f t="shared" si="11"/>
        <v>0</v>
      </c>
      <c r="Q214" s="182">
        <v>0.42368</v>
      </c>
      <c r="R214" s="182">
        <f t="shared" si="12"/>
        <v>2.1184</v>
      </c>
      <c r="S214" s="182">
        <v>0</v>
      </c>
      <c r="T214" s="183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127</v>
      </c>
      <c r="AT214" s="184" t="s">
        <v>122</v>
      </c>
      <c r="AU214" s="184" t="s">
        <v>82</v>
      </c>
      <c r="AY214" s="17" t="s">
        <v>120</v>
      </c>
      <c r="BE214" s="185">
        <f t="shared" si="14"/>
        <v>0</v>
      </c>
      <c r="BF214" s="185">
        <f t="shared" si="15"/>
        <v>0</v>
      </c>
      <c r="BG214" s="185">
        <f t="shared" si="16"/>
        <v>0</v>
      </c>
      <c r="BH214" s="185">
        <f t="shared" si="17"/>
        <v>0</v>
      </c>
      <c r="BI214" s="185">
        <f t="shared" si="18"/>
        <v>0</v>
      </c>
      <c r="BJ214" s="17" t="s">
        <v>80</v>
      </c>
      <c r="BK214" s="185">
        <f t="shared" si="19"/>
        <v>0</v>
      </c>
      <c r="BL214" s="17" t="s">
        <v>127</v>
      </c>
      <c r="BM214" s="184" t="s">
        <v>378</v>
      </c>
    </row>
    <row r="215" spans="2:51" s="13" customFormat="1" ht="11.25">
      <c r="B215" s="186"/>
      <c r="C215" s="187"/>
      <c r="D215" s="188" t="s">
        <v>133</v>
      </c>
      <c r="E215" s="189" t="s">
        <v>19</v>
      </c>
      <c r="F215" s="190" t="s">
        <v>379</v>
      </c>
      <c r="G215" s="187"/>
      <c r="H215" s="189" t="s">
        <v>19</v>
      </c>
      <c r="I215" s="191"/>
      <c r="J215" s="187"/>
      <c r="K215" s="187"/>
      <c r="L215" s="192"/>
      <c r="M215" s="193"/>
      <c r="N215" s="194"/>
      <c r="O215" s="194"/>
      <c r="P215" s="194"/>
      <c r="Q215" s="194"/>
      <c r="R215" s="194"/>
      <c r="S215" s="194"/>
      <c r="T215" s="195"/>
      <c r="AT215" s="196" t="s">
        <v>133</v>
      </c>
      <c r="AU215" s="196" t="s">
        <v>82</v>
      </c>
      <c r="AV215" s="13" t="s">
        <v>80</v>
      </c>
      <c r="AW215" s="13" t="s">
        <v>33</v>
      </c>
      <c r="AX215" s="13" t="s">
        <v>72</v>
      </c>
      <c r="AY215" s="196" t="s">
        <v>120</v>
      </c>
    </row>
    <row r="216" spans="2:51" s="14" customFormat="1" ht="11.25">
      <c r="B216" s="197"/>
      <c r="C216" s="198"/>
      <c r="D216" s="188" t="s">
        <v>133</v>
      </c>
      <c r="E216" s="199" t="s">
        <v>19</v>
      </c>
      <c r="F216" s="200" t="s">
        <v>147</v>
      </c>
      <c r="G216" s="198"/>
      <c r="H216" s="201">
        <v>5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133</v>
      </c>
      <c r="AU216" s="207" t="s">
        <v>82</v>
      </c>
      <c r="AV216" s="14" t="s">
        <v>82</v>
      </c>
      <c r="AW216" s="14" t="s">
        <v>33</v>
      </c>
      <c r="AX216" s="14" t="s">
        <v>80</v>
      </c>
      <c r="AY216" s="207" t="s">
        <v>120</v>
      </c>
    </row>
    <row r="217" spans="1:65" s="2" customFormat="1" ht="14.45" customHeight="1">
      <c r="A217" s="34"/>
      <c r="B217" s="35"/>
      <c r="C217" s="173" t="s">
        <v>380</v>
      </c>
      <c r="D217" s="173" t="s">
        <v>122</v>
      </c>
      <c r="E217" s="174" t="s">
        <v>381</v>
      </c>
      <c r="F217" s="175" t="s">
        <v>382</v>
      </c>
      <c r="G217" s="176" t="s">
        <v>125</v>
      </c>
      <c r="H217" s="177">
        <v>24</v>
      </c>
      <c r="I217" s="178"/>
      <c r="J217" s="179">
        <f>ROUND(I217*H217,2)</f>
        <v>0</v>
      </c>
      <c r="K217" s="175" t="s">
        <v>126</v>
      </c>
      <c r="L217" s="39"/>
      <c r="M217" s="180" t="s">
        <v>19</v>
      </c>
      <c r="N217" s="181" t="s">
        <v>43</v>
      </c>
      <c r="O217" s="64"/>
      <c r="P217" s="182">
        <f>O217*H217</f>
        <v>0</v>
      </c>
      <c r="Q217" s="182">
        <v>0.4208</v>
      </c>
      <c r="R217" s="182">
        <f>Q217*H217</f>
        <v>10.0992</v>
      </c>
      <c r="S217" s="182">
        <v>0</v>
      </c>
      <c r="T217" s="18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4" t="s">
        <v>127</v>
      </c>
      <c r="AT217" s="184" t="s">
        <v>122</v>
      </c>
      <c r="AU217" s="184" t="s">
        <v>82</v>
      </c>
      <c r="AY217" s="17" t="s">
        <v>120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7" t="s">
        <v>80</v>
      </c>
      <c r="BK217" s="185">
        <f>ROUND(I217*H217,2)</f>
        <v>0</v>
      </c>
      <c r="BL217" s="17" t="s">
        <v>127</v>
      </c>
      <c r="BM217" s="184" t="s">
        <v>383</v>
      </c>
    </row>
    <row r="218" spans="2:51" s="13" customFormat="1" ht="11.25">
      <c r="B218" s="186"/>
      <c r="C218" s="187"/>
      <c r="D218" s="188" t="s">
        <v>133</v>
      </c>
      <c r="E218" s="189" t="s">
        <v>19</v>
      </c>
      <c r="F218" s="190" t="s">
        <v>384</v>
      </c>
      <c r="G218" s="187"/>
      <c r="H218" s="189" t="s">
        <v>19</v>
      </c>
      <c r="I218" s="191"/>
      <c r="J218" s="187"/>
      <c r="K218" s="187"/>
      <c r="L218" s="192"/>
      <c r="M218" s="193"/>
      <c r="N218" s="194"/>
      <c r="O218" s="194"/>
      <c r="P218" s="194"/>
      <c r="Q218" s="194"/>
      <c r="R218" s="194"/>
      <c r="S218" s="194"/>
      <c r="T218" s="195"/>
      <c r="AT218" s="196" t="s">
        <v>133</v>
      </c>
      <c r="AU218" s="196" t="s">
        <v>82</v>
      </c>
      <c r="AV218" s="13" t="s">
        <v>80</v>
      </c>
      <c r="AW218" s="13" t="s">
        <v>33</v>
      </c>
      <c r="AX218" s="13" t="s">
        <v>72</v>
      </c>
      <c r="AY218" s="196" t="s">
        <v>120</v>
      </c>
    </row>
    <row r="219" spans="2:51" s="14" customFormat="1" ht="11.25">
      <c r="B219" s="197"/>
      <c r="C219" s="198"/>
      <c r="D219" s="188" t="s">
        <v>133</v>
      </c>
      <c r="E219" s="199" t="s">
        <v>19</v>
      </c>
      <c r="F219" s="200" t="s">
        <v>252</v>
      </c>
      <c r="G219" s="198"/>
      <c r="H219" s="201">
        <v>24</v>
      </c>
      <c r="I219" s="202"/>
      <c r="J219" s="198"/>
      <c r="K219" s="198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133</v>
      </c>
      <c r="AU219" s="207" t="s">
        <v>82</v>
      </c>
      <c r="AV219" s="14" t="s">
        <v>82</v>
      </c>
      <c r="AW219" s="14" t="s">
        <v>33</v>
      </c>
      <c r="AX219" s="14" t="s">
        <v>80</v>
      </c>
      <c r="AY219" s="207" t="s">
        <v>120</v>
      </c>
    </row>
    <row r="220" spans="1:65" s="2" customFormat="1" ht="24.2" customHeight="1">
      <c r="A220" s="34"/>
      <c r="B220" s="35"/>
      <c r="C220" s="173" t="s">
        <v>385</v>
      </c>
      <c r="D220" s="173" t="s">
        <v>122</v>
      </c>
      <c r="E220" s="174" t="s">
        <v>386</v>
      </c>
      <c r="F220" s="175" t="s">
        <v>387</v>
      </c>
      <c r="G220" s="176" t="s">
        <v>125</v>
      </c>
      <c r="H220" s="177">
        <v>34</v>
      </c>
      <c r="I220" s="178"/>
      <c r="J220" s="179">
        <f>ROUND(I220*H220,2)</f>
        <v>0</v>
      </c>
      <c r="K220" s="175" t="s">
        <v>126</v>
      </c>
      <c r="L220" s="39"/>
      <c r="M220" s="180" t="s">
        <v>19</v>
      </c>
      <c r="N220" s="181" t="s">
        <v>43</v>
      </c>
      <c r="O220" s="64"/>
      <c r="P220" s="182">
        <f>O220*H220</f>
        <v>0</v>
      </c>
      <c r="Q220" s="182">
        <v>0.31108</v>
      </c>
      <c r="R220" s="182">
        <f>Q220*H220</f>
        <v>10.576720000000002</v>
      </c>
      <c r="S220" s="182">
        <v>0</v>
      </c>
      <c r="T220" s="183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4" t="s">
        <v>127</v>
      </c>
      <c r="AT220" s="184" t="s">
        <v>122</v>
      </c>
      <c r="AU220" s="184" t="s">
        <v>82</v>
      </c>
      <c r="AY220" s="17" t="s">
        <v>120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7" t="s">
        <v>80</v>
      </c>
      <c r="BK220" s="185">
        <f>ROUND(I220*H220,2)</f>
        <v>0</v>
      </c>
      <c r="BL220" s="17" t="s">
        <v>127</v>
      </c>
      <c r="BM220" s="184" t="s">
        <v>388</v>
      </c>
    </row>
    <row r="221" spans="2:51" s="13" customFormat="1" ht="11.25">
      <c r="B221" s="186"/>
      <c r="C221" s="187"/>
      <c r="D221" s="188" t="s">
        <v>133</v>
      </c>
      <c r="E221" s="189" t="s">
        <v>19</v>
      </c>
      <c r="F221" s="190" t="s">
        <v>389</v>
      </c>
      <c r="G221" s="187"/>
      <c r="H221" s="189" t="s">
        <v>19</v>
      </c>
      <c r="I221" s="191"/>
      <c r="J221" s="187"/>
      <c r="K221" s="187"/>
      <c r="L221" s="192"/>
      <c r="M221" s="193"/>
      <c r="N221" s="194"/>
      <c r="O221" s="194"/>
      <c r="P221" s="194"/>
      <c r="Q221" s="194"/>
      <c r="R221" s="194"/>
      <c r="S221" s="194"/>
      <c r="T221" s="195"/>
      <c r="AT221" s="196" t="s">
        <v>133</v>
      </c>
      <c r="AU221" s="196" t="s">
        <v>82</v>
      </c>
      <c r="AV221" s="13" t="s">
        <v>80</v>
      </c>
      <c r="AW221" s="13" t="s">
        <v>33</v>
      </c>
      <c r="AX221" s="13" t="s">
        <v>72</v>
      </c>
      <c r="AY221" s="196" t="s">
        <v>120</v>
      </c>
    </row>
    <row r="222" spans="2:51" s="14" customFormat="1" ht="11.25">
      <c r="B222" s="197"/>
      <c r="C222" s="198"/>
      <c r="D222" s="188" t="s">
        <v>133</v>
      </c>
      <c r="E222" s="199" t="s">
        <v>19</v>
      </c>
      <c r="F222" s="200" t="s">
        <v>297</v>
      </c>
      <c r="G222" s="198"/>
      <c r="H222" s="201">
        <v>34</v>
      </c>
      <c r="I222" s="202"/>
      <c r="J222" s="198"/>
      <c r="K222" s="198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133</v>
      </c>
      <c r="AU222" s="207" t="s">
        <v>82</v>
      </c>
      <c r="AV222" s="14" t="s">
        <v>82</v>
      </c>
      <c r="AW222" s="14" t="s">
        <v>33</v>
      </c>
      <c r="AX222" s="14" t="s">
        <v>80</v>
      </c>
      <c r="AY222" s="207" t="s">
        <v>120</v>
      </c>
    </row>
    <row r="223" spans="2:63" s="12" customFormat="1" ht="22.9" customHeight="1">
      <c r="B223" s="157"/>
      <c r="C223" s="158"/>
      <c r="D223" s="159" t="s">
        <v>71</v>
      </c>
      <c r="E223" s="171" t="s">
        <v>168</v>
      </c>
      <c r="F223" s="171" t="s">
        <v>390</v>
      </c>
      <c r="G223" s="158"/>
      <c r="H223" s="158"/>
      <c r="I223" s="161"/>
      <c r="J223" s="172">
        <f>BK223</f>
        <v>0</v>
      </c>
      <c r="K223" s="158"/>
      <c r="L223" s="163"/>
      <c r="M223" s="164"/>
      <c r="N223" s="165"/>
      <c r="O223" s="165"/>
      <c r="P223" s="166">
        <f>SUM(P224:P263)</f>
        <v>0</v>
      </c>
      <c r="Q223" s="165"/>
      <c r="R223" s="166">
        <f>SUM(R224:R263)</f>
        <v>91.14494140000001</v>
      </c>
      <c r="S223" s="165"/>
      <c r="T223" s="167">
        <f>SUM(T224:T263)</f>
        <v>4.571</v>
      </c>
      <c r="AR223" s="168" t="s">
        <v>80</v>
      </c>
      <c r="AT223" s="169" t="s">
        <v>71</v>
      </c>
      <c r="AU223" s="169" t="s">
        <v>80</v>
      </c>
      <c r="AY223" s="168" t="s">
        <v>120</v>
      </c>
      <c r="BK223" s="170">
        <f>SUM(BK224:BK263)</f>
        <v>0</v>
      </c>
    </row>
    <row r="224" spans="1:65" s="2" customFormat="1" ht="14.45" customHeight="1">
      <c r="A224" s="34"/>
      <c r="B224" s="35"/>
      <c r="C224" s="173" t="s">
        <v>391</v>
      </c>
      <c r="D224" s="173" t="s">
        <v>122</v>
      </c>
      <c r="E224" s="174" t="s">
        <v>392</v>
      </c>
      <c r="F224" s="175" t="s">
        <v>393</v>
      </c>
      <c r="G224" s="176" t="s">
        <v>125</v>
      </c>
      <c r="H224" s="177">
        <v>7</v>
      </c>
      <c r="I224" s="178"/>
      <c r="J224" s="179">
        <f>ROUND(I224*H224,2)</f>
        <v>0</v>
      </c>
      <c r="K224" s="175" t="s">
        <v>19</v>
      </c>
      <c r="L224" s="39"/>
      <c r="M224" s="180" t="s">
        <v>19</v>
      </c>
      <c r="N224" s="181" t="s">
        <v>43</v>
      </c>
      <c r="O224" s="64"/>
      <c r="P224" s="182">
        <f>O224*H224</f>
        <v>0</v>
      </c>
      <c r="Q224" s="182">
        <v>0</v>
      </c>
      <c r="R224" s="182">
        <f>Q224*H224</f>
        <v>0</v>
      </c>
      <c r="S224" s="182">
        <v>0.653</v>
      </c>
      <c r="T224" s="183">
        <f>S224*H224</f>
        <v>4.571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4" t="s">
        <v>127</v>
      </c>
      <c r="AT224" s="184" t="s">
        <v>122</v>
      </c>
      <c r="AU224" s="184" t="s">
        <v>82</v>
      </c>
      <c r="AY224" s="17" t="s">
        <v>120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7" t="s">
        <v>80</v>
      </c>
      <c r="BK224" s="185">
        <f>ROUND(I224*H224,2)</f>
        <v>0</v>
      </c>
      <c r="BL224" s="17" t="s">
        <v>127</v>
      </c>
      <c r="BM224" s="184" t="s">
        <v>394</v>
      </c>
    </row>
    <row r="225" spans="1:65" s="2" customFormat="1" ht="14.45" customHeight="1">
      <c r="A225" s="34"/>
      <c r="B225" s="35"/>
      <c r="C225" s="173" t="s">
        <v>395</v>
      </c>
      <c r="D225" s="173" t="s">
        <v>122</v>
      </c>
      <c r="E225" s="174" t="s">
        <v>396</v>
      </c>
      <c r="F225" s="175" t="s">
        <v>397</v>
      </c>
      <c r="G225" s="176" t="s">
        <v>125</v>
      </c>
      <c r="H225" s="177">
        <v>10</v>
      </c>
      <c r="I225" s="178"/>
      <c r="J225" s="179">
        <f>ROUND(I225*H225,2)</f>
        <v>0</v>
      </c>
      <c r="K225" s="175" t="s">
        <v>126</v>
      </c>
      <c r="L225" s="39"/>
      <c r="M225" s="180" t="s">
        <v>19</v>
      </c>
      <c r="N225" s="181" t="s">
        <v>43</v>
      </c>
      <c r="O225" s="64"/>
      <c r="P225" s="182">
        <f>O225*H225</f>
        <v>0</v>
      </c>
      <c r="Q225" s="182">
        <v>0.0007</v>
      </c>
      <c r="R225" s="182">
        <f>Q225*H225</f>
        <v>0.007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127</v>
      </c>
      <c r="AT225" s="184" t="s">
        <v>122</v>
      </c>
      <c r="AU225" s="184" t="s">
        <v>82</v>
      </c>
      <c r="AY225" s="17" t="s">
        <v>120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80</v>
      </c>
      <c r="BK225" s="185">
        <f>ROUND(I225*H225,2)</f>
        <v>0</v>
      </c>
      <c r="BL225" s="17" t="s">
        <v>127</v>
      </c>
      <c r="BM225" s="184" t="s">
        <v>398</v>
      </c>
    </row>
    <row r="226" spans="1:65" s="2" customFormat="1" ht="14.45" customHeight="1">
      <c r="A226" s="34"/>
      <c r="B226" s="35"/>
      <c r="C226" s="208" t="s">
        <v>399</v>
      </c>
      <c r="D226" s="208" t="s">
        <v>189</v>
      </c>
      <c r="E226" s="209" t="s">
        <v>400</v>
      </c>
      <c r="F226" s="210" t="s">
        <v>401</v>
      </c>
      <c r="G226" s="211" t="s">
        <v>125</v>
      </c>
      <c r="H226" s="212">
        <v>4</v>
      </c>
      <c r="I226" s="213"/>
      <c r="J226" s="214">
        <f>ROUND(I226*H226,2)</f>
        <v>0</v>
      </c>
      <c r="K226" s="210" t="s">
        <v>126</v>
      </c>
      <c r="L226" s="215"/>
      <c r="M226" s="216" t="s">
        <v>19</v>
      </c>
      <c r="N226" s="217" t="s">
        <v>43</v>
      </c>
      <c r="O226" s="64"/>
      <c r="P226" s="182">
        <f>O226*H226</f>
        <v>0</v>
      </c>
      <c r="Q226" s="182">
        <v>0.0026</v>
      </c>
      <c r="R226" s="182">
        <f>Q226*H226</f>
        <v>0.0104</v>
      </c>
      <c r="S226" s="182">
        <v>0</v>
      </c>
      <c r="T226" s="18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4" t="s">
        <v>164</v>
      </c>
      <c r="AT226" s="184" t="s">
        <v>189</v>
      </c>
      <c r="AU226" s="184" t="s">
        <v>82</v>
      </c>
      <c r="AY226" s="17" t="s">
        <v>120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7" t="s">
        <v>80</v>
      </c>
      <c r="BK226" s="185">
        <f>ROUND(I226*H226,2)</f>
        <v>0</v>
      </c>
      <c r="BL226" s="17" t="s">
        <v>127</v>
      </c>
      <c r="BM226" s="184" t="s">
        <v>402</v>
      </c>
    </row>
    <row r="227" spans="2:51" s="13" customFormat="1" ht="11.25">
      <c r="B227" s="186"/>
      <c r="C227" s="187"/>
      <c r="D227" s="188" t="s">
        <v>133</v>
      </c>
      <c r="E227" s="189" t="s">
        <v>19</v>
      </c>
      <c r="F227" s="190" t="s">
        <v>403</v>
      </c>
      <c r="G227" s="187"/>
      <c r="H227" s="189" t="s">
        <v>19</v>
      </c>
      <c r="I227" s="191"/>
      <c r="J227" s="187"/>
      <c r="K227" s="187"/>
      <c r="L227" s="192"/>
      <c r="M227" s="193"/>
      <c r="N227" s="194"/>
      <c r="O227" s="194"/>
      <c r="P227" s="194"/>
      <c r="Q227" s="194"/>
      <c r="R227" s="194"/>
      <c r="S227" s="194"/>
      <c r="T227" s="195"/>
      <c r="AT227" s="196" t="s">
        <v>133</v>
      </c>
      <c r="AU227" s="196" t="s">
        <v>82</v>
      </c>
      <c r="AV227" s="13" t="s">
        <v>80</v>
      </c>
      <c r="AW227" s="13" t="s">
        <v>33</v>
      </c>
      <c r="AX227" s="13" t="s">
        <v>72</v>
      </c>
      <c r="AY227" s="196" t="s">
        <v>120</v>
      </c>
    </row>
    <row r="228" spans="2:51" s="14" customFormat="1" ht="11.25">
      <c r="B228" s="197"/>
      <c r="C228" s="198"/>
      <c r="D228" s="188" t="s">
        <v>133</v>
      </c>
      <c r="E228" s="199" t="s">
        <v>19</v>
      </c>
      <c r="F228" s="200" t="s">
        <v>127</v>
      </c>
      <c r="G228" s="198"/>
      <c r="H228" s="201">
        <v>4</v>
      </c>
      <c r="I228" s="202"/>
      <c r="J228" s="198"/>
      <c r="K228" s="198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133</v>
      </c>
      <c r="AU228" s="207" t="s">
        <v>82</v>
      </c>
      <c r="AV228" s="14" t="s">
        <v>82</v>
      </c>
      <c r="AW228" s="14" t="s">
        <v>33</v>
      </c>
      <c r="AX228" s="14" t="s">
        <v>80</v>
      </c>
      <c r="AY228" s="207" t="s">
        <v>120</v>
      </c>
    </row>
    <row r="229" spans="1:65" s="2" customFormat="1" ht="14.45" customHeight="1">
      <c r="A229" s="34"/>
      <c r="B229" s="35"/>
      <c r="C229" s="208" t="s">
        <v>404</v>
      </c>
      <c r="D229" s="208" t="s">
        <v>189</v>
      </c>
      <c r="E229" s="209" t="s">
        <v>405</v>
      </c>
      <c r="F229" s="210" t="s">
        <v>406</v>
      </c>
      <c r="G229" s="211" t="s">
        <v>125</v>
      </c>
      <c r="H229" s="212">
        <v>6</v>
      </c>
      <c r="I229" s="213"/>
      <c r="J229" s="214">
        <f>ROUND(I229*H229,2)</f>
        <v>0</v>
      </c>
      <c r="K229" s="210" t="s">
        <v>126</v>
      </c>
      <c r="L229" s="215"/>
      <c r="M229" s="216" t="s">
        <v>19</v>
      </c>
      <c r="N229" s="217" t="s">
        <v>43</v>
      </c>
      <c r="O229" s="64"/>
      <c r="P229" s="182">
        <f>O229*H229</f>
        <v>0</v>
      </c>
      <c r="Q229" s="182">
        <v>0.0035</v>
      </c>
      <c r="R229" s="182">
        <f>Q229*H229</f>
        <v>0.021</v>
      </c>
      <c r="S229" s="182">
        <v>0</v>
      </c>
      <c r="T229" s="18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4" t="s">
        <v>164</v>
      </c>
      <c r="AT229" s="184" t="s">
        <v>189</v>
      </c>
      <c r="AU229" s="184" t="s">
        <v>82</v>
      </c>
      <c r="AY229" s="17" t="s">
        <v>120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7" t="s">
        <v>80</v>
      </c>
      <c r="BK229" s="185">
        <f>ROUND(I229*H229,2)</f>
        <v>0</v>
      </c>
      <c r="BL229" s="17" t="s">
        <v>127</v>
      </c>
      <c r="BM229" s="184" t="s">
        <v>407</v>
      </c>
    </row>
    <row r="230" spans="2:51" s="13" customFormat="1" ht="11.25">
      <c r="B230" s="186"/>
      <c r="C230" s="187"/>
      <c r="D230" s="188" t="s">
        <v>133</v>
      </c>
      <c r="E230" s="189" t="s">
        <v>19</v>
      </c>
      <c r="F230" s="190" t="s">
        <v>408</v>
      </c>
      <c r="G230" s="187"/>
      <c r="H230" s="189" t="s">
        <v>19</v>
      </c>
      <c r="I230" s="191"/>
      <c r="J230" s="187"/>
      <c r="K230" s="187"/>
      <c r="L230" s="192"/>
      <c r="M230" s="193"/>
      <c r="N230" s="194"/>
      <c r="O230" s="194"/>
      <c r="P230" s="194"/>
      <c r="Q230" s="194"/>
      <c r="R230" s="194"/>
      <c r="S230" s="194"/>
      <c r="T230" s="195"/>
      <c r="AT230" s="196" t="s">
        <v>133</v>
      </c>
      <c r="AU230" s="196" t="s">
        <v>82</v>
      </c>
      <c r="AV230" s="13" t="s">
        <v>80</v>
      </c>
      <c r="AW230" s="13" t="s">
        <v>33</v>
      </c>
      <c r="AX230" s="13" t="s">
        <v>72</v>
      </c>
      <c r="AY230" s="196" t="s">
        <v>120</v>
      </c>
    </row>
    <row r="231" spans="2:51" s="14" customFormat="1" ht="11.25">
      <c r="B231" s="197"/>
      <c r="C231" s="198"/>
      <c r="D231" s="188" t="s">
        <v>133</v>
      </c>
      <c r="E231" s="199" t="s">
        <v>19</v>
      </c>
      <c r="F231" s="200" t="s">
        <v>147</v>
      </c>
      <c r="G231" s="198"/>
      <c r="H231" s="201">
        <v>5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133</v>
      </c>
      <c r="AU231" s="207" t="s">
        <v>82</v>
      </c>
      <c r="AV231" s="14" t="s">
        <v>82</v>
      </c>
      <c r="AW231" s="14" t="s">
        <v>33</v>
      </c>
      <c r="AX231" s="14" t="s">
        <v>72</v>
      </c>
      <c r="AY231" s="207" t="s">
        <v>120</v>
      </c>
    </row>
    <row r="232" spans="2:51" s="13" customFormat="1" ht="11.25">
      <c r="B232" s="186"/>
      <c r="C232" s="187"/>
      <c r="D232" s="188" t="s">
        <v>133</v>
      </c>
      <c r="E232" s="189" t="s">
        <v>19</v>
      </c>
      <c r="F232" s="190" t="s">
        <v>409</v>
      </c>
      <c r="G232" s="187"/>
      <c r="H232" s="189" t="s">
        <v>19</v>
      </c>
      <c r="I232" s="191"/>
      <c r="J232" s="187"/>
      <c r="K232" s="187"/>
      <c r="L232" s="192"/>
      <c r="M232" s="193"/>
      <c r="N232" s="194"/>
      <c r="O232" s="194"/>
      <c r="P232" s="194"/>
      <c r="Q232" s="194"/>
      <c r="R232" s="194"/>
      <c r="S232" s="194"/>
      <c r="T232" s="195"/>
      <c r="AT232" s="196" t="s">
        <v>133</v>
      </c>
      <c r="AU232" s="196" t="s">
        <v>82</v>
      </c>
      <c r="AV232" s="13" t="s">
        <v>80</v>
      </c>
      <c r="AW232" s="13" t="s">
        <v>33</v>
      </c>
      <c r="AX232" s="13" t="s">
        <v>72</v>
      </c>
      <c r="AY232" s="196" t="s">
        <v>120</v>
      </c>
    </row>
    <row r="233" spans="2:51" s="14" customFormat="1" ht="11.25">
      <c r="B233" s="197"/>
      <c r="C233" s="198"/>
      <c r="D233" s="188" t="s">
        <v>133</v>
      </c>
      <c r="E233" s="199" t="s">
        <v>19</v>
      </c>
      <c r="F233" s="200" t="s">
        <v>80</v>
      </c>
      <c r="G233" s="198"/>
      <c r="H233" s="201">
        <v>1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133</v>
      </c>
      <c r="AU233" s="207" t="s">
        <v>82</v>
      </c>
      <c r="AV233" s="14" t="s">
        <v>82</v>
      </c>
      <c r="AW233" s="14" t="s">
        <v>33</v>
      </c>
      <c r="AX233" s="14" t="s">
        <v>72</v>
      </c>
      <c r="AY233" s="207" t="s">
        <v>120</v>
      </c>
    </row>
    <row r="234" spans="2:51" s="15" customFormat="1" ht="11.25">
      <c r="B234" s="218"/>
      <c r="C234" s="219"/>
      <c r="D234" s="188" t="s">
        <v>133</v>
      </c>
      <c r="E234" s="220" t="s">
        <v>19</v>
      </c>
      <c r="F234" s="221" t="s">
        <v>200</v>
      </c>
      <c r="G234" s="219"/>
      <c r="H234" s="222">
        <v>6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133</v>
      </c>
      <c r="AU234" s="228" t="s">
        <v>82</v>
      </c>
      <c r="AV234" s="15" t="s">
        <v>127</v>
      </c>
      <c r="AW234" s="15" t="s">
        <v>33</v>
      </c>
      <c r="AX234" s="15" t="s">
        <v>80</v>
      </c>
      <c r="AY234" s="228" t="s">
        <v>120</v>
      </c>
    </row>
    <row r="235" spans="1:65" s="2" customFormat="1" ht="14.45" customHeight="1">
      <c r="A235" s="34"/>
      <c r="B235" s="35"/>
      <c r="C235" s="173" t="s">
        <v>410</v>
      </c>
      <c r="D235" s="173" t="s">
        <v>122</v>
      </c>
      <c r="E235" s="174" t="s">
        <v>411</v>
      </c>
      <c r="F235" s="175" t="s">
        <v>412</v>
      </c>
      <c r="G235" s="176" t="s">
        <v>131</v>
      </c>
      <c r="H235" s="177">
        <v>165.5</v>
      </c>
      <c r="I235" s="178"/>
      <c r="J235" s="179">
        <f>ROUND(I235*H235,2)</f>
        <v>0</v>
      </c>
      <c r="K235" s="175" t="s">
        <v>19</v>
      </c>
      <c r="L235" s="39"/>
      <c r="M235" s="180" t="s">
        <v>19</v>
      </c>
      <c r="N235" s="181" t="s">
        <v>43</v>
      </c>
      <c r="O235" s="64"/>
      <c r="P235" s="182">
        <f>O235*H235</f>
        <v>0</v>
      </c>
      <c r="Q235" s="182">
        <v>0.0016</v>
      </c>
      <c r="R235" s="182">
        <f>Q235*H235</f>
        <v>0.26480000000000004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127</v>
      </c>
      <c r="AT235" s="184" t="s">
        <v>122</v>
      </c>
      <c r="AU235" s="184" t="s">
        <v>82</v>
      </c>
      <c r="AY235" s="17" t="s">
        <v>120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80</v>
      </c>
      <c r="BK235" s="185">
        <f>ROUND(I235*H235,2)</f>
        <v>0</v>
      </c>
      <c r="BL235" s="17" t="s">
        <v>127</v>
      </c>
      <c r="BM235" s="184" t="s">
        <v>413</v>
      </c>
    </row>
    <row r="236" spans="2:51" s="13" customFormat="1" ht="11.25">
      <c r="B236" s="186"/>
      <c r="C236" s="187"/>
      <c r="D236" s="188" t="s">
        <v>133</v>
      </c>
      <c r="E236" s="189" t="s">
        <v>19</v>
      </c>
      <c r="F236" s="190" t="s">
        <v>414</v>
      </c>
      <c r="G236" s="187"/>
      <c r="H236" s="189" t="s">
        <v>19</v>
      </c>
      <c r="I236" s="191"/>
      <c r="J236" s="187"/>
      <c r="K236" s="187"/>
      <c r="L236" s="192"/>
      <c r="M236" s="193"/>
      <c r="N236" s="194"/>
      <c r="O236" s="194"/>
      <c r="P236" s="194"/>
      <c r="Q236" s="194"/>
      <c r="R236" s="194"/>
      <c r="S236" s="194"/>
      <c r="T236" s="195"/>
      <c r="AT236" s="196" t="s">
        <v>133</v>
      </c>
      <c r="AU236" s="196" t="s">
        <v>82</v>
      </c>
      <c r="AV236" s="13" t="s">
        <v>80</v>
      </c>
      <c r="AW236" s="13" t="s">
        <v>33</v>
      </c>
      <c r="AX236" s="13" t="s">
        <v>72</v>
      </c>
      <c r="AY236" s="196" t="s">
        <v>120</v>
      </c>
    </row>
    <row r="237" spans="2:51" s="14" customFormat="1" ht="11.25">
      <c r="B237" s="197"/>
      <c r="C237" s="198"/>
      <c r="D237" s="188" t="s">
        <v>133</v>
      </c>
      <c r="E237" s="199" t="s">
        <v>19</v>
      </c>
      <c r="F237" s="200" t="s">
        <v>415</v>
      </c>
      <c r="G237" s="198"/>
      <c r="H237" s="201">
        <v>165.5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133</v>
      </c>
      <c r="AU237" s="207" t="s">
        <v>82</v>
      </c>
      <c r="AV237" s="14" t="s">
        <v>82</v>
      </c>
      <c r="AW237" s="14" t="s">
        <v>33</v>
      </c>
      <c r="AX237" s="14" t="s">
        <v>80</v>
      </c>
      <c r="AY237" s="207" t="s">
        <v>120</v>
      </c>
    </row>
    <row r="238" spans="1:65" s="2" customFormat="1" ht="14.45" customHeight="1">
      <c r="A238" s="34"/>
      <c r="B238" s="35"/>
      <c r="C238" s="173" t="s">
        <v>416</v>
      </c>
      <c r="D238" s="173" t="s">
        <v>122</v>
      </c>
      <c r="E238" s="174" t="s">
        <v>417</v>
      </c>
      <c r="F238" s="175" t="s">
        <v>418</v>
      </c>
      <c r="G238" s="176" t="s">
        <v>131</v>
      </c>
      <c r="H238" s="177">
        <v>13.2</v>
      </c>
      <c r="I238" s="178"/>
      <c r="J238" s="179">
        <f>ROUND(I238*H238,2)</f>
        <v>0</v>
      </c>
      <c r="K238" s="175" t="s">
        <v>126</v>
      </c>
      <c r="L238" s="39"/>
      <c r="M238" s="180" t="s">
        <v>19</v>
      </c>
      <c r="N238" s="181" t="s">
        <v>43</v>
      </c>
      <c r="O238" s="64"/>
      <c r="P238" s="182">
        <f>O238*H238</f>
        <v>0</v>
      </c>
      <c r="Q238" s="182">
        <v>0.0016</v>
      </c>
      <c r="R238" s="182">
        <f>Q238*H238</f>
        <v>0.02112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127</v>
      </c>
      <c r="AT238" s="184" t="s">
        <v>122</v>
      </c>
      <c r="AU238" s="184" t="s">
        <v>82</v>
      </c>
      <c r="AY238" s="17" t="s">
        <v>120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80</v>
      </c>
      <c r="BK238" s="185">
        <f>ROUND(I238*H238,2)</f>
        <v>0</v>
      </c>
      <c r="BL238" s="17" t="s">
        <v>127</v>
      </c>
      <c r="BM238" s="184" t="s">
        <v>419</v>
      </c>
    </row>
    <row r="239" spans="2:51" s="13" customFormat="1" ht="11.25">
      <c r="B239" s="186"/>
      <c r="C239" s="187"/>
      <c r="D239" s="188" t="s">
        <v>133</v>
      </c>
      <c r="E239" s="189" t="s">
        <v>19</v>
      </c>
      <c r="F239" s="190" t="s">
        <v>414</v>
      </c>
      <c r="G239" s="187"/>
      <c r="H239" s="189" t="s">
        <v>19</v>
      </c>
      <c r="I239" s="191"/>
      <c r="J239" s="187"/>
      <c r="K239" s="187"/>
      <c r="L239" s="192"/>
      <c r="M239" s="193"/>
      <c r="N239" s="194"/>
      <c r="O239" s="194"/>
      <c r="P239" s="194"/>
      <c r="Q239" s="194"/>
      <c r="R239" s="194"/>
      <c r="S239" s="194"/>
      <c r="T239" s="195"/>
      <c r="AT239" s="196" t="s">
        <v>133</v>
      </c>
      <c r="AU239" s="196" t="s">
        <v>82</v>
      </c>
      <c r="AV239" s="13" t="s">
        <v>80</v>
      </c>
      <c r="AW239" s="13" t="s">
        <v>33</v>
      </c>
      <c r="AX239" s="13" t="s">
        <v>72</v>
      </c>
      <c r="AY239" s="196" t="s">
        <v>120</v>
      </c>
    </row>
    <row r="240" spans="2:51" s="14" customFormat="1" ht="11.25">
      <c r="B240" s="197"/>
      <c r="C240" s="198"/>
      <c r="D240" s="188" t="s">
        <v>133</v>
      </c>
      <c r="E240" s="199" t="s">
        <v>19</v>
      </c>
      <c r="F240" s="200" t="s">
        <v>420</v>
      </c>
      <c r="G240" s="198"/>
      <c r="H240" s="201">
        <v>13.2</v>
      </c>
      <c r="I240" s="202"/>
      <c r="J240" s="198"/>
      <c r="K240" s="198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133</v>
      </c>
      <c r="AU240" s="207" t="s">
        <v>82</v>
      </c>
      <c r="AV240" s="14" t="s">
        <v>82</v>
      </c>
      <c r="AW240" s="14" t="s">
        <v>33</v>
      </c>
      <c r="AX240" s="14" t="s">
        <v>80</v>
      </c>
      <c r="AY240" s="207" t="s">
        <v>120</v>
      </c>
    </row>
    <row r="241" spans="1:65" s="2" customFormat="1" ht="14.45" customHeight="1">
      <c r="A241" s="34"/>
      <c r="B241" s="35"/>
      <c r="C241" s="173" t="s">
        <v>421</v>
      </c>
      <c r="D241" s="173" t="s">
        <v>122</v>
      </c>
      <c r="E241" s="174" t="s">
        <v>422</v>
      </c>
      <c r="F241" s="175" t="s">
        <v>423</v>
      </c>
      <c r="G241" s="176" t="s">
        <v>125</v>
      </c>
      <c r="H241" s="177">
        <v>2</v>
      </c>
      <c r="I241" s="178"/>
      <c r="J241" s="179">
        <f>ROUND(I241*H241,2)</f>
        <v>0</v>
      </c>
      <c r="K241" s="175" t="s">
        <v>126</v>
      </c>
      <c r="L241" s="39"/>
      <c r="M241" s="180" t="s">
        <v>19</v>
      </c>
      <c r="N241" s="181" t="s">
        <v>43</v>
      </c>
      <c r="O241" s="64"/>
      <c r="P241" s="182">
        <f>O241*H241</f>
        <v>0</v>
      </c>
      <c r="Q241" s="182">
        <v>0.00158</v>
      </c>
      <c r="R241" s="182">
        <f>Q241*H241</f>
        <v>0.00316</v>
      </c>
      <c r="S241" s="182">
        <v>0</v>
      </c>
      <c r="T241" s="18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127</v>
      </c>
      <c r="AT241" s="184" t="s">
        <v>122</v>
      </c>
      <c r="AU241" s="184" t="s">
        <v>82</v>
      </c>
      <c r="AY241" s="17" t="s">
        <v>120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7" t="s">
        <v>80</v>
      </c>
      <c r="BK241" s="185">
        <f>ROUND(I241*H241,2)</f>
        <v>0</v>
      </c>
      <c r="BL241" s="17" t="s">
        <v>127</v>
      </c>
      <c r="BM241" s="184" t="s">
        <v>424</v>
      </c>
    </row>
    <row r="242" spans="2:51" s="13" customFormat="1" ht="11.25">
      <c r="B242" s="186"/>
      <c r="C242" s="187"/>
      <c r="D242" s="188" t="s">
        <v>133</v>
      </c>
      <c r="E242" s="189" t="s">
        <v>19</v>
      </c>
      <c r="F242" s="190" t="s">
        <v>425</v>
      </c>
      <c r="G242" s="187"/>
      <c r="H242" s="189" t="s">
        <v>19</v>
      </c>
      <c r="I242" s="191"/>
      <c r="J242" s="187"/>
      <c r="K242" s="187"/>
      <c r="L242" s="192"/>
      <c r="M242" s="193"/>
      <c r="N242" s="194"/>
      <c r="O242" s="194"/>
      <c r="P242" s="194"/>
      <c r="Q242" s="194"/>
      <c r="R242" s="194"/>
      <c r="S242" s="194"/>
      <c r="T242" s="195"/>
      <c r="AT242" s="196" t="s">
        <v>133</v>
      </c>
      <c r="AU242" s="196" t="s">
        <v>82</v>
      </c>
      <c r="AV242" s="13" t="s">
        <v>80</v>
      </c>
      <c r="AW242" s="13" t="s">
        <v>33</v>
      </c>
      <c r="AX242" s="13" t="s">
        <v>72</v>
      </c>
      <c r="AY242" s="196" t="s">
        <v>120</v>
      </c>
    </row>
    <row r="243" spans="2:51" s="14" customFormat="1" ht="11.25">
      <c r="B243" s="197"/>
      <c r="C243" s="198"/>
      <c r="D243" s="188" t="s">
        <v>133</v>
      </c>
      <c r="E243" s="199" t="s">
        <v>19</v>
      </c>
      <c r="F243" s="200" t="s">
        <v>426</v>
      </c>
      <c r="G243" s="198"/>
      <c r="H243" s="201">
        <v>2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133</v>
      </c>
      <c r="AU243" s="207" t="s">
        <v>82</v>
      </c>
      <c r="AV243" s="14" t="s">
        <v>82</v>
      </c>
      <c r="AW243" s="14" t="s">
        <v>33</v>
      </c>
      <c r="AX243" s="14" t="s">
        <v>80</v>
      </c>
      <c r="AY243" s="207" t="s">
        <v>120</v>
      </c>
    </row>
    <row r="244" spans="1:65" s="2" customFormat="1" ht="14.45" customHeight="1">
      <c r="A244" s="34"/>
      <c r="B244" s="35"/>
      <c r="C244" s="173" t="s">
        <v>427</v>
      </c>
      <c r="D244" s="173" t="s">
        <v>122</v>
      </c>
      <c r="E244" s="174" t="s">
        <v>428</v>
      </c>
      <c r="F244" s="175" t="s">
        <v>429</v>
      </c>
      <c r="G244" s="176" t="s">
        <v>131</v>
      </c>
      <c r="H244" s="177">
        <v>6.5</v>
      </c>
      <c r="I244" s="178"/>
      <c r="J244" s="179">
        <f>ROUND(I244*H244,2)</f>
        <v>0</v>
      </c>
      <c r="K244" s="175" t="s">
        <v>19</v>
      </c>
      <c r="L244" s="39"/>
      <c r="M244" s="180" t="s">
        <v>19</v>
      </c>
      <c r="N244" s="181" t="s">
        <v>43</v>
      </c>
      <c r="O244" s="64"/>
      <c r="P244" s="182">
        <f>O244*H244</f>
        <v>0</v>
      </c>
      <c r="Q244" s="182">
        <v>7E-05</v>
      </c>
      <c r="R244" s="182">
        <f>Q244*H244</f>
        <v>0.00045499999999999995</v>
      </c>
      <c r="S244" s="182">
        <v>0</v>
      </c>
      <c r="T244" s="18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127</v>
      </c>
      <c r="AT244" s="184" t="s">
        <v>122</v>
      </c>
      <c r="AU244" s="184" t="s">
        <v>82</v>
      </c>
      <c r="AY244" s="17" t="s">
        <v>120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7" t="s">
        <v>80</v>
      </c>
      <c r="BK244" s="185">
        <f>ROUND(I244*H244,2)</f>
        <v>0</v>
      </c>
      <c r="BL244" s="17" t="s">
        <v>127</v>
      </c>
      <c r="BM244" s="184" t="s">
        <v>430</v>
      </c>
    </row>
    <row r="245" spans="2:51" s="13" customFormat="1" ht="11.25">
      <c r="B245" s="186"/>
      <c r="C245" s="187"/>
      <c r="D245" s="188" t="s">
        <v>133</v>
      </c>
      <c r="E245" s="189" t="s">
        <v>19</v>
      </c>
      <c r="F245" s="190" t="s">
        <v>431</v>
      </c>
      <c r="G245" s="187"/>
      <c r="H245" s="189" t="s">
        <v>19</v>
      </c>
      <c r="I245" s="191"/>
      <c r="J245" s="187"/>
      <c r="K245" s="187"/>
      <c r="L245" s="192"/>
      <c r="M245" s="193"/>
      <c r="N245" s="194"/>
      <c r="O245" s="194"/>
      <c r="P245" s="194"/>
      <c r="Q245" s="194"/>
      <c r="R245" s="194"/>
      <c r="S245" s="194"/>
      <c r="T245" s="195"/>
      <c r="AT245" s="196" t="s">
        <v>133</v>
      </c>
      <c r="AU245" s="196" t="s">
        <v>82</v>
      </c>
      <c r="AV245" s="13" t="s">
        <v>80</v>
      </c>
      <c r="AW245" s="13" t="s">
        <v>33</v>
      </c>
      <c r="AX245" s="13" t="s">
        <v>72</v>
      </c>
      <c r="AY245" s="196" t="s">
        <v>120</v>
      </c>
    </row>
    <row r="246" spans="2:51" s="14" customFormat="1" ht="11.25">
      <c r="B246" s="197"/>
      <c r="C246" s="198"/>
      <c r="D246" s="188" t="s">
        <v>133</v>
      </c>
      <c r="E246" s="199" t="s">
        <v>19</v>
      </c>
      <c r="F246" s="200" t="s">
        <v>432</v>
      </c>
      <c r="G246" s="198"/>
      <c r="H246" s="201">
        <v>6.5</v>
      </c>
      <c r="I246" s="202"/>
      <c r="J246" s="198"/>
      <c r="K246" s="198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133</v>
      </c>
      <c r="AU246" s="207" t="s">
        <v>82</v>
      </c>
      <c r="AV246" s="14" t="s">
        <v>82</v>
      </c>
      <c r="AW246" s="14" t="s">
        <v>33</v>
      </c>
      <c r="AX246" s="14" t="s">
        <v>80</v>
      </c>
      <c r="AY246" s="207" t="s">
        <v>120</v>
      </c>
    </row>
    <row r="247" spans="1:65" s="2" customFormat="1" ht="14.45" customHeight="1">
      <c r="A247" s="34"/>
      <c r="B247" s="35"/>
      <c r="C247" s="173" t="s">
        <v>433</v>
      </c>
      <c r="D247" s="173" t="s">
        <v>122</v>
      </c>
      <c r="E247" s="174" t="s">
        <v>434</v>
      </c>
      <c r="F247" s="175" t="s">
        <v>435</v>
      </c>
      <c r="G247" s="176" t="s">
        <v>131</v>
      </c>
      <c r="H247" s="177">
        <v>185.2</v>
      </c>
      <c r="I247" s="178"/>
      <c r="J247" s="179">
        <f>ROUND(I247*H247,2)</f>
        <v>0</v>
      </c>
      <c r="K247" s="175" t="s">
        <v>126</v>
      </c>
      <c r="L247" s="39"/>
      <c r="M247" s="180" t="s">
        <v>19</v>
      </c>
      <c r="N247" s="181" t="s">
        <v>43</v>
      </c>
      <c r="O247" s="64"/>
      <c r="P247" s="182">
        <f>O247*H247</f>
        <v>0</v>
      </c>
      <c r="Q247" s="182">
        <v>1E-05</v>
      </c>
      <c r="R247" s="182">
        <f>Q247*H247</f>
        <v>0.0018520000000000001</v>
      </c>
      <c r="S247" s="182">
        <v>0</v>
      </c>
      <c r="T247" s="183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4" t="s">
        <v>127</v>
      </c>
      <c r="AT247" s="184" t="s">
        <v>122</v>
      </c>
      <c r="AU247" s="184" t="s">
        <v>82</v>
      </c>
      <c r="AY247" s="17" t="s">
        <v>120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7" t="s">
        <v>80</v>
      </c>
      <c r="BK247" s="185">
        <f>ROUND(I247*H247,2)</f>
        <v>0</v>
      </c>
      <c r="BL247" s="17" t="s">
        <v>127</v>
      </c>
      <c r="BM247" s="184" t="s">
        <v>436</v>
      </c>
    </row>
    <row r="248" spans="2:51" s="14" customFormat="1" ht="11.25">
      <c r="B248" s="197"/>
      <c r="C248" s="198"/>
      <c r="D248" s="188" t="s">
        <v>133</v>
      </c>
      <c r="E248" s="199" t="s">
        <v>19</v>
      </c>
      <c r="F248" s="200" t="s">
        <v>437</v>
      </c>
      <c r="G248" s="198"/>
      <c r="H248" s="201">
        <v>185.2</v>
      </c>
      <c r="I248" s="202"/>
      <c r="J248" s="198"/>
      <c r="K248" s="198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133</v>
      </c>
      <c r="AU248" s="207" t="s">
        <v>82</v>
      </c>
      <c r="AV248" s="14" t="s">
        <v>82</v>
      </c>
      <c r="AW248" s="14" t="s">
        <v>33</v>
      </c>
      <c r="AX248" s="14" t="s">
        <v>80</v>
      </c>
      <c r="AY248" s="207" t="s">
        <v>120</v>
      </c>
    </row>
    <row r="249" spans="1:65" s="2" customFormat="1" ht="24.2" customHeight="1">
      <c r="A249" s="34"/>
      <c r="B249" s="35"/>
      <c r="C249" s="173" t="s">
        <v>438</v>
      </c>
      <c r="D249" s="173" t="s">
        <v>122</v>
      </c>
      <c r="E249" s="174" t="s">
        <v>439</v>
      </c>
      <c r="F249" s="175" t="s">
        <v>440</v>
      </c>
      <c r="G249" s="176" t="s">
        <v>150</v>
      </c>
      <c r="H249" s="177">
        <v>37</v>
      </c>
      <c r="I249" s="178"/>
      <c r="J249" s="179">
        <f>ROUND(I249*H249,2)</f>
        <v>0</v>
      </c>
      <c r="K249" s="175" t="s">
        <v>126</v>
      </c>
      <c r="L249" s="39"/>
      <c r="M249" s="180" t="s">
        <v>19</v>
      </c>
      <c r="N249" s="181" t="s">
        <v>43</v>
      </c>
      <c r="O249" s="64"/>
      <c r="P249" s="182">
        <f>O249*H249</f>
        <v>0</v>
      </c>
      <c r="Q249" s="182">
        <v>0.1295</v>
      </c>
      <c r="R249" s="182">
        <f>Q249*H249</f>
        <v>4.7915</v>
      </c>
      <c r="S249" s="182">
        <v>0</v>
      </c>
      <c r="T249" s="18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4" t="s">
        <v>127</v>
      </c>
      <c r="AT249" s="184" t="s">
        <v>122</v>
      </c>
      <c r="AU249" s="184" t="s">
        <v>82</v>
      </c>
      <c r="AY249" s="17" t="s">
        <v>120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7" t="s">
        <v>80</v>
      </c>
      <c r="BK249" s="185">
        <f>ROUND(I249*H249,2)</f>
        <v>0</v>
      </c>
      <c r="BL249" s="17" t="s">
        <v>127</v>
      </c>
      <c r="BM249" s="184" t="s">
        <v>441</v>
      </c>
    </row>
    <row r="250" spans="1:65" s="2" customFormat="1" ht="14.45" customHeight="1">
      <c r="A250" s="34"/>
      <c r="B250" s="35"/>
      <c r="C250" s="208" t="s">
        <v>442</v>
      </c>
      <c r="D250" s="208" t="s">
        <v>189</v>
      </c>
      <c r="E250" s="209" t="s">
        <v>443</v>
      </c>
      <c r="F250" s="210" t="s">
        <v>444</v>
      </c>
      <c r="G250" s="211" t="s">
        <v>150</v>
      </c>
      <c r="H250" s="212">
        <v>37.37</v>
      </c>
      <c r="I250" s="213"/>
      <c r="J250" s="214">
        <f>ROUND(I250*H250,2)</f>
        <v>0</v>
      </c>
      <c r="K250" s="210" t="s">
        <v>126</v>
      </c>
      <c r="L250" s="215"/>
      <c r="M250" s="216" t="s">
        <v>19</v>
      </c>
      <c r="N250" s="217" t="s">
        <v>43</v>
      </c>
      <c r="O250" s="64"/>
      <c r="P250" s="182">
        <f>O250*H250</f>
        <v>0</v>
      </c>
      <c r="Q250" s="182">
        <v>0.05612</v>
      </c>
      <c r="R250" s="182">
        <f>Q250*H250</f>
        <v>2.0972044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164</v>
      </c>
      <c r="AT250" s="184" t="s">
        <v>189</v>
      </c>
      <c r="AU250" s="184" t="s">
        <v>82</v>
      </c>
      <c r="AY250" s="17" t="s">
        <v>120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80</v>
      </c>
      <c r="BK250" s="185">
        <f>ROUND(I250*H250,2)</f>
        <v>0</v>
      </c>
      <c r="BL250" s="17" t="s">
        <v>127</v>
      </c>
      <c r="BM250" s="184" t="s">
        <v>445</v>
      </c>
    </row>
    <row r="251" spans="2:51" s="14" customFormat="1" ht="11.25">
      <c r="B251" s="197"/>
      <c r="C251" s="198"/>
      <c r="D251" s="188" t="s">
        <v>133</v>
      </c>
      <c r="E251" s="199" t="s">
        <v>19</v>
      </c>
      <c r="F251" s="200" t="s">
        <v>446</v>
      </c>
      <c r="G251" s="198"/>
      <c r="H251" s="201">
        <v>37.37</v>
      </c>
      <c r="I251" s="202"/>
      <c r="J251" s="198"/>
      <c r="K251" s="198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133</v>
      </c>
      <c r="AU251" s="207" t="s">
        <v>82</v>
      </c>
      <c r="AV251" s="14" t="s">
        <v>82</v>
      </c>
      <c r="AW251" s="14" t="s">
        <v>33</v>
      </c>
      <c r="AX251" s="14" t="s">
        <v>80</v>
      </c>
      <c r="AY251" s="207" t="s">
        <v>120</v>
      </c>
    </row>
    <row r="252" spans="1:65" s="2" customFormat="1" ht="24.2" customHeight="1">
      <c r="A252" s="34"/>
      <c r="B252" s="35"/>
      <c r="C252" s="173" t="s">
        <v>447</v>
      </c>
      <c r="D252" s="173" t="s">
        <v>122</v>
      </c>
      <c r="E252" s="174" t="s">
        <v>448</v>
      </c>
      <c r="F252" s="175" t="s">
        <v>449</v>
      </c>
      <c r="G252" s="176" t="s">
        <v>150</v>
      </c>
      <c r="H252" s="177">
        <v>445</v>
      </c>
      <c r="I252" s="178"/>
      <c r="J252" s="179">
        <f>ROUND(I252*H252,2)</f>
        <v>0</v>
      </c>
      <c r="K252" s="175" t="s">
        <v>126</v>
      </c>
      <c r="L252" s="39"/>
      <c r="M252" s="180" t="s">
        <v>19</v>
      </c>
      <c r="N252" s="181" t="s">
        <v>43</v>
      </c>
      <c r="O252" s="64"/>
      <c r="P252" s="182">
        <f>O252*H252</f>
        <v>0</v>
      </c>
      <c r="Q252" s="182">
        <v>0.16849</v>
      </c>
      <c r="R252" s="182">
        <f>Q252*H252</f>
        <v>74.97805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127</v>
      </c>
      <c r="AT252" s="184" t="s">
        <v>122</v>
      </c>
      <c r="AU252" s="184" t="s">
        <v>82</v>
      </c>
      <c r="AY252" s="17" t="s">
        <v>120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80</v>
      </c>
      <c r="BK252" s="185">
        <f>ROUND(I252*H252,2)</f>
        <v>0</v>
      </c>
      <c r="BL252" s="17" t="s">
        <v>127</v>
      </c>
      <c r="BM252" s="184" t="s">
        <v>450</v>
      </c>
    </row>
    <row r="253" spans="1:47" s="2" customFormat="1" ht="19.5">
      <c r="A253" s="34"/>
      <c r="B253" s="35"/>
      <c r="C253" s="36"/>
      <c r="D253" s="188" t="s">
        <v>250</v>
      </c>
      <c r="E253" s="36"/>
      <c r="F253" s="229" t="s">
        <v>451</v>
      </c>
      <c r="G253" s="36"/>
      <c r="H253" s="36"/>
      <c r="I253" s="230"/>
      <c r="J253" s="36"/>
      <c r="K253" s="36"/>
      <c r="L253" s="39"/>
      <c r="M253" s="231"/>
      <c r="N253" s="232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250</v>
      </c>
      <c r="AU253" s="17" t="s">
        <v>82</v>
      </c>
    </row>
    <row r="254" spans="1:65" s="2" customFormat="1" ht="14.45" customHeight="1">
      <c r="A254" s="34"/>
      <c r="B254" s="35"/>
      <c r="C254" s="208" t="s">
        <v>452</v>
      </c>
      <c r="D254" s="208" t="s">
        <v>189</v>
      </c>
      <c r="E254" s="209" t="s">
        <v>453</v>
      </c>
      <c r="F254" s="210" t="s">
        <v>454</v>
      </c>
      <c r="G254" s="211" t="s">
        <v>150</v>
      </c>
      <c r="H254" s="212">
        <v>55.55</v>
      </c>
      <c r="I254" s="213"/>
      <c r="J254" s="214">
        <f>ROUND(I254*H254,2)</f>
        <v>0</v>
      </c>
      <c r="K254" s="210" t="s">
        <v>126</v>
      </c>
      <c r="L254" s="215"/>
      <c r="M254" s="216" t="s">
        <v>19</v>
      </c>
      <c r="N254" s="217" t="s">
        <v>43</v>
      </c>
      <c r="O254" s="64"/>
      <c r="P254" s="182">
        <f>O254*H254</f>
        <v>0</v>
      </c>
      <c r="Q254" s="182">
        <v>0.125</v>
      </c>
      <c r="R254" s="182">
        <f>Q254*H254</f>
        <v>6.94375</v>
      </c>
      <c r="S254" s="182">
        <v>0</v>
      </c>
      <c r="T254" s="18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4" t="s">
        <v>164</v>
      </c>
      <c r="AT254" s="184" t="s">
        <v>189</v>
      </c>
      <c r="AU254" s="184" t="s">
        <v>82</v>
      </c>
      <c r="AY254" s="17" t="s">
        <v>120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17" t="s">
        <v>80</v>
      </c>
      <c r="BK254" s="185">
        <f>ROUND(I254*H254,2)</f>
        <v>0</v>
      </c>
      <c r="BL254" s="17" t="s">
        <v>127</v>
      </c>
      <c r="BM254" s="184" t="s">
        <v>455</v>
      </c>
    </row>
    <row r="255" spans="2:51" s="14" customFormat="1" ht="11.25">
      <c r="B255" s="197"/>
      <c r="C255" s="198"/>
      <c r="D255" s="188" t="s">
        <v>133</v>
      </c>
      <c r="E255" s="199" t="s">
        <v>19</v>
      </c>
      <c r="F255" s="200" t="s">
        <v>456</v>
      </c>
      <c r="G255" s="198"/>
      <c r="H255" s="201">
        <v>55.55</v>
      </c>
      <c r="I255" s="202"/>
      <c r="J255" s="198"/>
      <c r="K255" s="198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133</v>
      </c>
      <c r="AU255" s="207" t="s">
        <v>82</v>
      </c>
      <c r="AV255" s="14" t="s">
        <v>82</v>
      </c>
      <c r="AW255" s="14" t="s">
        <v>33</v>
      </c>
      <c r="AX255" s="14" t="s">
        <v>80</v>
      </c>
      <c r="AY255" s="207" t="s">
        <v>120</v>
      </c>
    </row>
    <row r="256" spans="1:65" s="2" customFormat="1" ht="24.2" customHeight="1">
      <c r="A256" s="34"/>
      <c r="B256" s="35"/>
      <c r="C256" s="173" t="s">
        <v>457</v>
      </c>
      <c r="D256" s="173" t="s">
        <v>122</v>
      </c>
      <c r="E256" s="174" t="s">
        <v>458</v>
      </c>
      <c r="F256" s="175" t="s">
        <v>459</v>
      </c>
      <c r="G256" s="176" t="s">
        <v>150</v>
      </c>
      <c r="H256" s="177">
        <v>4</v>
      </c>
      <c r="I256" s="178"/>
      <c r="J256" s="179">
        <f aca="true" t="shared" si="20" ref="J256:J263">ROUND(I256*H256,2)</f>
        <v>0</v>
      </c>
      <c r="K256" s="175" t="s">
        <v>126</v>
      </c>
      <c r="L256" s="39"/>
      <c r="M256" s="180" t="s">
        <v>19</v>
      </c>
      <c r="N256" s="181" t="s">
        <v>43</v>
      </c>
      <c r="O256" s="64"/>
      <c r="P256" s="182">
        <f aca="true" t="shared" si="21" ref="P256:P263">O256*H256</f>
        <v>0</v>
      </c>
      <c r="Q256" s="182">
        <v>0.34613</v>
      </c>
      <c r="R256" s="182">
        <f aca="true" t="shared" si="22" ref="R256:R263">Q256*H256</f>
        <v>1.38452</v>
      </c>
      <c r="S256" s="182">
        <v>0</v>
      </c>
      <c r="T256" s="183">
        <f aca="true" t="shared" si="23" ref="T256:T263"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4" t="s">
        <v>127</v>
      </c>
      <c r="AT256" s="184" t="s">
        <v>122</v>
      </c>
      <c r="AU256" s="184" t="s">
        <v>82</v>
      </c>
      <c r="AY256" s="17" t="s">
        <v>120</v>
      </c>
      <c r="BE256" s="185">
        <f aca="true" t="shared" si="24" ref="BE256:BE263">IF(N256="základní",J256,0)</f>
        <v>0</v>
      </c>
      <c r="BF256" s="185">
        <f aca="true" t="shared" si="25" ref="BF256:BF263">IF(N256="snížená",J256,0)</f>
        <v>0</v>
      </c>
      <c r="BG256" s="185">
        <f aca="true" t="shared" si="26" ref="BG256:BG263">IF(N256="zákl. přenesená",J256,0)</f>
        <v>0</v>
      </c>
      <c r="BH256" s="185">
        <f aca="true" t="shared" si="27" ref="BH256:BH263">IF(N256="sníž. přenesená",J256,0)</f>
        <v>0</v>
      </c>
      <c r="BI256" s="185">
        <f aca="true" t="shared" si="28" ref="BI256:BI263">IF(N256="nulová",J256,0)</f>
        <v>0</v>
      </c>
      <c r="BJ256" s="17" t="s">
        <v>80</v>
      </c>
      <c r="BK256" s="185">
        <f aca="true" t="shared" si="29" ref="BK256:BK263">ROUND(I256*H256,2)</f>
        <v>0</v>
      </c>
      <c r="BL256" s="17" t="s">
        <v>127</v>
      </c>
      <c r="BM256" s="184" t="s">
        <v>460</v>
      </c>
    </row>
    <row r="257" spans="1:65" s="2" customFormat="1" ht="14.45" customHeight="1">
      <c r="A257" s="34"/>
      <c r="B257" s="35"/>
      <c r="C257" s="208" t="s">
        <v>461</v>
      </c>
      <c r="D257" s="208" t="s">
        <v>189</v>
      </c>
      <c r="E257" s="209" t="s">
        <v>462</v>
      </c>
      <c r="F257" s="210" t="s">
        <v>463</v>
      </c>
      <c r="G257" s="211" t="s">
        <v>274</v>
      </c>
      <c r="H257" s="212">
        <v>1</v>
      </c>
      <c r="I257" s="213"/>
      <c r="J257" s="214">
        <f t="shared" si="20"/>
        <v>0</v>
      </c>
      <c r="K257" s="210" t="s">
        <v>19</v>
      </c>
      <c r="L257" s="215"/>
      <c r="M257" s="216" t="s">
        <v>19</v>
      </c>
      <c r="N257" s="217" t="s">
        <v>43</v>
      </c>
      <c r="O257" s="64"/>
      <c r="P257" s="182">
        <f t="shared" si="21"/>
        <v>0</v>
      </c>
      <c r="Q257" s="182">
        <v>0.15</v>
      </c>
      <c r="R257" s="182">
        <f t="shared" si="22"/>
        <v>0.15</v>
      </c>
      <c r="S257" s="182">
        <v>0</v>
      </c>
      <c r="T257" s="183">
        <f t="shared" si="2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164</v>
      </c>
      <c r="AT257" s="184" t="s">
        <v>189</v>
      </c>
      <c r="AU257" s="184" t="s">
        <v>82</v>
      </c>
      <c r="AY257" s="17" t="s">
        <v>120</v>
      </c>
      <c r="BE257" s="185">
        <f t="shared" si="24"/>
        <v>0</v>
      </c>
      <c r="BF257" s="185">
        <f t="shared" si="25"/>
        <v>0</v>
      </c>
      <c r="BG257" s="185">
        <f t="shared" si="26"/>
        <v>0</v>
      </c>
      <c r="BH257" s="185">
        <f t="shared" si="27"/>
        <v>0</v>
      </c>
      <c r="BI257" s="185">
        <f t="shared" si="28"/>
        <v>0</v>
      </c>
      <c r="BJ257" s="17" t="s">
        <v>80</v>
      </c>
      <c r="BK257" s="185">
        <f t="shared" si="29"/>
        <v>0</v>
      </c>
      <c r="BL257" s="17" t="s">
        <v>127</v>
      </c>
      <c r="BM257" s="184" t="s">
        <v>464</v>
      </c>
    </row>
    <row r="258" spans="1:65" s="2" customFormat="1" ht="14.45" customHeight="1">
      <c r="A258" s="34"/>
      <c r="B258" s="35"/>
      <c r="C258" s="208" t="s">
        <v>465</v>
      </c>
      <c r="D258" s="208" t="s">
        <v>189</v>
      </c>
      <c r="E258" s="209" t="s">
        <v>466</v>
      </c>
      <c r="F258" s="210" t="s">
        <v>467</v>
      </c>
      <c r="G258" s="211" t="s">
        <v>274</v>
      </c>
      <c r="H258" s="212">
        <v>1</v>
      </c>
      <c r="I258" s="213"/>
      <c r="J258" s="214">
        <f t="shared" si="20"/>
        <v>0</v>
      </c>
      <c r="K258" s="210" t="s">
        <v>19</v>
      </c>
      <c r="L258" s="215"/>
      <c r="M258" s="216" t="s">
        <v>19</v>
      </c>
      <c r="N258" s="217" t="s">
        <v>43</v>
      </c>
      <c r="O258" s="64"/>
      <c r="P258" s="182">
        <f t="shared" si="21"/>
        <v>0</v>
      </c>
      <c r="Q258" s="182">
        <v>0.15</v>
      </c>
      <c r="R258" s="182">
        <f t="shared" si="22"/>
        <v>0.15</v>
      </c>
      <c r="S258" s="182">
        <v>0</v>
      </c>
      <c r="T258" s="183">
        <f t="shared" si="2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164</v>
      </c>
      <c r="AT258" s="184" t="s">
        <v>189</v>
      </c>
      <c r="AU258" s="184" t="s">
        <v>82</v>
      </c>
      <c r="AY258" s="17" t="s">
        <v>120</v>
      </c>
      <c r="BE258" s="185">
        <f t="shared" si="24"/>
        <v>0</v>
      </c>
      <c r="BF258" s="185">
        <f t="shared" si="25"/>
        <v>0</v>
      </c>
      <c r="BG258" s="185">
        <f t="shared" si="26"/>
        <v>0</v>
      </c>
      <c r="BH258" s="185">
        <f t="shared" si="27"/>
        <v>0</v>
      </c>
      <c r="BI258" s="185">
        <f t="shared" si="28"/>
        <v>0</v>
      </c>
      <c r="BJ258" s="17" t="s">
        <v>80</v>
      </c>
      <c r="BK258" s="185">
        <f t="shared" si="29"/>
        <v>0</v>
      </c>
      <c r="BL258" s="17" t="s">
        <v>127</v>
      </c>
      <c r="BM258" s="184" t="s">
        <v>468</v>
      </c>
    </row>
    <row r="259" spans="1:65" s="2" customFormat="1" ht="14.45" customHeight="1">
      <c r="A259" s="34"/>
      <c r="B259" s="35"/>
      <c r="C259" s="208" t="s">
        <v>469</v>
      </c>
      <c r="D259" s="208" t="s">
        <v>189</v>
      </c>
      <c r="E259" s="209" t="s">
        <v>470</v>
      </c>
      <c r="F259" s="210" t="s">
        <v>471</v>
      </c>
      <c r="G259" s="211" t="s">
        <v>274</v>
      </c>
      <c r="H259" s="212">
        <v>1</v>
      </c>
      <c r="I259" s="213"/>
      <c r="J259" s="214">
        <f t="shared" si="20"/>
        <v>0</v>
      </c>
      <c r="K259" s="210" t="s">
        <v>19</v>
      </c>
      <c r="L259" s="215"/>
      <c r="M259" s="216" t="s">
        <v>19</v>
      </c>
      <c r="N259" s="217" t="s">
        <v>43</v>
      </c>
      <c r="O259" s="64"/>
      <c r="P259" s="182">
        <f t="shared" si="21"/>
        <v>0</v>
      </c>
      <c r="Q259" s="182">
        <v>0.15</v>
      </c>
      <c r="R259" s="182">
        <f t="shared" si="22"/>
        <v>0.15</v>
      </c>
      <c r="S259" s="182">
        <v>0</v>
      </c>
      <c r="T259" s="183">
        <f t="shared" si="2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4" t="s">
        <v>164</v>
      </c>
      <c r="AT259" s="184" t="s">
        <v>189</v>
      </c>
      <c r="AU259" s="184" t="s">
        <v>82</v>
      </c>
      <c r="AY259" s="17" t="s">
        <v>120</v>
      </c>
      <c r="BE259" s="185">
        <f t="shared" si="24"/>
        <v>0</v>
      </c>
      <c r="BF259" s="185">
        <f t="shared" si="25"/>
        <v>0</v>
      </c>
      <c r="BG259" s="185">
        <f t="shared" si="26"/>
        <v>0</v>
      </c>
      <c r="BH259" s="185">
        <f t="shared" si="27"/>
        <v>0</v>
      </c>
      <c r="BI259" s="185">
        <f t="shared" si="28"/>
        <v>0</v>
      </c>
      <c r="BJ259" s="17" t="s">
        <v>80</v>
      </c>
      <c r="BK259" s="185">
        <f t="shared" si="29"/>
        <v>0</v>
      </c>
      <c r="BL259" s="17" t="s">
        <v>127</v>
      </c>
      <c r="BM259" s="184" t="s">
        <v>472</v>
      </c>
    </row>
    <row r="260" spans="1:65" s="2" customFormat="1" ht="14.45" customHeight="1">
      <c r="A260" s="34"/>
      <c r="B260" s="35"/>
      <c r="C260" s="208" t="s">
        <v>473</v>
      </c>
      <c r="D260" s="208" t="s">
        <v>189</v>
      </c>
      <c r="E260" s="209" t="s">
        <v>474</v>
      </c>
      <c r="F260" s="210" t="s">
        <v>475</v>
      </c>
      <c r="G260" s="211" t="s">
        <v>274</v>
      </c>
      <c r="H260" s="212">
        <v>1</v>
      </c>
      <c r="I260" s="213"/>
      <c r="J260" s="214">
        <f t="shared" si="20"/>
        <v>0</v>
      </c>
      <c r="K260" s="210" t="s">
        <v>19</v>
      </c>
      <c r="L260" s="215"/>
      <c r="M260" s="216" t="s">
        <v>19</v>
      </c>
      <c r="N260" s="217" t="s">
        <v>43</v>
      </c>
      <c r="O260" s="64"/>
      <c r="P260" s="182">
        <f t="shared" si="21"/>
        <v>0</v>
      </c>
      <c r="Q260" s="182">
        <v>0.15</v>
      </c>
      <c r="R260" s="182">
        <f t="shared" si="22"/>
        <v>0.15</v>
      </c>
      <c r="S260" s="182">
        <v>0</v>
      </c>
      <c r="T260" s="183">
        <f t="shared" si="2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164</v>
      </c>
      <c r="AT260" s="184" t="s">
        <v>189</v>
      </c>
      <c r="AU260" s="184" t="s">
        <v>82</v>
      </c>
      <c r="AY260" s="17" t="s">
        <v>120</v>
      </c>
      <c r="BE260" s="185">
        <f t="shared" si="24"/>
        <v>0</v>
      </c>
      <c r="BF260" s="185">
        <f t="shared" si="25"/>
        <v>0</v>
      </c>
      <c r="BG260" s="185">
        <f t="shared" si="26"/>
        <v>0</v>
      </c>
      <c r="BH260" s="185">
        <f t="shared" si="27"/>
        <v>0</v>
      </c>
      <c r="BI260" s="185">
        <f t="shared" si="28"/>
        <v>0</v>
      </c>
      <c r="BJ260" s="17" t="s">
        <v>80</v>
      </c>
      <c r="BK260" s="185">
        <f t="shared" si="29"/>
        <v>0</v>
      </c>
      <c r="BL260" s="17" t="s">
        <v>127</v>
      </c>
      <c r="BM260" s="184" t="s">
        <v>476</v>
      </c>
    </row>
    <row r="261" spans="1:65" s="2" customFormat="1" ht="24.2" customHeight="1">
      <c r="A261" s="34"/>
      <c r="B261" s="35"/>
      <c r="C261" s="173" t="s">
        <v>477</v>
      </c>
      <c r="D261" s="173" t="s">
        <v>122</v>
      </c>
      <c r="E261" s="174" t="s">
        <v>478</v>
      </c>
      <c r="F261" s="175" t="s">
        <v>479</v>
      </c>
      <c r="G261" s="176" t="s">
        <v>150</v>
      </c>
      <c r="H261" s="177">
        <v>33</v>
      </c>
      <c r="I261" s="178"/>
      <c r="J261" s="179">
        <f t="shared" si="20"/>
        <v>0</v>
      </c>
      <c r="K261" s="175" t="s">
        <v>126</v>
      </c>
      <c r="L261" s="39"/>
      <c r="M261" s="180" t="s">
        <v>19</v>
      </c>
      <c r="N261" s="181" t="s">
        <v>43</v>
      </c>
      <c r="O261" s="64"/>
      <c r="P261" s="182">
        <f t="shared" si="21"/>
        <v>0</v>
      </c>
      <c r="Q261" s="182">
        <v>0.00061</v>
      </c>
      <c r="R261" s="182">
        <f t="shared" si="22"/>
        <v>0.02013</v>
      </c>
      <c r="S261" s="182">
        <v>0</v>
      </c>
      <c r="T261" s="183">
        <f t="shared" si="2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127</v>
      </c>
      <c r="AT261" s="184" t="s">
        <v>122</v>
      </c>
      <c r="AU261" s="184" t="s">
        <v>82</v>
      </c>
      <c r="AY261" s="17" t="s">
        <v>120</v>
      </c>
      <c r="BE261" s="185">
        <f t="shared" si="24"/>
        <v>0</v>
      </c>
      <c r="BF261" s="185">
        <f t="shared" si="25"/>
        <v>0</v>
      </c>
      <c r="BG261" s="185">
        <f t="shared" si="26"/>
        <v>0</v>
      </c>
      <c r="BH261" s="185">
        <f t="shared" si="27"/>
        <v>0</v>
      </c>
      <c r="BI261" s="185">
        <f t="shared" si="28"/>
        <v>0</v>
      </c>
      <c r="BJ261" s="17" t="s">
        <v>80</v>
      </c>
      <c r="BK261" s="185">
        <f t="shared" si="29"/>
        <v>0</v>
      </c>
      <c r="BL261" s="17" t="s">
        <v>127</v>
      </c>
      <c r="BM261" s="184" t="s">
        <v>480</v>
      </c>
    </row>
    <row r="262" spans="1:65" s="2" customFormat="1" ht="14.45" customHeight="1">
      <c r="A262" s="34"/>
      <c r="B262" s="35"/>
      <c r="C262" s="173" t="s">
        <v>481</v>
      </c>
      <c r="D262" s="173" t="s">
        <v>122</v>
      </c>
      <c r="E262" s="174" t="s">
        <v>482</v>
      </c>
      <c r="F262" s="175" t="s">
        <v>483</v>
      </c>
      <c r="G262" s="176" t="s">
        <v>150</v>
      </c>
      <c r="H262" s="177">
        <v>33</v>
      </c>
      <c r="I262" s="178"/>
      <c r="J262" s="179">
        <f t="shared" si="20"/>
        <v>0</v>
      </c>
      <c r="K262" s="175" t="s">
        <v>126</v>
      </c>
      <c r="L262" s="39"/>
      <c r="M262" s="180" t="s">
        <v>19</v>
      </c>
      <c r="N262" s="181" t="s">
        <v>43</v>
      </c>
      <c r="O262" s="64"/>
      <c r="P262" s="182">
        <f t="shared" si="21"/>
        <v>0</v>
      </c>
      <c r="Q262" s="182">
        <v>0</v>
      </c>
      <c r="R262" s="182">
        <f t="shared" si="22"/>
        <v>0</v>
      </c>
      <c r="S262" s="182">
        <v>0</v>
      </c>
      <c r="T262" s="183">
        <f t="shared" si="2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4" t="s">
        <v>127</v>
      </c>
      <c r="AT262" s="184" t="s">
        <v>122</v>
      </c>
      <c r="AU262" s="184" t="s">
        <v>82</v>
      </c>
      <c r="AY262" s="17" t="s">
        <v>120</v>
      </c>
      <c r="BE262" s="185">
        <f t="shared" si="24"/>
        <v>0</v>
      </c>
      <c r="BF262" s="185">
        <f t="shared" si="25"/>
        <v>0</v>
      </c>
      <c r="BG262" s="185">
        <f t="shared" si="26"/>
        <v>0</v>
      </c>
      <c r="BH262" s="185">
        <f t="shared" si="27"/>
        <v>0</v>
      </c>
      <c r="BI262" s="185">
        <f t="shared" si="28"/>
        <v>0</v>
      </c>
      <c r="BJ262" s="17" t="s">
        <v>80</v>
      </c>
      <c r="BK262" s="185">
        <f t="shared" si="29"/>
        <v>0</v>
      </c>
      <c r="BL262" s="17" t="s">
        <v>127</v>
      </c>
      <c r="BM262" s="184" t="s">
        <v>484</v>
      </c>
    </row>
    <row r="263" spans="1:65" s="2" customFormat="1" ht="37.9" customHeight="1">
      <c r="A263" s="34"/>
      <c r="B263" s="35"/>
      <c r="C263" s="173" t="s">
        <v>485</v>
      </c>
      <c r="D263" s="173" t="s">
        <v>122</v>
      </c>
      <c r="E263" s="174" t="s">
        <v>486</v>
      </c>
      <c r="F263" s="175" t="s">
        <v>487</v>
      </c>
      <c r="G263" s="176" t="s">
        <v>150</v>
      </c>
      <c r="H263" s="177">
        <v>390</v>
      </c>
      <c r="I263" s="178"/>
      <c r="J263" s="179">
        <f t="shared" si="20"/>
        <v>0</v>
      </c>
      <c r="K263" s="175" t="s">
        <v>126</v>
      </c>
      <c r="L263" s="39"/>
      <c r="M263" s="180" t="s">
        <v>19</v>
      </c>
      <c r="N263" s="181" t="s">
        <v>43</v>
      </c>
      <c r="O263" s="64"/>
      <c r="P263" s="182">
        <f t="shared" si="21"/>
        <v>0</v>
      </c>
      <c r="Q263" s="182">
        <v>0</v>
      </c>
      <c r="R263" s="182">
        <f t="shared" si="22"/>
        <v>0</v>
      </c>
      <c r="S263" s="182">
        <v>0</v>
      </c>
      <c r="T263" s="183">
        <f t="shared" si="2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127</v>
      </c>
      <c r="AT263" s="184" t="s">
        <v>122</v>
      </c>
      <c r="AU263" s="184" t="s">
        <v>82</v>
      </c>
      <c r="AY263" s="17" t="s">
        <v>120</v>
      </c>
      <c r="BE263" s="185">
        <f t="shared" si="24"/>
        <v>0</v>
      </c>
      <c r="BF263" s="185">
        <f t="shared" si="25"/>
        <v>0</v>
      </c>
      <c r="BG263" s="185">
        <f t="shared" si="26"/>
        <v>0</v>
      </c>
      <c r="BH263" s="185">
        <f t="shared" si="27"/>
        <v>0</v>
      </c>
      <c r="BI263" s="185">
        <f t="shared" si="28"/>
        <v>0</v>
      </c>
      <c r="BJ263" s="17" t="s">
        <v>80</v>
      </c>
      <c r="BK263" s="185">
        <f t="shared" si="29"/>
        <v>0</v>
      </c>
      <c r="BL263" s="17" t="s">
        <v>127</v>
      </c>
      <c r="BM263" s="184" t="s">
        <v>488</v>
      </c>
    </row>
    <row r="264" spans="2:63" s="12" customFormat="1" ht="22.9" customHeight="1">
      <c r="B264" s="157"/>
      <c r="C264" s="158"/>
      <c r="D264" s="159" t="s">
        <v>71</v>
      </c>
      <c r="E264" s="171" t="s">
        <v>489</v>
      </c>
      <c r="F264" s="171" t="s">
        <v>490</v>
      </c>
      <c r="G264" s="158"/>
      <c r="H264" s="158"/>
      <c r="I264" s="161"/>
      <c r="J264" s="172">
        <f>BK264</f>
        <v>0</v>
      </c>
      <c r="K264" s="158"/>
      <c r="L264" s="163"/>
      <c r="M264" s="164"/>
      <c r="N264" s="165"/>
      <c r="O264" s="165"/>
      <c r="P264" s="166">
        <f>SUM(P265:P273)</f>
        <v>0</v>
      </c>
      <c r="Q264" s="165"/>
      <c r="R264" s="166">
        <f>SUM(R265:R273)</f>
        <v>0</v>
      </c>
      <c r="S264" s="165"/>
      <c r="T264" s="167">
        <f>SUM(T265:T273)</f>
        <v>0</v>
      </c>
      <c r="AR264" s="168" t="s">
        <v>80</v>
      </c>
      <c r="AT264" s="169" t="s">
        <v>71</v>
      </c>
      <c r="AU264" s="169" t="s">
        <v>80</v>
      </c>
      <c r="AY264" s="168" t="s">
        <v>120</v>
      </c>
      <c r="BK264" s="170">
        <f>SUM(BK265:BK273)</f>
        <v>0</v>
      </c>
    </row>
    <row r="265" spans="1:65" s="2" customFormat="1" ht="24.2" customHeight="1">
      <c r="A265" s="34"/>
      <c r="B265" s="35"/>
      <c r="C265" s="173" t="s">
        <v>491</v>
      </c>
      <c r="D265" s="173" t="s">
        <v>122</v>
      </c>
      <c r="E265" s="174" t="s">
        <v>492</v>
      </c>
      <c r="F265" s="175" t="s">
        <v>493</v>
      </c>
      <c r="G265" s="176" t="s">
        <v>176</v>
      </c>
      <c r="H265" s="177">
        <v>2677.551</v>
      </c>
      <c r="I265" s="178"/>
      <c r="J265" s="179">
        <f>ROUND(I265*H265,2)</f>
        <v>0</v>
      </c>
      <c r="K265" s="175" t="s">
        <v>126</v>
      </c>
      <c r="L265" s="39"/>
      <c r="M265" s="180" t="s">
        <v>19</v>
      </c>
      <c r="N265" s="181" t="s">
        <v>43</v>
      </c>
      <c r="O265" s="64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4" t="s">
        <v>127</v>
      </c>
      <c r="AT265" s="184" t="s">
        <v>122</v>
      </c>
      <c r="AU265" s="184" t="s">
        <v>82</v>
      </c>
      <c r="AY265" s="17" t="s">
        <v>120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7" t="s">
        <v>80</v>
      </c>
      <c r="BK265" s="185">
        <f>ROUND(I265*H265,2)</f>
        <v>0</v>
      </c>
      <c r="BL265" s="17" t="s">
        <v>127</v>
      </c>
      <c r="BM265" s="184" t="s">
        <v>494</v>
      </c>
    </row>
    <row r="266" spans="2:51" s="14" customFormat="1" ht="11.25">
      <c r="B266" s="197"/>
      <c r="C266" s="198"/>
      <c r="D266" s="188" t="s">
        <v>133</v>
      </c>
      <c r="E266" s="199" t="s">
        <v>19</v>
      </c>
      <c r="F266" s="200" t="s">
        <v>495</v>
      </c>
      <c r="G266" s="198"/>
      <c r="H266" s="201">
        <v>2677.551</v>
      </c>
      <c r="I266" s="202"/>
      <c r="J266" s="198"/>
      <c r="K266" s="198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133</v>
      </c>
      <c r="AU266" s="207" t="s">
        <v>82</v>
      </c>
      <c r="AV266" s="14" t="s">
        <v>82</v>
      </c>
      <c r="AW266" s="14" t="s">
        <v>33</v>
      </c>
      <c r="AX266" s="14" t="s">
        <v>80</v>
      </c>
      <c r="AY266" s="207" t="s">
        <v>120</v>
      </c>
    </row>
    <row r="267" spans="1:65" s="2" customFormat="1" ht="24.2" customHeight="1">
      <c r="A267" s="34"/>
      <c r="B267" s="35"/>
      <c r="C267" s="173" t="s">
        <v>496</v>
      </c>
      <c r="D267" s="173" t="s">
        <v>122</v>
      </c>
      <c r="E267" s="174" t="s">
        <v>497</v>
      </c>
      <c r="F267" s="175" t="s">
        <v>498</v>
      </c>
      <c r="G267" s="176" t="s">
        <v>176</v>
      </c>
      <c r="H267" s="177">
        <v>10710.204</v>
      </c>
      <c r="I267" s="178"/>
      <c r="J267" s="179">
        <f>ROUND(I267*H267,2)</f>
        <v>0</v>
      </c>
      <c r="K267" s="175" t="s">
        <v>126</v>
      </c>
      <c r="L267" s="39"/>
      <c r="M267" s="180" t="s">
        <v>19</v>
      </c>
      <c r="N267" s="181" t="s">
        <v>43</v>
      </c>
      <c r="O267" s="64"/>
      <c r="P267" s="182">
        <f>O267*H267</f>
        <v>0</v>
      </c>
      <c r="Q267" s="182">
        <v>0</v>
      </c>
      <c r="R267" s="182">
        <f>Q267*H267</f>
        <v>0</v>
      </c>
      <c r="S267" s="182">
        <v>0</v>
      </c>
      <c r="T267" s="183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4" t="s">
        <v>127</v>
      </c>
      <c r="AT267" s="184" t="s">
        <v>122</v>
      </c>
      <c r="AU267" s="184" t="s">
        <v>82</v>
      </c>
      <c r="AY267" s="17" t="s">
        <v>120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7" t="s">
        <v>80</v>
      </c>
      <c r="BK267" s="185">
        <f>ROUND(I267*H267,2)</f>
        <v>0</v>
      </c>
      <c r="BL267" s="17" t="s">
        <v>127</v>
      </c>
      <c r="BM267" s="184" t="s">
        <v>499</v>
      </c>
    </row>
    <row r="268" spans="2:51" s="14" customFormat="1" ht="11.25">
      <c r="B268" s="197"/>
      <c r="C268" s="198"/>
      <c r="D268" s="188" t="s">
        <v>133</v>
      </c>
      <c r="E268" s="199" t="s">
        <v>19</v>
      </c>
      <c r="F268" s="200" t="s">
        <v>500</v>
      </c>
      <c r="G268" s="198"/>
      <c r="H268" s="201">
        <v>10710.204</v>
      </c>
      <c r="I268" s="202"/>
      <c r="J268" s="198"/>
      <c r="K268" s="198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133</v>
      </c>
      <c r="AU268" s="207" t="s">
        <v>82</v>
      </c>
      <c r="AV268" s="14" t="s">
        <v>82</v>
      </c>
      <c r="AW268" s="14" t="s">
        <v>33</v>
      </c>
      <c r="AX268" s="14" t="s">
        <v>80</v>
      </c>
      <c r="AY268" s="207" t="s">
        <v>120</v>
      </c>
    </row>
    <row r="269" spans="1:65" s="2" customFormat="1" ht="24.2" customHeight="1">
      <c r="A269" s="34"/>
      <c r="B269" s="35"/>
      <c r="C269" s="173" t="s">
        <v>501</v>
      </c>
      <c r="D269" s="173" t="s">
        <v>122</v>
      </c>
      <c r="E269" s="174" t="s">
        <v>502</v>
      </c>
      <c r="F269" s="175" t="s">
        <v>503</v>
      </c>
      <c r="G269" s="176" t="s">
        <v>176</v>
      </c>
      <c r="H269" s="177">
        <v>0.14</v>
      </c>
      <c r="I269" s="178"/>
      <c r="J269" s="179">
        <f>ROUND(I269*H269,2)</f>
        <v>0</v>
      </c>
      <c r="K269" s="175" t="s">
        <v>126</v>
      </c>
      <c r="L269" s="39"/>
      <c r="M269" s="180" t="s">
        <v>19</v>
      </c>
      <c r="N269" s="181" t="s">
        <v>43</v>
      </c>
      <c r="O269" s="64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4" t="s">
        <v>127</v>
      </c>
      <c r="AT269" s="184" t="s">
        <v>122</v>
      </c>
      <c r="AU269" s="184" t="s">
        <v>82</v>
      </c>
      <c r="AY269" s="17" t="s">
        <v>120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7" t="s">
        <v>80</v>
      </c>
      <c r="BK269" s="185">
        <f>ROUND(I269*H269,2)</f>
        <v>0</v>
      </c>
      <c r="BL269" s="17" t="s">
        <v>127</v>
      </c>
      <c r="BM269" s="184" t="s">
        <v>504</v>
      </c>
    </row>
    <row r="270" spans="1:65" s="2" customFormat="1" ht="24.2" customHeight="1">
      <c r="A270" s="34"/>
      <c r="B270" s="35"/>
      <c r="C270" s="173" t="s">
        <v>505</v>
      </c>
      <c r="D270" s="173" t="s">
        <v>122</v>
      </c>
      <c r="E270" s="174" t="s">
        <v>506</v>
      </c>
      <c r="F270" s="175" t="s">
        <v>507</v>
      </c>
      <c r="G270" s="176" t="s">
        <v>176</v>
      </c>
      <c r="H270" s="177">
        <v>4.571</v>
      </c>
      <c r="I270" s="178"/>
      <c r="J270" s="179">
        <f>ROUND(I270*H270,2)</f>
        <v>0</v>
      </c>
      <c r="K270" s="175" t="s">
        <v>126</v>
      </c>
      <c r="L270" s="39"/>
      <c r="M270" s="180" t="s">
        <v>19</v>
      </c>
      <c r="N270" s="181" t="s">
        <v>43</v>
      </c>
      <c r="O270" s="64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4" t="s">
        <v>127</v>
      </c>
      <c r="AT270" s="184" t="s">
        <v>122</v>
      </c>
      <c r="AU270" s="184" t="s">
        <v>82</v>
      </c>
      <c r="AY270" s="17" t="s">
        <v>120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7" t="s">
        <v>80</v>
      </c>
      <c r="BK270" s="185">
        <f>ROUND(I270*H270,2)</f>
        <v>0</v>
      </c>
      <c r="BL270" s="17" t="s">
        <v>127</v>
      </c>
      <c r="BM270" s="184" t="s">
        <v>508</v>
      </c>
    </row>
    <row r="271" spans="1:65" s="2" customFormat="1" ht="24.2" customHeight="1">
      <c r="A271" s="34"/>
      <c r="B271" s="35"/>
      <c r="C271" s="173" t="s">
        <v>509</v>
      </c>
      <c r="D271" s="173" t="s">
        <v>122</v>
      </c>
      <c r="E271" s="174" t="s">
        <v>510</v>
      </c>
      <c r="F271" s="175" t="s">
        <v>175</v>
      </c>
      <c r="G271" s="176" t="s">
        <v>176</v>
      </c>
      <c r="H271" s="177">
        <v>1838.6</v>
      </c>
      <c r="I271" s="178"/>
      <c r="J271" s="179">
        <f>ROUND(I271*H271,2)</f>
        <v>0</v>
      </c>
      <c r="K271" s="175" t="s">
        <v>126</v>
      </c>
      <c r="L271" s="39"/>
      <c r="M271" s="180" t="s">
        <v>19</v>
      </c>
      <c r="N271" s="181" t="s">
        <v>43</v>
      </c>
      <c r="O271" s="64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4" t="s">
        <v>127</v>
      </c>
      <c r="AT271" s="184" t="s">
        <v>122</v>
      </c>
      <c r="AU271" s="184" t="s">
        <v>82</v>
      </c>
      <c r="AY271" s="17" t="s">
        <v>120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7" t="s">
        <v>80</v>
      </c>
      <c r="BK271" s="185">
        <f>ROUND(I271*H271,2)</f>
        <v>0</v>
      </c>
      <c r="BL271" s="17" t="s">
        <v>127</v>
      </c>
      <c r="BM271" s="184" t="s">
        <v>511</v>
      </c>
    </row>
    <row r="272" spans="2:51" s="14" customFormat="1" ht="11.25">
      <c r="B272" s="197"/>
      <c r="C272" s="198"/>
      <c r="D272" s="188" t="s">
        <v>133</v>
      </c>
      <c r="E272" s="199" t="s">
        <v>19</v>
      </c>
      <c r="F272" s="200" t="s">
        <v>512</v>
      </c>
      <c r="G272" s="198"/>
      <c r="H272" s="201">
        <v>1838.6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133</v>
      </c>
      <c r="AU272" s="207" t="s">
        <v>82</v>
      </c>
      <c r="AV272" s="14" t="s">
        <v>82</v>
      </c>
      <c r="AW272" s="14" t="s">
        <v>33</v>
      </c>
      <c r="AX272" s="14" t="s">
        <v>80</v>
      </c>
      <c r="AY272" s="207" t="s">
        <v>120</v>
      </c>
    </row>
    <row r="273" spans="1:65" s="2" customFormat="1" ht="24.2" customHeight="1">
      <c r="A273" s="34"/>
      <c r="B273" s="35"/>
      <c r="C273" s="173" t="s">
        <v>513</v>
      </c>
      <c r="D273" s="173" t="s">
        <v>122</v>
      </c>
      <c r="E273" s="174" t="s">
        <v>514</v>
      </c>
      <c r="F273" s="175" t="s">
        <v>515</v>
      </c>
      <c r="G273" s="176" t="s">
        <v>176</v>
      </c>
      <c r="H273" s="177">
        <v>834.24</v>
      </c>
      <c r="I273" s="178"/>
      <c r="J273" s="179">
        <f>ROUND(I273*H273,2)</f>
        <v>0</v>
      </c>
      <c r="K273" s="175" t="s">
        <v>126</v>
      </c>
      <c r="L273" s="39"/>
      <c r="M273" s="180" t="s">
        <v>19</v>
      </c>
      <c r="N273" s="181" t="s">
        <v>43</v>
      </c>
      <c r="O273" s="64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4" t="s">
        <v>127</v>
      </c>
      <c r="AT273" s="184" t="s">
        <v>122</v>
      </c>
      <c r="AU273" s="184" t="s">
        <v>82</v>
      </c>
      <c r="AY273" s="17" t="s">
        <v>120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7" t="s">
        <v>80</v>
      </c>
      <c r="BK273" s="185">
        <f>ROUND(I273*H273,2)</f>
        <v>0</v>
      </c>
      <c r="BL273" s="17" t="s">
        <v>127</v>
      </c>
      <c r="BM273" s="184" t="s">
        <v>516</v>
      </c>
    </row>
    <row r="274" spans="2:63" s="12" customFormat="1" ht="22.9" customHeight="1">
      <c r="B274" s="157"/>
      <c r="C274" s="158"/>
      <c r="D274" s="159" t="s">
        <v>71</v>
      </c>
      <c r="E274" s="171" t="s">
        <v>517</v>
      </c>
      <c r="F274" s="171" t="s">
        <v>518</v>
      </c>
      <c r="G274" s="158"/>
      <c r="H274" s="158"/>
      <c r="I274" s="161"/>
      <c r="J274" s="172">
        <f>BK274</f>
        <v>0</v>
      </c>
      <c r="K274" s="158"/>
      <c r="L274" s="163"/>
      <c r="M274" s="164"/>
      <c r="N274" s="165"/>
      <c r="O274" s="165"/>
      <c r="P274" s="166">
        <f>P275</f>
        <v>0</v>
      </c>
      <c r="Q274" s="165"/>
      <c r="R274" s="166">
        <f>R275</f>
        <v>0</v>
      </c>
      <c r="S274" s="165"/>
      <c r="T274" s="167">
        <f>T275</f>
        <v>0</v>
      </c>
      <c r="AR274" s="168" t="s">
        <v>80</v>
      </c>
      <c r="AT274" s="169" t="s">
        <v>71</v>
      </c>
      <c r="AU274" s="169" t="s">
        <v>80</v>
      </c>
      <c r="AY274" s="168" t="s">
        <v>120</v>
      </c>
      <c r="BK274" s="170">
        <f>BK275</f>
        <v>0</v>
      </c>
    </row>
    <row r="275" spans="1:65" s="2" customFormat="1" ht="24.2" customHeight="1">
      <c r="A275" s="34"/>
      <c r="B275" s="35"/>
      <c r="C275" s="173" t="s">
        <v>519</v>
      </c>
      <c r="D275" s="173" t="s">
        <v>122</v>
      </c>
      <c r="E275" s="174" t="s">
        <v>520</v>
      </c>
      <c r="F275" s="175" t="s">
        <v>521</v>
      </c>
      <c r="G275" s="176" t="s">
        <v>176</v>
      </c>
      <c r="H275" s="177">
        <v>464.667</v>
      </c>
      <c r="I275" s="178"/>
      <c r="J275" s="179">
        <f>ROUND(I275*H275,2)</f>
        <v>0</v>
      </c>
      <c r="K275" s="175" t="s">
        <v>126</v>
      </c>
      <c r="L275" s="39"/>
      <c r="M275" s="233" t="s">
        <v>19</v>
      </c>
      <c r="N275" s="234" t="s">
        <v>43</v>
      </c>
      <c r="O275" s="235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4" t="s">
        <v>127</v>
      </c>
      <c r="AT275" s="184" t="s">
        <v>122</v>
      </c>
      <c r="AU275" s="184" t="s">
        <v>82</v>
      </c>
      <c r="AY275" s="17" t="s">
        <v>120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7" t="s">
        <v>80</v>
      </c>
      <c r="BK275" s="185">
        <f>ROUND(I275*H275,2)</f>
        <v>0</v>
      </c>
      <c r="BL275" s="17" t="s">
        <v>127</v>
      </c>
      <c r="BM275" s="184" t="s">
        <v>522</v>
      </c>
    </row>
    <row r="276" spans="1:31" s="2" customFormat="1" ht="6.95" customHeight="1">
      <c r="A276" s="34"/>
      <c r="B276" s="47"/>
      <c r="C276" s="48"/>
      <c r="D276" s="48"/>
      <c r="E276" s="48"/>
      <c r="F276" s="48"/>
      <c r="G276" s="48"/>
      <c r="H276" s="48"/>
      <c r="I276" s="48"/>
      <c r="J276" s="48"/>
      <c r="K276" s="48"/>
      <c r="L276" s="39"/>
      <c r="M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</row>
  </sheetData>
  <sheetProtection algorithmName="SHA-512" hashValue="o916OY6W6qsOR/8tah93UhJ+/1VnIQWX4e64a1WP3uUWLjYk3LN1/08u4Jiakc/6U0ngowu9GOnPhTT71n4G2g==" saltValue="2smiOQ/hbGT05daldbVwdtI6ZKBRmF1iJFR/f5CGs2EP/kua+RMcsJZrCZdl+2KqEGa/XQorEcrsbQTTonorLA==" spinCount="100000" sheet="1" objects="1" scenarios="1" formatColumns="0" formatRows="0" autoFilter="0"/>
  <autoFilter ref="C87:K27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85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89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1" t="str">
        <f>'Rekapitulace stavby'!K6</f>
        <v>Rekonstrukce ul. Jankovcova - II.etapa (od ul. Sovova po ul. Palackého)</v>
      </c>
      <c r="F7" s="282"/>
      <c r="G7" s="282"/>
      <c r="H7" s="282"/>
      <c r="L7" s="20"/>
    </row>
    <row r="8" spans="1:31" s="2" customFormat="1" ht="12" customHeight="1" hidden="1">
      <c r="A8" s="34"/>
      <c r="B8" s="39"/>
      <c r="C8" s="34"/>
      <c r="D8" s="105" t="s">
        <v>90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3" t="s">
        <v>523</v>
      </c>
      <c r="F9" s="284"/>
      <c r="G9" s="284"/>
      <c r="H9" s="28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14. 8. 2020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7" t="s">
        <v>19</v>
      </c>
      <c r="F27" s="287"/>
      <c r="G27" s="287"/>
      <c r="H27" s="28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ROUND((SUM(BE82:BE131)),2)</f>
        <v>0</v>
      </c>
      <c r="G33" s="34"/>
      <c r="H33" s="34"/>
      <c r="I33" s="118">
        <v>0.21</v>
      </c>
      <c r="J33" s="117">
        <f>ROUND(((SUM(BE82:BE131))*I33),2)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ROUND((SUM(BF82:BF131)),2)</f>
        <v>0</v>
      </c>
      <c r="G34" s="34"/>
      <c r="H34" s="34"/>
      <c r="I34" s="118">
        <v>0.15</v>
      </c>
      <c r="J34" s="117">
        <f>ROUND(((SUM(BF82:BF131))*I34),2)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ROUND((SUM(BG82:BG131)),2)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ROUND((SUM(BH82:BH131)),2)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ROUND((SUM(BI82:BI131)),2)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8" t="str">
        <f>E7</f>
        <v>Rekonstrukce ul. Jankovcova - II.etapa (od ul. Sovova po ul. Palackého)</v>
      </c>
      <c r="F48" s="289"/>
      <c r="G48" s="289"/>
      <c r="H48" s="28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0" t="str">
        <f>E9</f>
        <v>SO 400 - Veřejné osvětlení</v>
      </c>
      <c r="F50" s="290"/>
      <c r="G50" s="290"/>
      <c r="H50" s="29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Teplice</v>
      </c>
      <c r="G52" s="36"/>
      <c r="H52" s="36"/>
      <c r="I52" s="29" t="s">
        <v>23</v>
      </c>
      <c r="J52" s="59" t="str">
        <f>IF(J12="","",J12)</f>
        <v>14. 8. 2020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Statutární město Teplice</v>
      </c>
      <c r="G54" s="36"/>
      <c r="H54" s="36"/>
      <c r="I54" s="29" t="s">
        <v>31</v>
      </c>
      <c r="J54" s="32" t="str">
        <f>E21</f>
        <v>B-PROJEKTY Teplice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Ladislav Marek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93</v>
      </c>
      <c r="D57" s="131"/>
      <c r="E57" s="131"/>
      <c r="F57" s="131"/>
      <c r="G57" s="131"/>
      <c r="H57" s="131"/>
      <c r="I57" s="131"/>
      <c r="J57" s="132" t="s">
        <v>94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5" customHeight="1">
      <c r="B60" s="134"/>
      <c r="C60" s="135"/>
      <c r="D60" s="136" t="s">
        <v>524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9" customFormat="1" ht="24.95" customHeight="1">
      <c r="B61" s="134"/>
      <c r="C61" s="135"/>
      <c r="D61" s="136" t="s">
        <v>525</v>
      </c>
      <c r="E61" s="137"/>
      <c r="F61" s="137"/>
      <c r="G61" s="137"/>
      <c r="H61" s="137"/>
      <c r="I61" s="137"/>
      <c r="J61" s="138">
        <f>J104</f>
        <v>0</v>
      </c>
      <c r="K61" s="135"/>
      <c r="L61" s="139"/>
    </row>
    <row r="62" spans="2:12" s="9" customFormat="1" ht="24.95" customHeight="1">
      <c r="B62" s="134"/>
      <c r="C62" s="135"/>
      <c r="D62" s="136" t="s">
        <v>526</v>
      </c>
      <c r="E62" s="137"/>
      <c r="F62" s="137"/>
      <c r="G62" s="137"/>
      <c r="H62" s="137"/>
      <c r="I62" s="137"/>
      <c r="J62" s="138">
        <f>J117</f>
        <v>0</v>
      </c>
      <c r="K62" s="135"/>
      <c r="L62" s="139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105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88" t="str">
        <f>E7</f>
        <v>Rekonstrukce ul. Jankovcova - II.etapa (od ul. Sovova po ul. Palackého)</v>
      </c>
      <c r="F72" s="289"/>
      <c r="G72" s="289"/>
      <c r="H72" s="289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90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0" t="str">
        <f>E9</f>
        <v>SO 400 - Veřejné osvětlení</v>
      </c>
      <c r="F74" s="290"/>
      <c r="G74" s="290"/>
      <c r="H74" s="290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>Teplice</v>
      </c>
      <c r="G76" s="36"/>
      <c r="H76" s="36"/>
      <c r="I76" s="29" t="s">
        <v>23</v>
      </c>
      <c r="J76" s="59" t="str">
        <f>IF(J12="","",J12)</f>
        <v>14. 8. 2020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5.7" customHeight="1">
      <c r="A78" s="34"/>
      <c r="B78" s="35"/>
      <c r="C78" s="29" t="s">
        <v>25</v>
      </c>
      <c r="D78" s="36"/>
      <c r="E78" s="36"/>
      <c r="F78" s="27" t="str">
        <f>E15</f>
        <v>Statutární město Teplice</v>
      </c>
      <c r="G78" s="36"/>
      <c r="H78" s="36"/>
      <c r="I78" s="29" t="s">
        <v>31</v>
      </c>
      <c r="J78" s="32" t="str">
        <f>E21</f>
        <v>B-PROJEKTY Teplice s.r.o.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>Ladislav Marek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106</v>
      </c>
      <c r="D81" s="149" t="s">
        <v>57</v>
      </c>
      <c r="E81" s="149" t="s">
        <v>53</v>
      </c>
      <c r="F81" s="149" t="s">
        <v>54</v>
      </c>
      <c r="G81" s="149" t="s">
        <v>107</v>
      </c>
      <c r="H81" s="149" t="s">
        <v>108</v>
      </c>
      <c r="I81" s="149" t="s">
        <v>109</v>
      </c>
      <c r="J81" s="149" t="s">
        <v>94</v>
      </c>
      <c r="K81" s="150" t="s">
        <v>110</v>
      </c>
      <c r="L81" s="151"/>
      <c r="M81" s="68" t="s">
        <v>19</v>
      </c>
      <c r="N81" s="69" t="s">
        <v>42</v>
      </c>
      <c r="O81" s="69" t="s">
        <v>111</v>
      </c>
      <c r="P81" s="69" t="s">
        <v>112</v>
      </c>
      <c r="Q81" s="69" t="s">
        <v>113</v>
      </c>
      <c r="R81" s="69" t="s">
        <v>114</v>
      </c>
      <c r="S81" s="69" t="s">
        <v>115</v>
      </c>
      <c r="T81" s="70" t="s">
        <v>116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117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P83+P104+P117</f>
        <v>0</v>
      </c>
      <c r="Q82" s="72"/>
      <c r="R82" s="154">
        <f>R83+R104+R117</f>
        <v>0.00032</v>
      </c>
      <c r="S82" s="72"/>
      <c r="T82" s="155">
        <f>T83+T104+T117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95</v>
      </c>
      <c r="BK82" s="156">
        <f>BK83+BK104+BK117</f>
        <v>0</v>
      </c>
    </row>
    <row r="83" spans="2:63" s="12" customFormat="1" ht="25.9" customHeight="1">
      <c r="B83" s="157"/>
      <c r="C83" s="158"/>
      <c r="D83" s="159" t="s">
        <v>71</v>
      </c>
      <c r="E83" s="160" t="s">
        <v>527</v>
      </c>
      <c r="F83" s="160" t="s">
        <v>528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SUM(P84:P103)</f>
        <v>0</v>
      </c>
      <c r="Q83" s="165"/>
      <c r="R83" s="166">
        <f>SUM(R84:R103)</f>
        <v>0</v>
      </c>
      <c r="S83" s="165"/>
      <c r="T83" s="167">
        <f>SUM(T84:T103)</f>
        <v>0</v>
      </c>
      <c r="AR83" s="168" t="s">
        <v>80</v>
      </c>
      <c r="AT83" s="169" t="s">
        <v>71</v>
      </c>
      <c r="AU83" s="169" t="s">
        <v>72</v>
      </c>
      <c r="AY83" s="168" t="s">
        <v>120</v>
      </c>
      <c r="BK83" s="170">
        <f>SUM(BK84:BK103)</f>
        <v>0</v>
      </c>
    </row>
    <row r="84" spans="1:65" s="2" customFormat="1" ht="14.45" customHeight="1">
      <c r="A84" s="34"/>
      <c r="B84" s="35"/>
      <c r="C84" s="173" t="s">
        <v>80</v>
      </c>
      <c r="D84" s="173" t="s">
        <v>122</v>
      </c>
      <c r="E84" s="174" t="s">
        <v>529</v>
      </c>
      <c r="F84" s="175" t="s">
        <v>530</v>
      </c>
      <c r="G84" s="176" t="s">
        <v>125</v>
      </c>
      <c r="H84" s="177">
        <v>20</v>
      </c>
      <c r="I84" s="178"/>
      <c r="J84" s="179">
        <f aca="true" t="shared" si="0" ref="J84:J103">ROUND(I84*H84,2)</f>
        <v>0</v>
      </c>
      <c r="K84" s="175" t="s">
        <v>19</v>
      </c>
      <c r="L84" s="39"/>
      <c r="M84" s="180" t="s">
        <v>19</v>
      </c>
      <c r="N84" s="181" t="s">
        <v>43</v>
      </c>
      <c r="O84" s="64"/>
      <c r="P84" s="182">
        <f aca="true" t="shared" si="1" ref="P84:P103">O84*H84</f>
        <v>0</v>
      </c>
      <c r="Q84" s="182">
        <v>0</v>
      </c>
      <c r="R84" s="182">
        <f aca="true" t="shared" si="2" ref="R84:R103">Q84*H84</f>
        <v>0</v>
      </c>
      <c r="S84" s="182">
        <v>0</v>
      </c>
      <c r="T84" s="183">
        <f aca="true" t="shared" si="3" ref="T84:T103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127</v>
      </c>
      <c r="AT84" s="184" t="s">
        <v>122</v>
      </c>
      <c r="AU84" s="184" t="s">
        <v>80</v>
      </c>
      <c r="AY84" s="17" t="s">
        <v>120</v>
      </c>
      <c r="BE84" s="185">
        <f aca="true" t="shared" si="4" ref="BE84:BE103">IF(N84="základní",J84,0)</f>
        <v>0</v>
      </c>
      <c r="BF84" s="185">
        <f aca="true" t="shared" si="5" ref="BF84:BF103">IF(N84="snížená",J84,0)</f>
        <v>0</v>
      </c>
      <c r="BG84" s="185">
        <f aca="true" t="shared" si="6" ref="BG84:BG103">IF(N84="zákl. přenesená",J84,0)</f>
        <v>0</v>
      </c>
      <c r="BH84" s="185">
        <f aca="true" t="shared" si="7" ref="BH84:BH103">IF(N84="sníž. přenesená",J84,0)</f>
        <v>0</v>
      </c>
      <c r="BI84" s="185">
        <f aca="true" t="shared" si="8" ref="BI84:BI103">IF(N84="nulová",J84,0)</f>
        <v>0</v>
      </c>
      <c r="BJ84" s="17" t="s">
        <v>80</v>
      </c>
      <c r="BK84" s="185">
        <f aca="true" t="shared" si="9" ref="BK84:BK103">ROUND(I84*H84,2)</f>
        <v>0</v>
      </c>
      <c r="BL84" s="17" t="s">
        <v>127</v>
      </c>
      <c r="BM84" s="184" t="s">
        <v>531</v>
      </c>
    </row>
    <row r="85" spans="1:65" s="2" customFormat="1" ht="14.45" customHeight="1">
      <c r="A85" s="34"/>
      <c r="B85" s="35"/>
      <c r="C85" s="173" t="s">
        <v>82</v>
      </c>
      <c r="D85" s="173" t="s">
        <v>122</v>
      </c>
      <c r="E85" s="174" t="s">
        <v>532</v>
      </c>
      <c r="F85" s="175" t="s">
        <v>533</v>
      </c>
      <c r="G85" s="176" t="s">
        <v>125</v>
      </c>
      <c r="H85" s="177">
        <v>20</v>
      </c>
      <c r="I85" s="178"/>
      <c r="J85" s="179">
        <f t="shared" si="0"/>
        <v>0</v>
      </c>
      <c r="K85" s="175" t="s">
        <v>19</v>
      </c>
      <c r="L85" s="39"/>
      <c r="M85" s="180" t="s">
        <v>19</v>
      </c>
      <c r="N85" s="181" t="s">
        <v>43</v>
      </c>
      <c r="O85" s="64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127</v>
      </c>
      <c r="AT85" s="184" t="s">
        <v>122</v>
      </c>
      <c r="AU85" s="184" t="s">
        <v>80</v>
      </c>
      <c r="AY85" s="17" t="s">
        <v>120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17" t="s">
        <v>80</v>
      </c>
      <c r="BK85" s="185">
        <f t="shared" si="9"/>
        <v>0</v>
      </c>
      <c r="BL85" s="17" t="s">
        <v>127</v>
      </c>
      <c r="BM85" s="184" t="s">
        <v>534</v>
      </c>
    </row>
    <row r="86" spans="1:65" s="2" customFormat="1" ht="14.45" customHeight="1">
      <c r="A86" s="34"/>
      <c r="B86" s="35"/>
      <c r="C86" s="173" t="s">
        <v>136</v>
      </c>
      <c r="D86" s="173" t="s">
        <v>122</v>
      </c>
      <c r="E86" s="174" t="s">
        <v>535</v>
      </c>
      <c r="F86" s="175" t="s">
        <v>536</v>
      </c>
      <c r="G86" s="176" t="s">
        <v>125</v>
      </c>
      <c r="H86" s="177">
        <v>10</v>
      </c>
      <c r="I86" s="178"/>
      <c r="J86" s="179">
        <f t="shared" si="0"/>
        <v>0</v>
      </c>
      <c r="K86" s="175" t="s">
        <v>19</v>
      </c>
      <c r="L86" s="39"/>
      <c r="M86" s="180" t="s">
        <v>19</v>
      </c>
      <c r="N86" s="181" t="s">
        <v>43</v>
      </c>
      <c r="O86" s="64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127</v>
      </c>
      <c r="AT86" s="184" t="s">
        <v>122</v>
      </c>
      <c r="AU86" s="184" t="s">
        <v>80</v>
      </c>
      <c r="AY86" s="17" t="s">
        <v>120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17" t="s">
        <v>80</v>
      </c>
      <c r="BK86" s="185">
        <f t="shared" si="9"/>
        <v>0</v>
      </c>
      <c r="BL86" s="17" t="s">
        <v>127</v>
      </c>
      <c r="BM86" s="184" t="s">
        <v>537</v>
      </c>
    </row>
    <row r="87" spans="1:65" s="2" customFormat="1" ht="14.45" customHeight="1">
      <c r="A87" s="34"/>
      <c r="B87" s="35"/>
      <c r="C87" s="173" t="s">
        <v>127</v>
      </c>
      <c r="D87" s="173" t="s">
        <v>122</v>
      </c>
      <c r="E87" s="174" t="s">
        <v>538</v>
      </c>
      <c r="F87" s="175" t="s">
        <v>539</v>
      </c>
      <c r="G87" s="176" t="s">
        <v>125</v>
      </c>
      <c r="H87" s="177">
        <v>10</v>
      </c>
      <c r="I87" s="178"/>
      <c r="J87" s="179">
        <f t="shared" si="0"/>
        <v>0</v>
      </c>
      <c r="K87" s="175" t="s">
        <v>19</v>
      </c>
      <c r="L87" s="39"/>
      <c r="M87" s="180" t="s">
        <v>19</v>
      </c>
      <c r="N87" s="181" t="s">
        <v>43</v>
      </c>
      <c r="O87" s="64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127</v>
      </c>
      <c r="AT87" s="184" t="s">
        <v>122</v>
      </c>
      <c r="AU87" s="184" t="s">
        <v>80</v>
      </c>
      <c r="AY87" s="17" t="s">
        <v>120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17" t="s">
        <v>80</v>
      </c>
      <c r="BK87" s="185">
        <f t="shared" si="9"/>
        <v>0</v>
      </c>
      <c r="BL87" s="17" t="s">
        <v>127</v>
      </c>
      <c r="BM87" s="184" t="s">
        <v>540</v>
      </c>
    </row>
    <row r="88" spans="1:65" s="2" customFormat="1" ht="24.2" customHeight="1">
      <c r="A88" s="34"/>
      <c r="B88" s="35"/>
      <c r="C88" s="173" t="s">
        <v>147</v>
      </c>
      <c r="D88" s="173" t="s">
        <v>122</v>
      </c>
      <c r="E88" s="174" t="s">
        <v>541</v>
      </c>
      <c r="F88" s="175" t="s">
        <v>542</v>
      </c>
      <c r="G88" s="176" t="s">
        <v>125</v>
      </c>
      <c r="H88" s="177">
        <v>10</v>
      </c>
      <c r="I88" s="178"/>
      <c r="J88" s="179">
        <f t="shared" si="0"/>
        <v>0</v>
      </c>
      <c r="K88" s="175" t="s">
        <v>19</v>
      </c>
      <c r="L88" s="39"/>
      <c r="M88" s="180" t="s">
        <v>19</v>
      </c>
      <c r="N88" s="181" t="s">
        <v>43</v>
      </c>
      <c r="O88" s="64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127</v>
      </c>
      <c r="AT88" s="184" t="s">
        <v>122</v>
      </c>
      <c r="AU88" s="184" t="s">
        <v>80</v>
      </c>
      <c r="AY88" s="17" t="s">
        <v>120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17" t="s">
        <v>80</v>
      </c>
      <c r="BK88" s="185">
        <f t="shared" si="9"/>
        <v>0</v>
      </c>
      <c r="BL88" s="17" t="s">
        <v>127</v>
      </c>
      <c r="BM88" s="184" t="s">
        <v>543</v>
      </c>
    </row>
    <row r="89" spans="1:65" s="2" customFormat="1" ht="14.45" customHeight="1">
      <c r="A89" s="34"/>
      <c r="B89" s="35"/>
      <c r="C89" s="173" t="s">
        <v>152</v>
      </c>
      <c r="D89" s="173" t="s">
        <v>122</v>
      </c>
      <c r="E89" s="174" t="s">
        <v>544</v>
      </c>
      <c r="F89" s="175" t="s">
        <v>545</v>
      </c>
      <c r="G89" s="176" t="s">
        <v>125</v>
      </c>
      <c r="H89" s="177">
        <v>10</v>
      </c>
      <c r="I89" s="178"/>
      <c r="J89" s="179">
        <f t="shared" si="0"/>
        <v>0</v>
      </c>
      <c r="K89" s="175" t="s">
        <v>19</v>
      </c>
      <c r="L89" s="39"/>
      <c r="M89" s="180" t="s">
        <v>19</v>
      </c>
      <c r="N89" s="181" t="s">
        <v>43</v>
      </c>
      <c r="O89" s="64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127</v>
      </c>
      <c r="AT89" s="184" t="s">
        <v>122</v>
      </c>
      <c r="AU89" s="184" t="s">
        <v>80</v>
      </c>
      <c r="AY89" s="17" t="s">
        <v>120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17" t="s">
        <v>80</v>
      </c>
      <c r="BK89" s="185">
        <f t="shared" si="9"/>
        <v>0</v>
      </c>
      <c r="BL89" s="17" t="s">
        <v>127</v>
      </c>
      <c r="BM89" s="184" t="s">
        <v>546</v>
      </c>
    </row>
    <row r="90" spans="1:65" s="2" customFormat="1" ht="24.2" customHeight="1">
      <c r="A90" s="34"/>
      <c r="B90" s="35"/>
      <c r="C90" s="173" t="s">
        <v>159</v>
      </c>
      <c r="D90" s="173" t="s">
        <v>122</v>
      </c>
      <c r="E90" s="174" t="s">
        <v>547</v>
      </c>
      <c r="F90" s="175" t="s">
        <v>548</v>
      </c>
      <c r="G90" s="176" t="s">
        <v>150</v>
      </c>
      <c r="H90" s="177">
        <v>265</v>
      </c>
      <c r="I90" s="178"/>
      <c r="J90" s="179">
        <f t="shared" si="0"/>
        <v>0</v>
      </c>
      <c r="K90" s="175" t="s">
        <v>19</v>
      </c>
      <c r="L90" s="39"/>
      <c r="M90" s="180" t="s">
        <v>19</v>
      </c>
      <c r="N90" s="181" t="s">
        <v>43</v>
      </c>
      <c r="O90" s="64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127</v>
      </c>
      <c r="AT90" s="184" t="s">
        <v>122</v>
      </c>
      <c r="AU90" s="184" t="s">
        <v>80</v>
      </c>
      <c r="AY90" s="17" t="s">
        <v>120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17" t="s">
        <v>80</v>
      </c>
      <c r="BK90" s="185">
        <f t="shared" si="9"/>
        <v>0</v>
      </c>
      <c r="BL90" s="17" t="s">
        <v>127</v>
      </c>
      <c r="BM90" s="184" t="s">
        <v>549</v>
      </c>
    </row>
    <row r="91" spans="1:65" s="2" customFormat="1" ht="14.45" customHeight="1">
      <c r="A91" s="34"/>
      <c r="B91" s="35"/>
      <c r="C91" s="173" t="s">
        <v>164</v>
      </c>
      <c r="D91" s="173" t="s">
        <v>122</v>
      </c>
      <c r="E91" s="174" t="s">
        <v>550</v>
      </c>
      <c r="F91" s="175" t="s">
        <v>551</v>
      </c>
      <c r="G91" s="176" t="s">
        <v>125</v>
      </c>
      <c r="H91" s="177">
        <v>20</v>
      </c>
      <c r="I91" s="178"/>
      <c r="J91" s="179">
        <f t="shared" si="0"/>
        <v>0</v>
      </c>
      <c r="K91" s="175" t="s">
        <v>19</v>
      </c>
      <c r="L91" s="39"/>
      <c r="M91" s="180" t="s">
        <v>19</v>
      </c>
      <c r="N91" s="181" t="s">
        <v>43</v>
      </c>
      <c r="O91" s="64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127</v>
      </c>
      <c r="AT91" s="184" t="s">
        <v>122</v>
      </c>
      <c r="AU91" s="184" t="s">
        <v>80</v>
      </c>
      <c r="AY91" s="17" t="s">
        <v>120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17" t="s">
        <v>80</v>
      </c>
      <c r="BK91" s="185">
        <f t="shared" si="9"/>
        <v>0</v>
      </c>
      <c r="BL91" s="17" t="s">
        <v>127</v>
      </c>
      <c r="BM91" s="184" t="s">
        <v>552</v>
      </c>
    </row>
    <row r="92" spans="1:65" s="2" customFormat="1" ht="14.45" customHeight="1">
      <c r="A92" s="34"/>
      <c r="B92" s="35"/>
      <c r="C92" s="173" t="s">
        <v>168</v>
      </c>
      <c r="D92" s="173" t="s">
        <v>122</v>
      </c>
      <c r="E92" s="174" t="s">
        <v>553</v>
      </c>
      <c r="F92" s="175" t="s">
        <v>554</v>
      </c>
      <c r="G92" s="176" t="s">
        <v>150</v>
      </c>
      <c r="H92" s="177">
        <v>130</v>
      </c>
      <c r="I92" s="178"/>
      <c r="J92" s="179">
        <f t="shared" si="0"/>
        <v>0</v>
      </c>
      <c r="K92" s="175" t="s">
        <v>19</v>
      </c>
      <c r="L92" s="39"/>
      <c r="M92" s="180" t="s">
        <v>19</v>
      </c>
      <c r="N92" s="181" t="s">
        <v>43</v>
      </c>
      <c r="O92" s="64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127</v>
      </c>
      <c r="AT92" s="184" t="s">
        <v>122</v>
      </c>
      <c r="AU92" s="184" t="s">
        <v>80</v>
      </c>
      <c r="AY92" s="17" t="s">
        <v>120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17" t="s">
        <v>80</v>
      </c>
      <c r="BK92" s="185">
        <f t="shared" si="9"/>
        <v>0</v>
      </c>
      <c r="BL92" s="17" t="s">
        <v>127</v>
      </c>
      <c r="BM92" s="184" t="s">
        <v>555</v>
      </c>
    </row>
    <row r="93" spans="1:65" s="2" customFormat="1" ht="14.45" customHeight="1">
      <c r="A93" s="34"/>
      <c r="B93" s="35"/>
      <c r="C93" s="173" t="s">
        <v>173</v>
      </c>
      <c r="D93" s="173" t="s">
        <v>122</v>
      </c>
      <c r="E93" s="174" t="s">
        <v>556</v>
      </c>
      <c r="F93" s="175" t="s">
        <v>557</v>
      </c>
      <c r="G93" s="176" t="s">
        <v>150</v>
      </c>
      <c r="H93" s="177">
        <v>289</v>
      </c>
      <c r="I93" s="178"/>
      <c r="J93" s="179">
        <f t="shared" si="0"/>
        <v>0</v>
      </c>
      <c r="K93" s="175" t="s">
        <v>19</v>
      </c>
      <c r="L93" s="39"/>
      <c r="M93" s="180" t="s">
        <v>19</v>
      </c>
      <c r="N93" s="181" t="s">
        <v>43</v>
      </c>
      <c r="O93" s="64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127</v>
      </c>
      <c r="AT93" s="184" t="s">
        <v>122</v>
      </c>
      <c r="AU93" s="184" t="s">
        <v>80</v>
      </c>
      <c r="AY93" s="17" t="s">
        <v>120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7" t="s">
        <v>80</v>
      </c>
      <c r="BK93" s="185">
        <f t="shared" si="9"/>
        <v>0</v>
      </c>
      <c r="BL93" s="17" t="s">
        <v>127</v>
      </c>
      <c r="BM93" s="184" t="s">
        <v>558</v>
      </c>
    </row>
    <row r="94" spans="1:65" s="2" customFormat="1" ht="14.45" customHeight="1">
      <c r="A94" s="34"/>
      <c r="B94" s="35"/>
      <c r="C94" s="173" t="s">
        <v>179</v>
      </c>
      <c r="D94" s="173" t="s">
        <v>122</v>
      </c>
      <c r="E94" s="174" t="s">
        <v>559</v>
      </c>
      <c r="F94" s="175" t="s">
        <v>560</v>
      </c>
      <c r="G94" s="176" t="s">
        <v>561</v>
      </c>
      <c r="H94" s="177">
        <v>12</v>
      </c>
      <c r="I94" s="178"/>
      <c r="J94" s="179">
        <f t="shared" si="0"/>
        <v>0</v>
      </c>
      <c r="K94" s="175" t="s">
        <v>19</v>
      </c>
      <c r="L94" s="39"/>
      <c r="M94" s="180" t="s">
        <v>19</v>
      </c>
      <c r="N94" s="181" t="s">
        <v>43</v>
      </c>
      <c r="O94" s="64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127</v>
      </c>
      <c r="AT94" s="184" t="s">
        <v>122</v>
      </c>
      <c r="AU94" s="184" t="s">
        <v>80</v>
      </c>
      <c r="AY94" s="17" t="s">
        <v>120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7" t="s">
        <v>80</v>
      </c>
      <c r="BK94" s="185">
        <f t="shared" si="9"/>
        <v>0</v>
      </c>
      <c r="BL94" s="17" t="s">
        <v>127</v>
      </c>
      <c r="BM94" s="184" t="s">
        <v>562</v>
      </c>
    </row>
    <row r="95" spans="1:65" s="2" customFormat="1" ht="14.45" customHeight="1">
      <c r="A95" s="34"/>
      <c r="B95" s="35"/>
      <c r="C95" s="173" t="s">
        <v>184</v>
      </c>
      <c r="D95" s="173" t="s">
        <v>122</v>
      </c>
      <c r="E95" s="174" t="s">
        <v>563</v>
      </c>
      <c r="F95" s="175" t="s">
        <v>564</v>
      </c>
      <c r="G95" s="176" t="s">
        <v>274</v>
      </c>
      <c r="H95" s="177">
        <v>7</v>
      </c>
      <c r="I95" s="178"/>
      <c r="J95" s="179">
        <f t="shared" si="0"/>
        <v>0</v>
      </c>
      <c r="K95" s="175" t="s">
        <v>19</v>
      </c>
      <c r="L95" s="39"/>
      <c r="M95" s="180" t="s">
        <v>19</v>
      </c>
      <c r="N95" s="181" t="s">
        <v>43</v>
      </c>
      <c r="O95" s="64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127</v>
      </c>
      <c r="AT95" s="184" t="s">
        <v>122</v>
      </c>
      <c r="AU95" s="184" t="s">
        <v>80</v>
      </c>
      <c r="AY95" s="17" t="s">
        <v>120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7" t="s">
        <v>80</v>
      </c>
      <c r="BK95" s="185">
        <f t="shared" si="9"/>
        <v>0</v>
      </c>
      <c r="BL95" s="17" t="s">
        <v>127</v>
      </c>
      <c r="BM95" s="184" t="s">
        <v>565</v>
      </c>
    </row>
    <row r="96" spans="1:65" s="2" customFormat="1" ht="14.45" customHeight="1">
      <c r="A96" s="34"/>
      <c r="B96" s="35"/>
      <c r="C96" s="173" t="s">
        <v>188</v>
      </c>
      <c r="D96" s="173" t="s">
        <v>122</v>
      </c>
      <c r="E96" s="174" t="s">
        <v>566</v>
      </c>
      <c r="F96" s="175" t="s">
        <v>567</v>
      </c>
      <c r="G96" s="176" t="s">
        <v>274</v>
      </c>
      <c r="H96" s="177">
        <v>6</v>
      </c>
      <c r="I96" s="178"/>
      <c r="J96" s="179">
        <f t="shared" si="0"/>
        <v>0</v>
      </c>
      <c r="K96" s="175" t="s">
        <v>19</v>
      </c>
      <c r="L96" s="39"/>
      <c r="M96" s="180" t="s">
        <v>19</v>
      </c>
      <c r="N96" s="181" t="s">
        <v>43</v>
      </c>
      <c r="O96" s="64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127</v>
      </c>
      <c r="AT96" s="184" t="s">
        <v>122</v>
      </c>
      <c r="AU96" s="184" t="s">
        <v>80</v>
      </c>
      <c r="AY96" s="17" t="s">
        <v>120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7" t="s">
        <v>80</v>
      </c>
      <c r="BK96" s="185">
        <f t="shared" si="9"/>
        <v>0</v>
      </c>
      <c r="BL96" s="17" t="s">
        <v>127</v>
      </c>
      <c r="BM96" s="184" t="s">
        <v>568</v>
      </c>
    </row>
    <row r="97" spans="1:65" s="2" customFormat="1" ht="14.45" customHeight="1">
      <c r="A97" s="34"/>
      <c r="B97" s="35"/>
      <c r="C97" s="173" t="s">
        <v>194</v>
      </c>
      <c r="D97" s="173" t="s">
        <v>122</v>
      </c>
      <c r="E97" s="174" t="s">
        <v>569</v>
      </c>
      <c r="F97" s="175" t="s">
        <v>570</v>
      </c>
      <c r="G97" s="176" t="s">
        <v>274</v>
      </c>
      <c r="H97" s="177">
        <v>4</v>
      </c>
      <c r="I97" s="178"/>
      <c r="J97" s="179">
        <f t="shared" si="0"/>
        <v>0</v>
      </c>
      <c r="K97" s="175" t="s">
        <v>19</v>
      </c>
      <c r="L97" s="39"/>
      <c r="M97" s="180" t="s">
        <v>19</v>
      </c>
      <c r="N97" s="181" t="s">
        <v>43</v>
      </c>
      <c r="O97" s="64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127</v>
      </c>
      <c r="AT97" s="184" t="s">
        <v>122</v>
      </c>
      <c r="AU97" s="184" t="s">
        <v>80</v>
      </c>
      <c r="AY97" s="17" t="s">
        <v>120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7" t="s">
        <v>80</v>
      </c>
      <c r="BK97" s="185">
        <f t="shared" si="9"/>
        <v>0</v>
      </c>
      <c r="BL97" s="17" t="s">
        <v>127</v>
      </c>
      <c r="BM97" s="184" t="s">
        <v>571</v>
      </c>
    </row>
    <row r="98" spans="1:65" s="2" customFormat="1" ht="14.45" customHeight="1">
      <c r="A98" s="34"/>
      <c r="B98" s="35"/>
      <c r="C98" s="173" t="s">
        <v>8</v>
      </c>
      <c r="D98" s="173" t="s">
        <v>122</v>
      </c>
      <c r="E98" s="174" t="s">
        <v>572</v>
      </c>
      <c r="F98" s="175" t="s">
        <v>573</v>
      </c>
      <c r="G98" s="176" t="s">
        <v>274</v>
      </c>
      <c r="H98" s="177">
        <v>4</v>
      </c>
      <c r="I98" s="178"/>
      <c r="J98" s="179">
        <f t="shared" si="0"/>
        <v>0</v>
      </c>
      <c r="K98" s="175" t="s">
        <v>19</v>
      </c>
      <c r="L98" s="39"/>
      <c r="M98" s="180" t="s">
        <v>19</v>
      </c>
      <c r="N98" s="181" t="s">
        <v>43</v>
      </c>
      <c r="O98" s="64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127</v>
      </c>
      <c r="AT98" s="184" t="s">
        <v>122</v>
      </c>
      <c r="AU98" s="184" t="s">
        <v>80</v>
      </c>
      <c r="AY98" s="17" t="s">
        <v>120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7" t="s">
        <v>80</v>
      </c>
      <c r="BK98" s="185">
        <f t="shared" si="9"/>
        <v>0</v>
      </c>
      <c r="BL98" s="17" t="s">
        <v>127</v>
      </c>
      <c r="BM98" s="184" t="s">
        <v>574</v>
      </c>
    </row>
    <row r="99" spans="1:65" s="2" customFormat="1" ht="14.45" customHeight="1">
      <c r="A99" s="34"/>
      <c r="B99" s="35"/>
      <c r="C99" s="173" t="s">
        <v>207</v>
      </c>
      <c r="D99" s="173" t="s">
        <v>122</v>
      </c>
      <c r="E99" s="174" t="s">
        <v>575</v>
      </c>
      <c r="F99" s="175" t="s">
        <v>576</v>
      </c>
      <c r="G99" s="176" t="s">
        <v>274</v>
      </c>
      <c r="H99" s="177">
        <v>6</v>
      </c>
      <c r="I99" s="178"/>
      <c r="J99" s="179">
        <f t="shared" si="0"/>
        <v>0</v>
      </c>
      <c r="K99" s="175" t="s">
        <v>19</v>
      </c>
      <c r="L99" s="39"/>
      <c r="M99" s="180" t="s">
        <v>19</v>
      </c>
      <c r="N99" s="181" t="s">
        <v>43</v>
      </c>
      <c r="O99" s="64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127</v>
      </c>
      <c r="AT99" s="184" t="s">
        <v>122</v>
      </c>
      <c r="AU99" s="184" t="s">
        <v>80</v>
      </c>
      <c r="AY99" s="17" t="s">
        <v>120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7" t="s">
        <v>80</v>
      </c>
      <c r="BK99" s="185">
        <f t="shared" si="9"/>
        <v>0</v>
      </c>
      <c r="BL99" s="17" t="s">
        <v>127</v>
      </c>
      <c r="BM99" s="184" t="s">
        <v>577</v>
      </c>
    </row>
    <row r="100" spans="1:65" s="2" customFormat="1" ht="14.45" customHeight="1">
      <c r="A100" s="34"/>
      <c r="B100" s="35"/>
      <c r="C100" s="173" t="s">
        <v>211</v>
      </c>
      <c r="D100" s="173" t="s">
        <v>122</v>
      </c>
      <c r="E100" s="174" t="s">
        <v>578</v>
      </c>
      <c r="F100" s="175" t="s">
        <v>579</v>
      </c>
      <c r="G100" s="176" t="s">
        <v>274</v>
      </c>
      <c r="H100" s="177">
        <v>4</v>
      </c>
      <c r="I100" s="178"/>
      <c r="J100" s="179">
        <f t="shared" si="0"/>
        <v>0</v>
      </c>
      <c r="K100" s="175" t="s">
        <v>19</v>
      </c>
      <c r="L100" s="39"/>
      <c r="M100" s="180" t="s">
        <v>19</v>
      </c>
      <c r="N100" s="181" t="s">
        <v>43</v>
      </c>
      <c r="O100" s="64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127</v>
      </c>
      <c r="AT100" s="184" t="s">
        <v>122</v>
      </c>
      <c r="AU100" s="184" t="s">
        <v>80</v>
      </c>
      <c r="AY100" s="17" t="s">
        <v>120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7" t="s">
        <v>80</v>
      </c>
      <c r="BK100" s="185">
        <f t="shared" si="9"/>
        <v>0</v>
      </c>
      <c r="BL100" s="17" t="s">
        <v>127</v>
      </c>
      <c r="BM100" s="184" t="s">
        <v>580</v>
      </c>
    </row>
    <row r="101" spans="1:65" s="2" customFormat="1" ht="14.45" customHeight="1">
      <c r="A101" s="34"/>
      <c r="B101" s="35"/>
      <c r="C101" s="173" t="s">
        <v>216</v>
      </c>
      <c r="D101" s="173" t="s">
        <v>122</v>
      </c>
      <c r="E101" s="174" t="s">
        <v>581</v>
      </c>
      <c r="F101" s="175" t="s">
        <v>582</v>
      </c>
      <c r="G101" s="176" t="s">
        <v>274</v>
      </c>
      <c r="H101" s="177">
        <v>6</v>
      </c>
      <c r="I101" s="178"/>
      <c r="J101" s="179">
        <f t="shared" si="0"/>
        <v>0</v>
      </c>
      <c r="K101" s="175" t="s">
        <v>19</v>
      </c>
      <c r="L101" s="39"/>
      <c r="M101" s="180" t="s">
        <v>19</v>
      </c>
      <c r="N101" s="181" t="s">
        <v>43</v>
      </c>
      <c r="O101" s="64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127</v>
      </c>
      <c r="AT101" s="184" t="s">
        <v>122</v>
      </c>
      <c r="AU101" s="184" t="s">
        <v>80</v>
      </c>
      <c r="AY101" s="17" t="s">
        <v>120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7" t="s">
        <v>80</v>
      </c>
      <c r="BK101" s="185">
        <f t="shared" si="9"/>
        <v>0</v>
      </c>
      <c r="BL101" s="17" t="s">
        <v>127</v>
      </c>
      <c r="BM101" s="184" t="s">
        <v>583</v>
      </c>
    </row>
    <row r="102" spans="1:65" s="2" customFormat="1" ht="14.45" customHeight="1">
      <c r="A102" s="34"/>
      <c r="B102" s="35"/>
      <c r="C102" s="208" t="s">
        <v>222</v>
      </c>
      <c r="D102" s="208" t="s">
        <v>189</v>
      </c>
      <c r="E102" s="209" t="s">
        <v>584</v>
      </c>
      <c r="F102" s="210" t="s">
        <v>585</v>
      </c>
      <c r="G102" s="211" t="s">
        <v>125</v>
      </c>
      <c r="H102" s="212">
        <v>6</v>
      </c>
      <c r="I102" s="213"/>
      <c r="J102" s="214">
        <f t="shared" si="0"/>
        <v>0</v>
      </c>
      <c r="K102" s="210" t="s">
        <v>19</v>
      </c>
      <c r="L102" s="215"/>
      <c r="M102" s="216" t="s">
        <v>19</v>
      </c>
      <c r="N102" s="217" t="s">
        <v>43</v>
      </c>
      <c r="O102" s="64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164</v>
      </c>
      <c r="AT102" s="184" t="s">
        <v>189</v>
      </c>
      <c r="AU102" s="184" t="s">
        <v>80</v>
      </c>
      <c r="AY102" s="17" t="s">
        <v>120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7" t="s">
        <v>80</v>
      </c>
      <c r="BK102" s="185">
        <f t="shared" si="9"/>
        <v>0</v>
      </c>
      <c r="BL102" s="17" t="s">
        <v>127</v>
      </c>
      <c r="BM102" s="184" t="s">
        <v>586</v>
      </c>
    </row>
    <row r="103" spans="1:65" s="2" customFormat="1" ht="37.9" customHeight="1">
      <c r="A103" s="34"/>
      <c r="B103" s="35"/>
      <c r="C103" s="208" t="s">
        <v>231</v>
      </c>
      <c r="D103" s="208" t="s">
        <v>189</v>
      </c>
      <c r="E103" s="209" t="s">
        <v>587</v>
      </c>
      <c r="F103" s="210" t="s">
        <v>588</v>
      </c>
      <c r="G103" s="211" t="s">
        <v>150</v>
      </c>
      <c r="H103" s="212">
        <v>265</v>
      </c>
      <c r="I103" s="213"/>
      <c r="J103" s="214">
        <f t="shared" si="0"/>
        <v>0</v>
      </c>
      <c r="K103" s="210" t="s">
        <v>19</v>
      </c>
      <c r="L103" s="215"/>
      <c r="M103" s="216" t="s">
        <v>19</v>
      </c>
      <c r="N103" s="217" t="s">
        <v>43</v>
      </c>
      <c r="O103" s="64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164</v>
      </c>
      <c r="AT103" s="184" t="s">
        <v>189</v>
      </c>
      <c r="AU103" s="184" t="s">
        <v>80</v>
      </c>
      <c r="AY103" s="17" t="s">
        <v>120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7" t="s">
        <v>80</v>
      </c>
      <c r="BK103" s="185">
        <f t="shared" si="9"/>
        <v>0</v>
      </c>
      <c r="BL103" s="17" t="s">
        <v>127</v>
      </c>
      <c r="BM103" s="184" t="s">
        <v>589</v>
      </c>
    </row>
    <row r="104" spans="2:63" s="12" customFormat="1" ht="25.9" customHeight="1">
      <c r="B104" s="157"/>
      <c r="C104" s="158"/>
      <c r="D104" s="159" t="s">
        <v>71</v>
      </c>
      <c r="E104" s="160" t="s">
        <v>590</v>
      </c>
      <c r="F104" s="160" t="s">
        <v>591</v>
      </c>
      <c r="G104" s="158"/>
      <c r="H104" s="158"/>
      <c r="I104" s="161"/>
      <c r="J104" s="162">
        <f>BK104</f>
        <v>0</v>
      </c>
      <c r="K104" s="158"/>
      <c r="L104" s="163"/>
      <c r="M104" s="164"/>
      <c r="N104" s="165"/>
      <c r="O104" s="165"/>
      <c r="P104" s="166">
        <f>SUM(P105:P116)</f>
        <v>0</v>
      </c>
      <c r="Q104" s="165"/>
      <c r="R104" s="166">
        <f>SUM(R105:R116)</f>
        <v>0</v>
      </c>
      <c r="S104" s="165"/>
      <c r="T104" s="167">
        <f>SUM(T105:T116)</f>
        <v>0</v>
      </c>
      <c r="AR104" s="168" t="s">
        <v>80</v>
      </c>
      <c r="AT104" s="169" t="s">
        <v>71</v>
      </c>
      <c r="AU104" s="169" t="s">
        <v>72</v>
      </c>
      <c r="AY104" s="168" t="s">
        <v>120</v>
      </c>
      <c r="BK104" s="170">
        <f>SUM(BK105:BK116)</f>
        <v>0</v>
      </c>
    </row>
    <row r="105" spans="1:65" s="2" customFormat="1" ht="14.45" customHeight="1">
      <c r="A105" s="34"/>
      <c r="B105" s="35"/>
      <c r="C105" s="173" t="s">
        <v>7</v>
      </c>
      <c r="D105" s="173" t="s">
        <v>122</v>
      </c>
      <c r="E105" s="174" t="s">
        <v>592</v>
      </c>
      <c r="F105" s="175" t="s">
        <v>593</v>
      </c>
      <c r="G105" s="176" t="s">
        <v>594</v>
      </c>
      <c r="H105" s="177">
        <v>0.241</v>
      </c>
      <c r="I105" s="178"/>
      <c r="J105" s="179">
        <f aca="true" t="shared" si="10" ref="J105:J116">ROUND(I105*H105,2)</f>
        <v>0</v>
      </c>
      <c r="K105" s="175" t="s">
        <v>19</v>
      </c>
      <c r="L105" s="39"/>
      <c r="M105" s="180" t="s">
        <v>19</v>
      </c>
      <c r="N105" s="181" t="s">
        <v>43</v>
      </c>
      <c r="O105" s="64"/>
      <c r="P105" s="182">
        <f aca="true" t="shared" si="11" ref="P105:P116">O105*H105</f>
        <v>0</v>
      </c>
      <c r="Q105" s="182">
        <v>0</v>
      </c>
      <c r="R105" s="182">
        <f aca="true" t="shared" si="12" ref="R105:R116">Q105*H105</f>
        <v>0</v>
      </c>
      <c r="S105" s="182">
        <v>0</v>
      </c>
      <c r="T105" s="183">
        <f aca="true" t="shared" si="13" ref="T105:T116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127</v>
      </c>
      <c r="AT105" s="184" t="s">
        <v>122</v>
      </c>
      <c r="AU105" s="184" t="s">
        <v>80</v>
      </c>
      <c r="AY105" s="17" t="s">
        <v>120</v>
      </c>
      <c r="BE105" s="185">
        <f aca="true" t="shared" si="14" ref="BE105:BE116">IF(N105="základní",J105,0)</f>
        <v>0</v>
      </c>
      <c r="BF105" s="185">
        <f aca="true" t="shared" si="15" ref="BF105:BF116">IF(N105="snížená",J105,0)</f>
        <v>0</v>
      </c>
      <c r="BG105" s="185">
        <f aca="true" t="shared" si="16" ref="BG105:BG116">IF(N105="zákl. přenesená",J105,0)</f>
        <v>0</v>
      </c>
      <c r="BH105" s="185">
        <f aca="true" t="shared" si="17" ref="BH105:BH116">IF(N105="sníž. přenesená",J105,0)</f>
        <v>0</v>
      </c>
      <c r="BI105" s="185">
        <f aca="true" t="shared" si="18" ref="BI105:BI116">IF(N105="nulová",J105,0)</f>
        <v>0</v>
      </c>
      <c r="BJ105" s="17" t="s">
        <v>80</v>
      </c>
      <c r="BK105" s="185">
        <f aca="true" t="shared" si="19" ref="BK105:BK116">ROUND(I105*H105,2)</f>
        <v>0</v>
      </c>
      <c r="BL105" s="17" t="s">
        <v>127</v>
      </c>
      <c r="BM105" s="184" t="s">
        <v>595</v>
      </c>
    </row>
    <row r="106" spans="1:65" s="2" customFormat="1" ht="14.45" customHeight="1">
      <c r="A106" s="34"/>
      <c r="B106" s="35"/>
      <c r="C106" s="173" t="s">
        <v>242</v>
      </c>
      <c r="D106" s="173" t="s">
        <v>122</v>
      </c>
      <c r="E106" s="174" t="s">
        <v>596</v>
      </c>
      <c r="F106" s="175" t="s">
        <v>597</v>
      </c>
      <c r="G106" s="176" t="s">
        <v>155</v>
      </c>
      <c r="H106" s="177">
        <v>6.14</v>
      </c>
      <c r="I106" s="178"/>
      <c r="J106" s="179">
        <f t="shared" si="10"/>
        <v>0</v>
      </c>
      <c r="K106" s="175" t="s">
        <v>19</v>
      </c>
      <c r="L106" s="39"/>
      <c r="M106" s="180" t="s">
        <v>19</v>
      </c>
      <c r="N106" s="181" t="s">
        <v>43</v>
      </c>
      <c r="O106" s="64"/>
      <c r="P106" s="182">
        <f t="shared" si="11"/>
        <v>0</v>
      </c>
      <c r="Q106" s="182">
        <v>0</v>
      </c>
      <c r="R106" s="182">
        <f t="shared" si="12"/>
        <v>0</v>
      </c>
      <c r="S106" s="182">
        <v>0</v>
      </c>
      <c r="T106" s="183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127</v>
      </c>
      <c r="AT106" s="184" t="s">
        <v>122</v>
      </c>
      <c r="AU106" s="184" t="s">
        <v>80</v>
      </c>
      <c r="AY106" s="17" t="s">
        <v>120</v>
      </c>
      <c r="BE106" s="185">
        <f t="shared" si="14"/>
        <v>0</v>
      </c>
      <c r="BF106" s="185">
        <f t="shared" si="15"/>
        <v>0</v>
      </c>
      <c r="BG106" s="185">
        <f t="shared" si="16"/>
        <v>0</v>
      </c>
      <c r="BH106" s="185">
        <f t="shared" si="17"/>
        <v>0</v>
      </c>
      <c r="BI106" s="185">
        <f t="shared" si="18"/>
        <v>0</v>
      </c>
      <c r="BJ106" s="17" t="s">
        <v>80</v>
      </c>
      <c r="BK106" s="185">
        <f t="shared" si="19"/>
        <v>0</v>
      </c>
      <c r="BL106" s="17" t="s">
        <v>127</v>
      </c>
      <c r="BM106" s="184" t="s">
        <v>598</v>
      </c>
    </row>
    <row r="107" spans="1:65" s="2" customFormat="1" ht="14.45" customHeight="1">
      <c r="A107" s="34"/>
      <c r="B107" s="35"/>
      <c r="C107" s="173" t="s">
        <v>246</v>
      </c>
      <c r="D107" s="173" t="s">
        <v>122</v>
      </c>
      <c r="E107" s="174" t="s">
        <v>599</v>
      </c>
      <c r="F107" s="175" t="s">
        <v>600</v>
      </c>
      <c r="G107" s="176" t="s">
        <v>155</v>
      </c>
      <c r="H107" s="177">
        <v>6.14</v>
      </c>
      <c r="I107" s="178"/>
      <c r="J107" s="179">
        <f t="shared" si="10"/>
        <v>0</v>
      </c>
      <c r="K107" s="175" t="s">
        <v>19</v>
      </c>
      <c r="L107" s="39"/>
      <c r="M107" s="180" t="s">
        <v>19</v>
      </c>
      <c r="N107" s="181" t="s">
        <v>43</v>
      </c>
      <c r="O107" s="64"/>
      <c r="P107" s="182">
        <f t="shared" si="11"/>
        <v>0</v>
      </c>
      <c r="Q107" s="182">
        <v>0</v>
      </c>
      <c r="R107" s="182">
        <f t="shared" si="12"/>
        <v>0</v>
      </c>
      <c r="S107" s="182">
        <v>0</v>
      </c>
      <c r="T107" s="183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127</v>
      </c>
      <c r="AT107" s="184" t="s">
        <v>122</v>
      </c>
      <c r="AU107" s="184" t="s">
        <v>80</v>
      </c>
      <c r="AY107" s="17" t="s">
        <v>120</v>
      </c>
      <c r="BE107" s="185">
        <f t="shared" si="14"/>
        <v>0</v>
      </c>
      <c r="BF107" s="185">
        <f t="shared" si="15"/>
        <v>0</v>
      </c>
      <c r="BG107" s="185">
        <f t="shared" si="16"/>
        <v>0</v>
      </c>
      <c r="BH107" s="185">
        <f t="shared" si="17"/>
        <v>0</v>
      </c>
      <c r="BI107" s="185">
        <f t="shared" si="18"/>
        <v>0</v>
      </c>
      <c r="BJ107" s="17" t="s">
        <v>80</v>
      </c>
      <c r="BK107" s="185">
        <f t="shared" si="19"/>
        <v>0</v>
      </c>
      <c r="BL107" s="17" t="s">
        <v>127</v>
      </c>
      <c r="BM107" s="184" t="s">
        <v>601</v>
      </c>
    </row>
    <row r="108" spans="1:65" s="2" customFormat="1" ht="14.45" customHeight="1">
      <c r="A108" s="34"/>
      <c r="B108" s="35"/>
      <c r="C108" s="173" t="s">
        <v>252</v>
      </c>
      <c r="D108" s="173" t="s">
        <v>122</v>
      </c>
      <c r="E108" s="174" t="s">
        <v>602</v>
      </c>
      <c r="F108" s="175" t="s">
        <v>603</v>
      </c>
      <c r="G108" s="176" t="s">
        <v>155</v>
      </c>
      <c r="H108" s="177">
        <v>0.8</v>
      </c>
      <c r="I108" s="178"/>
      <c r="J108" s="179">
        <f t="shared" si="10"/>
        <v>0</v>
      </c>
      <c r="K108" s="175" t="s">
        <v>19</v>
      </c>
      <c r="L108" s="39"/>
      <c r="M108" s="180" t="s">
        <v>19</v>
      </c>
      <c r="N108" s="181" t="s">
        <v>43</v>
      </c>
      <c r="O108" s="64"/>
      <c r="P108" s="182">
        <f t="shared" si="11"/>
        <v>0</v>
      </c>
      <c r="Q108" s="182">
        <v>0</v>
      </c>
      <c r="R108" s="182">
        <f t="shared" si="12"/>
        <v>0</v>
      </c>
      <c r="S108" s="182">
        <v>0</v>
      </c>
      <c r="T108" s="183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127</v>
      </c>
      <c r="AT108" s="184" t="s">
        <v>122</v>
      </c>
      <c r="AU108" s="184" t="s">
        <v>80</v>
      </c>
      <c r="AY108" s="17" t="s">
        <v>120</v>
      </c>
      <c r="BE108" s="185">
        <f t="shared" si="14"/>
        <v>0</v>
      </c>
      <c r="BF108" s="185">
        <f t="shared" si="15"/>
        <v>0</v>
      </c>
      <c r="BG108" s="185">
        <f t="shared" si="16"/>
        <v>0</v>
      </c>
      <c r="BH108" s="185">
        <f t="shared" si="17"/>
        <v>0</v>
      </c>
      <c r="BI108" s="185">
        <f t="shared" si="18"/>
        <v>0</v>
      </c>
      <c r="BJ108" s="17" t="s">
        <v>80</v>
      </c>
      <c r="BK108" s="185">
        <f t="shared" si="19"/>
        <v>0</v>
      </c>
      <c r="BL108" s="17" t="s">
        <v>127</v>
      </c>
      <c r="BM108" s="184" t="s">
        <v>604</v>
      </c>
    </row>
    <row r="109" spans="1:65" s="2" customFormat="1" ht="14.45" customHeight="1">
      <c r="A109" s="34"/>
      <c r="B109" s="35"/>
      <c r="C109" s="173" t="s">
        <v>258</v>
      </c>
      <c r="D109" s="173" t="s">
        <v>122</v>
      </c>
      <c r="E109" s="174" t="s">
        <v>605</v>
      </c>
      <c r="F109" s="175" t="s">
        <v>606</v>
      </c>
      <c r="G109" s="176" t="s">
        <v>125</v>
      </c>
      <c r="H109" s="177">
        <v>10</v>
      </c>
      <c r="I109" s="178"/>
      <c r="J109" s="179">
        <f t="shared" si="10"/>
        <v>0</v>
      </c>
      <c r="K109" s="175" t="s">
        <v>19</v>
      </c>
      <c r="L109" s="39"/>
      <c r="M109" s="180" t="s">
        <v>19</v>
      </c>
      <c r="N109" s="181" t="s">
        <v>43</v>
      </c>
      <c r="O109" s="64"/>
      <c r="P109" s="182">
        <f t="shared" si="11"/>
        <v>0</v>
      </c>
      <c r="Q109" s="182">
        <v>0</v>
      </c>
      <c r="R109" s="182">
        <f t="shared" si="12"/>
        <v>0</v>
      </c>
      <c r="S109" s="182">
        <v>0</v>
      </c>
      <c r="T109" s="183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127</v>
      </c>
      <c r="AT109" s="184" t="s">
        <v>122</v>
      </c>
      <c r="AU109" s="184" t="s">
        <v>80</v>
      </c>
      <c r="AY109" s="17" t="s">
        <v>120</v>
      </c>
      <c r="BE109" s="185">
        <f t="shared" si="14"/>
        <v>0</v>
      </c>
      <c r="BF109" s="185">
        <f t="shared" si="15"/>
        <v>0</v>
      </c>
      <c r="BG109" s="185">
        <f t="shared" si="16"/>
        <v>0</v>
      </c>
      <c r="BH109" s="185">
        <f t="shared" si="17"/>
        <v>0</v>
      </c>
      <c r="BI109" s="185">
        <f t="shared" si="18"/>
        <v>0</v>
      </c>
      <c r="BJ109" s="17" t="s">
        <v>80</v>
      </c>
      <c r="BK109" s="185">
        <f t="shared" si="19"/>
        <v>0</v>
      </c>
      <c r="BL109" s="17" t="s">
        <v>127</v>
      </c>
      <c r="BM109" s="184" t="s">
        <v>607</v>
      </c>
    </row>
    <row r="110" spans="1:65" s="2" customFormat="1" ht="14.45" customHeight="1">
      <c r="A110" s="34"/>
      <c r="B110" s="35"/>
      <c r="C110" s="173" t="s">
        <v>262</v>
      </c>
      <c r="D110" s="173" t="s">
        <v>122</v>
      </c>
      <c r="E110" s="174" t="s">
        <v>608</v>
      </c>
      <c r="F110" s="175" t="s">
        <v>609</v>
      </c>
      <c r="G110" s="176" t="s">
        <v>150</v>
      </c>
      <c r="H110" s="177">
        <v>221</v>
      </c>
      <c r="I110" s="178"/>
      <c r="J110" s="179">
        <f t="shared" si="10"/>
        <v>0</v>
      </c>
      <c r="K110" s="175" t="s">
        <v>19</v>
      </c>
      <c r="L110" s="39"/>
      <c r="M110" s="180" t="s">
        <v>19</v>
      </c>
      <c r="N110" s="181" t="s">
        <v>43</v>
      </c>
      <c r="O110" s="64"/>
      <c r="P110" s="182">
        <f t="shared" si="11"/>
        <v>0</v>
      </c>
      <c r="Q110" s="182">
        <v>0</v>
      </c>
      <c r="R110" s="182">
        <f t="shared" si="12"/>
        <v>0</v>
      </c>
      <c r="S110" s="182">
        <v>0</v>
      </c>
      <c r="T110" s="183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127</v>
      </c>
      <c r="AT110" s="184" t="s">
        <v>122</v>
      </c>
      <c r="AU110" s="184" t="s">
        <v>80</v>
      </c>
      <c r="AY110" s="17" t="s">
        <v>120</v>
      </c>
      <c r="BE110" s="185">
        <f t="shared" si="14"/>
        <v>0</v>
      </c>
      <c r="BF110" s="185">
        <f t="shared" si="15"/>
        <v>0</v>
      </c>
      <c r="BG110" s="185">
        <f t="shared" si="16"/>
        <v>0</v>
      </c>
      <c r="BH110" s="185">
        <f t="shared" si="17"/>
        <v>0</v>
      </c>
      <c r="BI110" s="185">
        <f t="shared" si="18"/>
        <v>0</v>
      </c>
      <c r="BJ110" s="17" t="s">
        <v>80</v>
      </c>
      <c r="BK110" s="185">
        <f t="shared" si="19"/>
        <v>0</v>
      </c>
      <c r="BL110" s="17" t="s">
        <v>127</v>
      </c>
      <c r="BM110" s="184" t="s">
        <v>610</v>
      </c>
    </row>
    <row r="111" spans="1:65" s="2" customFormat="1" ht="14.45" customHeight="1">
      <c r="A111" s="34"/>
      <c r="B111" s="35"/>
      <c r="C111" s="173" t="s">
        <v>266</v>
      </c>
      <c r="D111" s="173" t="s">
        <v>122</v>
      </c>
      <c r="E111" s="174" t="s">
        <v>611</v>
      </c>
      <c r="F111" s="175" t="s">
        <v>612</v>
      </c>
      <c r="G111" s="176" t="s">
        <v>150</v>
      </c>
      <c r="H111" s="177">
        <v>20</v>
      </c>
      <c r="I111" s="178"/>
      <c r="J111" s="179">
        <f t="shared" si="10"/>
        <v>0</v>
      </c>
      <c r="K111" s="175" t="s">
        <v>19</v>
      </c>
      <c r="L111" s="39"/>
      <c r="M111" s="180" t="s">
        <v>19</v>
      </c>
      <c r="N111" s="181" t="s">
        <v>43</v>
      </c>
      <c r="O111" s="64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3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127</v>
      </c>
      <c r="AT111" s="184" t="s">
        <v>122</v>
      </c>
      <c r="AU111" s="184" t="s">
        <v>80</v>
      </c>
      <c r="AY111" s="17" t="s">
        <v>120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17" t="s">
        <v>80</v>
      </c>
      <c r="BK111" s="185">
        <f t="shared" si="19"/>
        <v>0</v>
      </c>
      <c r="BL111" s="17" t="s">
        <v>127</v>
      </c>
      <c r="BM111" s="184" t="s">
        <v>613</v>
      </c>
    </row>
    <row r="112" spans="1:65" s="2" customFormat="1" ht="14.45" customHeight="1">
      <c r="A112" s="34"/>
      <c r="B112" s="35"/>
      <c r="C112" s="173" t="s">
        <v>271</v>
      </c>
      <c r="D112" s="173" t="s">
        <v>122</v>
      </c>
      <c r="E112" s="174" t="s">
        <v>614</v>
      </c>
      <c r="F112" s="175" t="s">
        <v>615</v>
      </c>
      <c r="G112" s="176" t="s">
        <v>150</v>
      </c>
      <c r="H112" s="177">
        <v>482</v>
      </c>
      <c r="I112" s="178"/>
      <c r="J112" s="179">
        <f t="shared" si="10"/>
        <v>0</v>
      </c>
      <c r="K112" s="175" t="s">
        <v>19</v>
      </c>
      <c r="L112" s="39"/>
      <c r="M112" s="180" t="s">
        <v>19</v>
      </c>
      <c r="N112" s="181" t="s">
        <v>43</v>
      </c>
      <c r="O112" s="64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127</v>
      </c>
      <c r="AT112" s="184" t="s">
        <v>122</v>
      </c>
      <c r="AU112" s="184" t="s">
        <v>80</v>
      </c>
      <c r="AY112" s="17" t="s">
        <v>120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17" t="s">
        <v>80</v>
      </c>
      <c r="BK112" s="185">
        <f t="shared" si="19"/>
        <v>0</v>
      </c>
      <c r="BL112" s="17" t="s">
        <v>127</v>
      </c>
      <c r="BM112" s="184" t="s">
        <v>616</v>
      </c>
    </row>
    <row r="113" spans="1:65" s="2" customFormat="1" ht="14.45" customHeight="1">
      <c r="A113" s="34"/>
      <c r="B113" s="35"/>
      <c r="C113" s="173" t="s">
        <v>276</v>
      </c>
      <c r="D113" s="173" t="s">
        <v>122</v>
      </c>
      <c r="E113" s="174" t="s">
        <v>617</v>
      </c>
      <c r="F113" s="175" t="s">
        <v>618</v>
      </c>
      <c r="G113" s="176" t="s">
        <v>150</v>
      </c>
      <c r="H113" s="177">
        <v>265</v>
      </c>
      <c r="I113" s="178"/>
      <c r="J113" s="179">
        <f t="shared" si="10"/>
        <v>0</v>
      </c>
      <c r="K113" s="175" t="s">
        <v>19</v>
      </c>
      <c r="L113" s="39"/>
      <c r="M113" s="180" t="s">
        <v>19</v>
      </c>
      <c r="N113" s="181" t="s">
        <v>43</v>
      </c>
      <c r="O113" s="64"/>
      <c r="P113" s="182">
        <f t="shared" si="11"/>
        <v>0</v>
      </c>
      <c r="Q113" s="182">
        <v>0</v>
      </c>
      <c r="R113" s="182">
        <f t="shared" si="12"/>
        <v>0</v>
      </c>
      <c r="S113" s="182">
        <v>0</v>
      </c>
      <c r="T113" s="183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127</v>
      </c>
      <c r="AT113" s="184" t="s">
        <v>122</v>
      </c>
      <c r="AU113" s="184" t="s">
        <v>80</v>
      </c>
      <c r="AY113" s="17" t="s">
        <v>120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17" t="s">
        <v>80</v>
      </c>
      <c r="BK113" s="185">
        <f t="shared" si="19"/>
        <v>0</v>
      </c>
      <c r="BL113" s="17" t="s">
        <v>127</v>
      </c>
      <c r="BM113" s="184" t="s">
        <v>619</v>
      </c>
    </row>
    <row r="114" spans="1:65" s="2" customFormat="1" ht="14.45" customHeight="1">
      <c r="A114" s="34"/>
      <c r="B114" s="35"/>
      <c r="C114" s="173" t="s">
        <v>280</v>
      </c>
      <c r="D114" s="173" t="s">
        <v>122</v>
      </c>
      <c r="E114" s="174" t="s">
        <v>620</v>
      </c>
      <c r="F114" s="175" t="s">
        <v>621</v>
      </c>
      <c r="G114" s="176" t="s">
        <v>150</v>
      </c>
      <c r="H114" s="177">
        <v>221</v>
      </c>
      <c r="I114" s="178"/>
      <c r="J114" s="179">
        <f t="shared" si="10"/>
        <v>0</v>
      </c>
      <c r="K114" s="175" t="s">
        <v>19</v>
      </c>
      <c r="L114" s="39"/>
      <c r="M114" s="180" t="s">
        <v>19</v>
      </c>
      <c r="N114" s="181" t="s">
        <v>43</v>
      </c>
      <c r="O114" s="64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127</v>
      </c>
      <c r="AT114" s="184" t="s">
        <v>122</v>
      </c>
      <c r="AU114" s="184" t="s">
        <v>80</v>
      </c>
      <c r="AY114" s="17" t="s">
        <v>120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17" t="s">
        <v>80</v>
      </c>
      <c r="BK114" s="185">
        <f t="shared" si="19"/>
        <v>0</v>
      </c>
      <c r="BL114" s="17" t="s">
        <v>127</v>
      </c>
      <c r="BM114" s="184" t="s">
        <v>622</v>
      </c>
    </row>
    <row r="115" spans="1:65" s="2" customFormat="1" ht="14.45" customHeight="1">
      <c r="A115" s="34"/>
      <c r="B115" s="35"/>
      <c r="C115" s="173" t="s">
        <v>284</v>
      </c>
      <c r="D115" s="173" t="s">
        <v>122</v>
      </c>
      <c r="E115" s="174" t="s">
        <v>623</v>
      </c>
      <c r="F115" s="175" t="s">
        <v>624</v>
      </c>
      <c r="G115" s="176" t="s">
        <v>150</v>
      </c>
      <c r="H115" s="177">
        <v>20</v>
      </c>
      <c r="I115" s="178"/>
      <c r="J115" s="179">
        <f t="shared" si="10"/>
        <v>0</v>
      </c>
      <c r="K115" s="175" t="s">
        <v>19</v>
      </c>
      <c r="L115" s="39"/>
      <c r="M115" s="180" t="s">
        <v>19</v>
      </c>
      <c r="N115" s="181" t="s">
        <v>43</v>
      </c>
      <c r="O115" s="64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127</v>
      </c>
      <c r="AT115" s="184" t="s">
        <v>122</v>
      </c>
      <c r="AU115" s="184" t="s">
        <v>80</v>
      </c>
      <c r="AY115" s="17" t="s">
        <v>120</v>
      </c>
      <c r="BE115" s="185">
        <f t="shared" si="14"/>
        <v>0</v>
      </c>
      <c r="BF115" s="185">
        <f t="shared" si="15"/>
        <v>0</v>
      </c>
      <c r="BG115" s="185">
        <f t="shared" si="16"/>
        <v>0</v>
      </c>
      <c r="BH115" s="185">
        <f t="shared" si="17"/>
        <v>0</v>
      </c>
      <c r="BI115" s="185">
        <f t="shared" si="18"/>
        <v>0</v>
      </c>
      <c r="BJ115" s="17" t="s">
        <v>80</v>
      </c>
      <c r="BK115" s="185">
        <f t="shared" si="19"/>
        <v>0</v>
      </c>
      <c r="BL115" s="17" t="s">
        <v>127</v>
      </c>
      <c r="BM115" s="184" t="s">
        <v>625</v>
      </c>
    </row>
    <row r="116" spans="1:65" s="2" customFormat="1" ht="14.45" customHeight="1">
      <c r="A116" s="34"/>
      <c r="B116" s="35"/>
      <c r="C116" s="173" t="s">
        <v>288</v>
      </c>
      <c r="D116" s="173" t="s">
        <v>122</v>
      </c>
      <c r="E116" s="174" t="s">
        <v>626</v>
      </c>
      <c r="F116" s="175" t="s">
        <v>627</v>
      </c>
      <c r="G116" s="176" t="s">
        <v>131</v>
      </c>
      <c r="H116" s="177">
        <v>76.3</v>
      </c>
      <c r="I116" s="178"/>
      <c r="J116" s="179">
        <f t="shared" si="10"/>
        <v>0</v>
      </c>
      <c r="K116" s="175" t="s">
        <v>19</v>
      </c>
      <c r="L116" s="39"/>
      <c r="M116" s="180" t="s">
        <v>19</v>
      </c>
      <c r="N116" s="181" t="s">
        <v>43</v>
      </c>
      <c r="O116" s="64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127</v>
      </c>
      <c r="AT116" s="184" t="s">
        <v>122</v>
      </c>
      <c r="AU116" s="184" t="s">
        <v>80</v>
      </c>
      <c r="AY116" s="17" t="s">
        <v>120</v>
      </c>
      <c r="BE116" s="185">
        <f t="shared" si="14"/>
        <v>0</v>
      </c>
      <c r="BF116" s="185">
        <f t="shared" si="15"/>
        <v>0</v>
      </c>
      <c r="BG116" s="185">
        <f t="shared" si="16"/>
        <v>0</v>
      </c>
      <c r="BH116" s="185">
        <f t="shared" si="17"/>
        <v>0</v>
      </c>
      <c r="BI116" s="185">
        <f t="shared" si="18"/>
        <v>0</v>
      </c>
      <c r="BJ116" s="17" t="s">
        <v>80</v>
      </c>
      <c r="BK116" s="185">
        <f t="shared" si="19"/>
        <v>0</v>
      </c>
      <c r="BL116" s="17" t="s">
        <v>127</v>
      </c>
      <c r="BM116" s="184" t="s">
        <v>628</v>
      </c>
    </row>
    <row r="117" spans="2:63" s="12" customFormat="1" ht="25.9" customHeight="1">
      <c r="B117" s="157"/>
      <c r="C117" s="158"/>
      <c r="D117" s="159" t="s">
        <v>71</v>
      </c>
      <c r="E117" s="160" t="s">
        <v>629</v>
      </c>
      <c r="F117" s="160" t="s">
        <v>630</v>
      </c>
      <c r="G117" s="158"/>
      <c r="H117" s="158"/>
      <c r="I117" s="161"/>
      <c r="J117" s="162">
        <f>BK117</f>
        <v>0</v>
      </c>
      <c r="K117" s="158"/>
      <c r="L117" s="163"/>
      <c r="M117" s="164"/>
      <c r="N117" s="165"/>
      <c r="O117" s="165"/>
      <c r="P117" s="166">
        <f>SUM(P118:P131)</f>
        <v>0</v>
      </c>
      <c r="Q117" s="165"/>
      <c r="R117" s="166">
        <f>SUM(R118:R131)</f>
        <v>0.00032</v>
      </c>
      <c r="S117" s="165"/>
      <c r="T117" s="167">
        <f>SUM(T118:T131)</f>
        <v>0</v>
      </c>
      <c r="AR117" s="168" t="s">
        <v>127</v>
      </c>
      <c r="AT117" s="169" t="s">
        <v>71</v>
      </c>
      <c r="AU117" s="169" t="s">
        <v>72</v>
      </c>
      <c r="AY117" s="168" t="s">
        <v>120</v>
      </c>
      <c r="BK117" s="170">
        <f>SUM(BK118:BK131)</f>
        <v>0</v>
      </c>
    </row>
    <row r="118" spans="1:65" s="2" customFormat="1" ht="14.45" customHeight="1">
      <c r="A118" s="34"/>
      <c r="B118" s="35"/>
      <c r="C118" s="173" t="s">
        <v>292</v>
      </c>
      <c r="D118" s="173" t="s">
        <v>122</v>
      </c>
      <c r="E118" s="174" t="s">
        <v>631</v>
      </c>
      <c r="F118" s="175" t="s">
        <v>632</v>
      </c>
      <c r="G118" s="176" t="s">
        <v>633</v>
      </c>
      <c r="H118" s="177">
        <v>2</v>
      </c>
      <c r="I118" s="178"/>
      <c r="J118" s="179">
        <f>ROUND(I118*H118,2)</f>
        <v>0</v>
      </c>
      <c r="K118" s="175" t="s">
        <v>19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634</v>
      </c>
      <c r="AT118" s="184" t="s">
        <v>122</v>
      </c>
      <c r="AU118" s="184" t="s">
        <v>80</v>
      </c>
      <c r="AY118" s="17" t="s">
        <v>120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634</v>
      </c>
      <c r="BM118" s="184" t="s">
        <v>635</v>
      </c>
    </row>
    <row r="119" spans="1:47" s="2" customFormat="1" ht="19.5">
      <c r="A119" s="34"/>
      <c r="B119" s="35"/>
      <c r="C119" s="36"/>
      <c r="D119" s="188" t="s">
        <v>250</v>
      </c>
      <c r="E119" s="36"/>
      <c r="F119" s="229" t="s">
        <v>636</v>
      </c>
      <c r="G119" s="36"/>
      <c r="H119" s="36"/>
      <c r="I119" s="230"/>
      <c r="J119" s="36"/>
      <c r="K119" s="36"/>
      <c r="L119" s="39"/>
      <c r="M119" s="231"/>
      <c r="N119" s="232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250</v>
      </c>
      <c r="AU119" s="17" t="s">
        <v>80</v>
      </c>
    </row>
    <row r="120" spans="2:51" s="13" customFormat="1" ht="11.25">
      <c r="B120" s="186"/>
      <c r="C120" s="187"/>
      <c r="D120" s="188" t="s">
        <v>133</v>
      </c>
      <c r="E120" s="189" t="s">
        <v>19</v>
      </c>
      <c r="F120" s="190" t="s">
        <v>637</v>
      </c>
      <c r="G120" s="187"/>
      <c r="H120" s="189" t="s">
        <v>19</v>
      </c>
      <c r="I120" s="191"/>
      <c r="J120" s="187"/>
      <c r="K120" s="187"/>
      <c r="L120" s="192"/>
      <c r="M120" s="193"/>
      <c r="N120" s="194"/>
      <c r="O120" s="194"/>
      <c r="P120" s="194"/>
      <c r="Q120" s="194"/>
      <c r="R120" s="194"/>
      <c r="S120" s="194"/>
      <c r="T120" s="195"/>
      <c r="AT120" s="196" t="s">
        <v>133</v>
      </c>
      <c r="AU120" s="196" t="s">
        <v>80</v>
      </c>
      <c r="AV120" s="13" t="s">
        <v>80</v>
      </c>
      <c r="AW120" s="13" t="s">
        <v>33</v>
      </c>
      <c r="AX120" s="13" t="s">
        <v>72</v>
      </c>
      <c r="AY120" s="196" t="s">
        <v>120</v>
      </c>
    </row>
    <row r="121" spans="2:51" s="13" customFormat="1" ht="11.25">
      <c r="B121" s="186"/>
      <c r="C121" s="187"/>
      <c r="D121" s="188" t="s">
        <v>133</v>
      </c>
      <c r="E121" s="189" t="s">
        <v>19</v>
      </c>
      <c r="F121" s="190" t="s">
        <v>638</v>
      </c>
      <c r="G121" s="187"/>
      <c r="H121" s="189" t="s">
        <v>19</v>
      </c>
      <c r="I121" s="191"/>
      <c r="J121" s="187"/>
      <c r="K121" s="187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133</v>
      </c>
      <c r="AU121" s="196" t="s">
        <v>80</v>
      </c>
      <c r="AV121" s="13" t="s">
        <v>80</v>
      </c>
      <c r="AW121" s="13" t="s">
        <v>33</v>
      </c>
      <c r="AX121" s="13" t="s">
        <v>72</v>
      </c>
      <c r="AY121" s="196" t="s">
        <v>120</v>
      </c>
    </row>
    <row r="122" spans="2:51" s="13" customFormat="1" ht="11.25">
      <c r="B122" s="186"/>
      <c r="C122" s="187"/>
      <c r="D122" s="188" t="s">
        <v>133</v>
      </c>
      <c r="E122" s="189" t="s">
        <v>19</v>
      </c>
      <c r="F122" s="190" t="s">
        <v>639</v>
      </c>
      <c r="G122" s="187"/>
      <c r="H122" s="189" t="s">
        <v>19</v>
      </c>
      <c r="I122" s="191"/>
      <c r="J122" s="187"/>
      <c r="K122" s="187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133</v>
      </c>
      <c r="AU122" s="196" t="s">
        <v>80</v>
      </c>
      <c r="AV122" s="13" t="s">
        <v>80</v>
      </c>
      <c r="AW122" s="13" t="s">
        <v>33</v>
      </c>
      <c r="AX122" s="13" t="s">
        <v>72</v>
      </c>
      <c r="AY122" s="196" t="s">
        <v>120</v>
      </c>
    </row>
    <row r="123" spans="2:51" s="13" customFormat="1" ht="11.25">
      <c r="B123" s="186"/>
      <c r="C123" s="187"/>
      <c r="D123" s="188" t="s">
        <v>133</v>
      </c>
      <c r="E123" s="189" t="s">
        <v>19</v>
      </c>
      <c r="F123" s="190" t="s">
        <v>640</v>
      </c>
      <c r="G123" s="187"/>
      <c r="H123" s="189" t="s">
        <v>19</v>
      </c>
      <c r="I123" s="191"/>
      <c r="J123" s="187"/>
      <c r="K123" s="187"/>
      <c r="L123" s="192"/>
      <c r="M123" s="193"/>
      <c r="N123" s="194"/>
      <c r="O123" s="194"/>
      <c r="P123" s="194"/>
      <c r="Q123" s="194"/>
      <c r="R123" s="194"/>
      <c r="S123" s="194"/>
      <c r="T123" s="195"/>
      <c r="AT123" s="196" t="s">
        <v>133</v>
      </c>
      <c r="AU123" s="196" t="s">
        <v>80</v>
      </c>
      <c r="AV123" s="13" t="s">
        <v>80</v>
      </c>
      <c r="AW123" s="13" t="s">
        <v>33</v>
      </c>
      <c r="AX123" s="13" t="s">
        <v>72</v>
      </c>
      <c r="AY123" s="196" t="s">
        <v>120</v>
      </c>
    </row>
    <row r="124" spans="2:51" s="14" customFormat="1" ht="11.25">
      <c r="B124" s="197"/>
      <c r="C124" s="198"/>
      <c r="D124" s="188" t="s">
        <v>133</v>
      </c>
      <c r="E124" s="199" t="s">
        <v>19</v>
      </c>
      <c r="F124" s="200" t="s">
        <v>82</v>
      </c>
      <c r="G124" s="198"/>
      <c r="H124" s="201">
        <v>2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133</v>
      </c>
      <c r="AU124" s="207" t="s">
        <v>80</v>
      </c>
      <c r="AV124" s="14" t="s">
        <v>82</v>
      </c>
      <c r="AW124" s="14" t="s">
        <v>33</v>
      </c>
      <c r="AX124" s="14" t="s">
        <v>80</v>
      </c>
      <c r="AY124" s="207" t="s">
        <v>120</v>
      </c>
    </row>
    <row r="125" spans="1:65" s="2" customFormat="1" ht="14.45" customHeight="1">
      <c r="A125" s="34"/>
      <c r="B125" s="35"/>
      <c r="C125" s="173" t="s">
        <v>297</v>
      </c>
      <c r="D125" s="173" t="s">
        <v>122</v>
      </c>
      <c r="E125" s="174" t="s">
        <v>641</v>
      </c>
      <c r="F125" s="175" t="s">
        <v>642</v>
      </c>
      <c r="G125" s="176" t="s">
        <v>633</v>
      </c>
      <c r="H125" s="177">
        <v>10</v>
      </c>
      <c r="I125" s="178"/>
      <c r="J125" s="179">
        <f>ROUND(I125*H125,2)</f>
        <v>0</v>
      </c>
      <c r="K125" s="175" t="s">
        <v>19</v>
      </c>
      <c r="L125" s="39"/>
      <c r="M125" s="180" t="s">
        <v>19</v>
      </c>
      <c r="N125" s="181" t="s">
        <v>43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634</v>
      </c>
      <c r="AT125" s="184" t="s">
        <v>122</v>
      </c>
      <c r="AU125" s="184" t="s">
        <v>80</v>
      </c>
      <c r="AY125" s="17" t="s">
        <v>120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80</v>
      </c>
      <c r="BK125" s="185">
        <f>ROUND(I125*H125,2)</f>
        <v>0</v>
      </c>
      <c r="BL125" s="17" t="s">
        <v>634</v>
      </c>
      <c r="BM125" s="184" t="s">
        <v>643</v>
      </c>
    </row>
    <row r="126" spans="2:51" s="14" customFormat="1" ht="11.25">
      <c r="B126" s="197"/>
      <c r="C126" s="198"/>
      <c r="D126" s="188" t="s">
        <v>133</v>
      </c>
      <c r="E126" s="199" t="s">
        <v>19</v>
      </c>
      <c r="F126" s="200" t="s">
        <v>644</v>
      </c>
      <c r="G126" s="198"/>
      <c r="H126" s="201">
        <v>10</v>
      </c>
      <c r="I126" s="202"/>
      <c r="J126" s="198"/>
      <c r="K126" s="198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133</v>
      </c>
      <c r="AU126" s="207" t="s">
        <v>80</v>
      </c>
      <c r="AV126" s="14" t="s">
        <v>82</v>
      </c>
      <c r="AW126" s="14" t="s">
        <v>33</v>
      </c>
      <c r="AX126" s="14" t="s">
        <v>80</v>
      </c>
      <c r="AY126" s="207" t="s">
        <v>120</v>
      </c>
    </row>
    <row r="127" spans="1:65" s="2" customFormat="1" ht="14.45" customHeight="1">
      <c r="A127" s="34"/>
      <c r="B127" s="35"/>
      <c r="C127" s="173" t="s">
        <v>302</v>
      </c>
      <c r="D127" s="173" t="s">
        <v>122</v>
      </c>
      <c r="E127" s="174" t="s">
        <v>645</v>
      </c>
      <c r="F127" s="175" t="s">
        <v>646</v>
      </c>
      <c r="G127" s="176" t="s">
        <v>633</v>
      </c>
      <c r="H127" s="177">
        <v>4</v>
      </c>
      <c r="I127" s="178"/>
      <c r="J127" s="179">
        <f>ROUND(I127*H127,2)</f>
        <v>0</v>
      </c>
      <c r="K127" s="175" t="s">
        <v>19</v>
      </c>
      <c r="L127" s="39"/>
      <c r="M127" s="180" t="s">
        <v>19</v>
      </c>
      <c r="N127" s="181" t="s">
        <v>43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634</v>
      </c>
      <c r="AT127" s="184" t="s">
        <v>122</v>
      </c>
      <c r="AU127" s="184" t="s">
        <v>80</v>
      </c>
      <c r="AY127" s="17" t="s">
        <v>120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80</v>
      </c>
      <c r="BK127" s="185">
        <f>ROUND(I127*H127,2)</f>
        <v>0</v>
      </c>
      <c r="BL127" s="17" t="s">
        <v>634</v>
      </c>
      <c r="BM127" s="184" t="s">
        <v>647</v>
      </c>
    </row>
    <row r="128" spans="2:51" s="13" customFormat="1" ht="11.25">
      <c r="B128" s="186"/>
      <c r="C128" s="187"/>
      <c r="D128" s="188" t="s">
        <v>133</v>
      </c>
      <c r="E128" s="189" t="s">
        <v>19</v>
      </c>
      <c r="F128" s="190" t="s">
        <v>648</v>
      </c>
      <c r="G128" s="187"/>
      <c r="H128" s="189" t="s">
        <v>19</v>
      </c>
      <c r="I128" s="191"/>
      <c r="J128" s="187"/>
      <c r="K128" s="187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133</v>
      </c>
      <c r="AU128" s="196" t="s">
        <v>80</v>
      </c>
      <c r="AV128" s="13" t="s">
        <v>80</v>
      </c>
      <c r="AW128" s="13" t="s">
        <v>33</v>
      </c>
      <c r="AX128" s="13" t="s">
        <v>72</v>
      </c>
      <c r="AY128" s="196" t="s">
        <v>120</v>
      </c>
    </row>
    <row r="129" spans="2:51" s="14" customFormat="1" ht="11.25">
      <c r="B129" s="197"/>
      <c r="C129" s="198"/>
      <c r="D129" s="188" t="s">
        <v>133</v>
      </c>
      <c r="E129" s="199" t="s">
        <v>19</v>
      </c>
      <c r="F129" s="200" t="s">
        <v>127</v>
      </c>
      <c r="G129" s="198"/>
      <c r="H129" s="201">
        <v>4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133</v>
      </c>
      <c r="AU129" s="207" t="s">
        <v>80</v>
      </c>
      <c r="AV129" s="14" t="s">
        <v>82</v>
      </c>
      <c r="AW129" s="14" t="s">
        <v>33</v>
      </c>
      <c r="AX129" s="14" t="s">
        <v>80</v>
      </c>
      <c r="AY129" s="207" t="s">
        <v>120</v>
      </c>
    </row>
    <row r="130" spans="1:65" s="2" customFormat="1" ht="14.45" customHeight="1">
      <c r="A130" s="34"/>
      <c r="B130" s="35"/>
      <c r="C130" s="173" t="s">
        <v>306</v>
      </c>
      <c r="D130" s="173" t="s">
        <v>122</v>
      </c>
      <c r="E130" s="174" t="s">
        <v>649</v>
      </c>
      <c r="F130" s="175" t="s">
        <v>650</v>
      </c>
      <c r="G130" s="176" t="s">
        <v>125</v>
      </c>
      <c r="H130" s="177">
        <v>2</v>
      </c>
      <c r="I130" s="178"/>
      <c r="J130" s="179">
        <f>ROUND(I130*H130,2)</f>
        <v>0</v>
      </c>
      <c r="K130" s="175" t="s">
        <v>19</v>
      </c>
      <c r="L130" s="39"/>
      <c r="M130" s="180" t="s">
        <v>19</v>
      </c>
      <c r="N130" s="181" t="s">
        <v>43</v>
      </c>
      <c r="O130" s="64"/>
      <c r="P130" s="182">
        <f>O130*H130</f>
        <v>0</v>
      </c>
      <c r="Q130" s="182">
        <v>0.00016</v>
      </c>
      <c r="R130" s="182">
        <f>Q130*H130</f>
        <v>0.00032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634</v>
      </c>
      <c r="AT130" s="184" t="s">
        <v>122</v>
      </c>
      <c r="AU130" s="184" t="s">
        <v>80</v>
      </c>
      <c r="AY130" s="17" t="s">
        <v>120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80</v>
      </c>
      <c r="BK130" s="185">
        <f>ROUND(I130*H130,2)</f>
        <v>0</v>
      </c>
      <c r="BL130" s="17" t="s">
        <v>634</v>
      </c>
      <c r="BM130" s="184" t="s">
        <v>651</v>
      </c>
    </row>
    <row r="131" spans="1:47" s="2" customFormat="1" ht="19.5">
      <c r="A131" s="34"/>
      <c r="B131" s="35"/>
      <c r="C131" s="36"/>
      <c r="D131" s="188" t="s">
        <v>250</v>
      </c>
      <c r="E131" s="36"/>
      <c r="F131" s="229" t="s">
        <v>652</v>
      </c>
      <c r="G131" s="36"/>
      <c r="H131" s="36"/>
      <c r="I131" s="230"/>
      <c r="J131" s="36"/>
      <c r="K131" s="36"/>
      <c r="L131" s="39"/>
      <c r="M131" s="238"/>
      <c r="N131" s="239"/>
      <c r="O131" s="235"/>
      <c r="P131" s="235"/>
      <c r="Q131" s="235"/>
      <c r="R131" s="235"/>
      <c r="S131" s="235"/>
      <c r="T131" s="240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250</v>
      </c>
      <c r="AU131" s="17" t="s">
        <v>80</v>
      </c>
    </row>
    <row r="132" spans="1:31" s="2" customFormat="1" ht="6.95" customHeight="1">
      <c r="A132" s="34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39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algorithmName="SHA-512" hashValue="x0zTESmgBuphR5CiTJfLj02UUfbRtQQ6Xp+YUWm7Rreq2/Krz6cJDRKIpMUj9FWUb5j/lM8e4QNt+FLaJLSJ5w==" saltValue="ppihFQW/BuMlMB7aPDoUKv8E75xjh/7lnS/CG7+uP8jZ5MR4BkWTt3PJwSf5QsNIBSMTHx6WMpi8/VgJIV3osg==" spinCount="100000" sheet="1" objects="1" scenarios="1" formatColumns="0" formatRows="0" autoFilter="0"/>
  <autoFilter ref="C81:K13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88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89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1" t="str">
        <f>'Rekapitulace stavby'!K6</f>
        <v>Rekonstrukce ul. Jankovcova - II.etapa (od ul. Sovova po ul. Palackého)</v>
      </c>
      <c r="F7" s="282"/>
      <c r="G7" s="282"/>
      <c r="H7" s="282"/>
      <c r="L7" s="20"/>
    </row>
    <row r="8" spans="1:31" s="2" customFormat="1" ht="12" customHeight="1" hidden="1">
      <c r="A8" s="34"/>
      <c r="B8" s="39"/>
      <c r="C8" s="34"/>
      <c r="D8" s="105" t="s">
        <v>90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3" t="s">
        <v>653</v>
      </c>
      <c r="F9" s="284"/>
      <c r="G9" s="284"/>
      <c r="H9" s="28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14. 8. 2020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5" t="str">
        <f>'Rekapitulace stavby'!E14</f>
        <v>Vyplň údaj</v>
      </c>
      <c r="F18" s="286"/>
      <c r="G18" s="286"/>
      <c r="H18" s="286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7" t="s">
        <v>19</v>
      </c>
      <c r="F27" s="287"/>
      <c r="G27" s="287"/>
      <c r="H27" s="28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ROUND((SUM(BE80:BE87)),2)</f>
        <v>0</v>
      </c>
      <c r="G33" s="34"/>
      <c r="H33" s="34"/>
      <c r="I33" s="118">
        <v>0.21</v>
      </c>
      <c r="J33" s="117">
        <f>ROUND(((SUM(BE80:BE87))*I33),2)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ROUND((SUM(BF80:BF87)),2)</f>
        <v>0</v>
      </c>
      <c r="G34" s="34"/>
      <c r="H34" s="34"/>
      <c r="I34" s="118">
        <v>0.15</v>
      </c>
      <c r="J34" s="117">
        <f>ROUND(((SUM(BF80:BF87))*I34),2)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ROUND((SUM(BG80:BG87)),2)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ROUND((SUM(BH80:BH87)),2)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ROUND((SUM(BI80:BI87)),2)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92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8" t="str">
        <f>E7</f>
        <v>Rekonstrukce ul. Jankovcova - II.etapa (od ul. Sovova po ul. Palackého)</v>
      </c>
      <c r="F48" s="289"/>
      <c r="G48" s="289"/>
      <c r="H48" s="28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90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0" t="str">
        <f>E9</f>
        <v>VON - Vedlejší a ostatní náklady</v>
      </c>
      <c r="F50" s="290"/>
      <c r="G50" s="290"/>
      <c r="H50" s="29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Teplice</v>
      </c>
      <c r="G52" s="36"/>
      <c r="H52" s="36"/>
      <c r="I52" s="29" t="s">
        <v>23</v>
      </c>
      <c r="J52" s="59" t="str">
        <f>IF(J12="","",J12)</f>
        <v>14. 8. 2020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Statutární město Teplice</v>
      </c>
      <c r="G54" s="36"/>
      <c r="H54" s="36"/>
      <c r="I54" s="29" t="s">
        <v>31</v>
      </c>
      <c r="J54" s="32" t="str">
        <f>E21</f>
        <v>B-PROJEKTY Teplice s.r.o.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>Ladislav Marek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93</v>
      </c>
      <c r="D57" s="131"/>
      <c r="E57" s="131"/>
      <c r="F57" s="131"/>
      <c r="G57" s="131"/>
      <c r="H57" s="131"/>
      <c r="I57" s="131"/>
      <c r="J57" s="132" t="s">
        <v>94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95</v>
      </c>
    </row>
    <row r="60" spans="2:12" s="9" customFormat="1" ht="24.95" customHeight="1">
      <c r="B60" s="134"/>
      <c r="C60" s="135"/>
      <c r="D60" s="136" t="s">
        <v>654</v>
      </c>
      <c r="E60" s="137"/>
      <c r="F60" s="137"/>
      <c r="G60" s="137"/>
      <c r="H60" s="137"/>
      <c r="I60" s="137"/>
      <c r="J60" s="138">
        <f>J81</f>
        <v>0</v>
      </c>
      <c r="K60" s="135"/>
      <c r="L60" s="139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105</v>
      </c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288" t="str">
        <f>E7</f>
        <v>Rekonstrukce ul. Jankovcova - II.etapa (od ul. Sovova po ul. Palackého)</v>
      </c>
      <c r="F70" s="289"/>
      <c r="G70" s="289"/>
      <c r="H70" s="289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90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0" t="str">
        <f>E9</f>
        <v>VON - Vedlejší a ostatní náklady</v>
      </c>
      <c r="F72" s="290"/>
      <c r="G72" s="290"/>
      <c r="H72" s="290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F12</f>
        <v>Teplice</v>
      </c>
      <c r="G74" s="36"/>
      <c r="H74" s="36"/>
      <c r="I74" s="29" t="s">
        <v>23</v>
      </c>
      <c r="J74" s="59" t="str">
        <f>IF(J12="","",J12)</f>
        <v>14. 8. 2020</v>
      </c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.7" customHeight="1">
      <c r="A76" s="34"/>
      <c r="B76" s="35"/>
      <c r="C76" s="29" t="s">
        <v>25</v>
      </c>
      <c r="D76" s="36"/>
      <c r="E76" s="36"/>
      <c r="F76" s="27" t="str">
        <f>E15</f>
        <v>Statutární město Teplice</v>
      </c>
      <c r="G76" s="36"/>
      <c r="H76" s="36"/>
      <c r="I76" s="29" t="s">
        <v>31</v>
      </c>
      <c r="J76" s="32" t="str">
        <f>E21</f>
        <v>B-PROJEKTY Teplice s.r.o.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29</v>
      </c>
      <c r="D77" s="36"/>
      <c r="E77" s="36"/>
      <c r="F77" s="27" t="str">
        <f>IF(E18="","",E18)</f>
        <v>Vyplň údaj</v>
      </c>
      <c r="G77" s="36"/>
      <c r="H77" s="36"/>
      <c r="I77" s="29" t="s">
        <v>34</v>
      </c>
      <c r="J77" s="32" t="str">
        <f>E24</f>
        <v>Ladislav Marek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46"/>
      <c r="B79" s="147"/>
      <c r="C79" s="148" t="s">
        <v>106</v>
      </c>
      <c r="D79" s="149" t="s">
        <v>57</v>
      </c>
      <c r="E79" s="149" t="s">
        <v>53</v>
      </c>
      <c r="F79" s="149" t="s">
        <v>54</v>
      </c>
      <c r="G79" s="149" t="s">
        <v>107</v>
      </c>
      <c r="H79" s="149" t="s">
        <v>108</v>
      </c>
      <c r="I79" s="149" t="s">
        <v>109</v>
      </c>
      <c r="J79" s="149" t="s">
        <v>94</v>
      </c>
      <c r="K79" s="150" t="s">
        <v>110</v>
      </c>
      <c r="L79" s="151"/>
      <c r="M79" s="68" t="s">
        <v>19</v>
      </c>
      <c r="N79" s="69" t="s">
        <v>42</v>
      </c>
      <c r="O79" s="69" t="s">
        <v>111</v>
      </c>
      <c r="P79" s="69" t="s">
        <v>112</v>
      </c>
      <c r="Q79" s="69" t="s">
        <v>113</v>
      </c>
      <c r="R79" s="69" t="s">
        <v>114</v>
      </c>
      <c r="S79" s="69" t="s">
        <v>115</v>
      </c>
      <c r="T79" s="70" t="s">
        <v>116</v>
      </c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</row>
    <row r="80" spans="1:63" s="2" customFormat="1" ht="22.9" customHeight="1">
      <c r="A80" s="34"/>
      <c r="B80" s="35"/>
      <c r="C80" s="75" t="s">
        <v>117</v>
      </c>
      <c r="D80" s="36"/>
      <c r="E80" s="36"/>
      <c r="F80" s="36"/>
      <c r="G80" s="36"/>
      <c r="H80" s="36"/>
      <c r="I80" s="36"/>
      <c r="J80" s="152">
        <f>BK80</f>
        <v>0</v>
      </c>
      <c r="K80" s="36"/>
      <c r="L80" s="39"/>
      <c r="M80" s="71"/>
      <c r="N80" s="153"/>
      <c r="O80" s="72"/>
      <c r="P80" s="154">
        <f>P81</f>
        <v>0</v>
      </c>
      <c r="Q80" s="72"/>
      <c r="R80" s="154">
        <f>R81</f>
        <v>0</v>
      </c>
      <c r="S80" s="72"/>
      <c r="T80" s="15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71</v>
      </c>
      <c r="AU80" s="17" t="s">
        <v>95</v>
      </c>
      <c r="BK80" s="156">
        <f>BK81</f>
        <v>0</v>
      </c>
    </row>
    <row r="81" spans="2:63" s="12" customFormat="1" ht="25.9" customHeight="1">
      <c r="B81" s="157"/>
      <c r="C81" s="158"/>
      <c r="D81" s="159" t="s">
        <v>71</v>
      </c>
      <c r="E81" s="160" t="s">
        <v>655</v>
      </c>
      <c r="F81" s="160" t="s">
        <v>656</v>
      </c>
      <c r="G81" s="158"/>
      <c r="H81" s="158"/>
      <c r="I81" s="161"/>
      <c r="J81" s="162">
        <f>BK81</f>
        <v>0</v>
      </c>
      <c r="K81" s="158"/>
      <c r="L81" s="163"/>
      <c r="M81" s="164"/>
      <c r="N81" s="165"/>
      <c r="O81" s="165"/>
      <c r="P81" s="166">
        <f>SUM(P82:P87)</f>
        <v>0</v>
      </c>
      <c r="Q81" s="165"/>
      <c r="R81" s="166">
        <f>SUM(R82:R87)</f>
        <v>0</v>
      </c>
      <c r="S81" s="165"/>
      <c r="T81" s="167">
        <f>SUM(T82:T87)</f>
        <v>0</v>
      </c>
      <c r="AR81" s="168" t="s">
        <v>147</v>
      </c>
      <c r="AT81" s="169" t="s">
        <v>71</v>
      </c>
      <c r="AU81" s="169" t="s">
        <v>72</v>
      </c>
      <c r="AY81" s="168" t="s">
        <v>120</v>
      </c>
      <c r="BK81" s="170">
        <f>SUM(BK82:BK87)</f>
        <v>0</v>
      </c>
    </row>
    <row r="82" spans="1:65" s="2" customFormat="1" ht="14.45" customHeight="1">
      <c r="A82" s="34"/>
      <c r="B82" s="35"/>
      <c r="C82" s="173" t="s">
        <v>80</v>
      </c>
      <c r="D82" s="173" t="s">
        <v>122</v>
      </c>
      <c r="E82" s="174" t="s">
        <v>657</v>
      </c>
      <c r="F82" s="175" t="s">
        <v>658</v>
      </c>
      <c r="G82" s="176" t="s">
        <v>633</v>
      </c>
      <c r="H82" s="177">
        <v>1</v>
      </c>
      <c r="I82" s="178"/>
      <c r="J82" s="179">
        <f>ROUND(I82*H82,2)</f>
        <v>0</v>
      </c>
      <c r="K82" s="175" t="s">
        <v>19</v>
      </c>
      <c r="L82" s="39"/>
      <c r="M82" s="180" t="s">
        <v>19</v>
      </c>
      <c r="N82" s="181" t="s">
        <v>43</v>
      </c>
      <c r="O82" s="64"/>
      <c r="P82" s="182">
        <f>O82*H82</f>
        <v>0</v>
      </c>
      <c r="Q82" s="182">
        <v>0</v>
      </c>
      <c r="R82" s="182">
        <f>Q82*H82</f>
        <v>0</v>
      </c>
      <c r="S82" s="182">
        <v>0</v>
      </c>
      <c r="T82" s="183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84" t="s">
        <v>659</v>
      </c>
      <c r="AT82" s="184" t="s">
        <v>122</v>
      </c>
      <c r="AU82" s="184" t="s">
        <v>80</v>
      </c>
      <c r="AY82" s="17" t="s">
        <v>120</v>
      </c>
      <c r="BE82" s="185">
        <f>IF(N82="základní",J82,0)</f>
        <v>0</v>
      </c>
      <c r="BF82" s="185">
        <f>IF(N82="snížená",J82,0)</f>
        <v>0</v>
      </c>
      <c r="BG82" s="185">
        <f>IF(N82="zákl. přenesená",J82,0)</f>
        <v>0</v>
      </c>
      <c r="BH82" s="185">
        <f>IF(N82="sníž. přenesená",J82,0)</f>
        <v>0</v>
      </c>
      <c r="BI82" s="185">
        <f>IF(N82="nulová",J82,0)</f>
        <v>0</v>
      </c>
      <c r="BJ82" s="17" t="s">
        <v>80</v>
      </c>
      <c r="BK82" s="185">
        <f>ROUND(I82*H82,2)</f>
        <v>0</v>
      </c>
      <c r="BL82" s="17" t="s">
        <v>659</v>
      </c>
      <c r="BM82" s="184" t="s">
        <v>660</v>
      </c>
    </row>
    <row r="83" spans="1:65" s="2" customFormat="1" ht="14.45" customHeight="1">
      <c r="A83" s="34"/>
      <c r="B83" s="35"/>
      <c r="C83" s="173" t="s">
        <v>82</v>
      </c>
      <c r="D83" s="173" t="s">
        <v>122</v>
      </c>
      <c r="E83" s="174" t="s">
        <v>661</v>
      </c>
      <c r="F83" s="175" t="s">
        <v>662</v>
      </c>
      <c r="G83" s="176" t="s">
        <v>633</v>
      </c>
      <c r="H83" s="177">
        <v>1</v>
      </c>
      <c r="I83" s="178"/>
      <c r="J83" s="179">
        <f>ROUND(I83*H83,2)</f>
        <v>0</v>
      </c>
      <c r="K83" s="175" t="s">
        <v>19</v>
      </c>
      <c r="L83" s="39"/>
      <c r="M83" s="180" t="s">
        <v>19</v>
      </c>
      <c r="N83" s="181" t="s">
        <v>43</v>
      </c>
      <c r="O83" s="64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84" t="s">
        <v>659</v>
      </c>
      <c r="AT83" s="184" t="s">
        <v>122</v>
      </c>
      <c r="AU83" s="184" t="s">
        <v>80</v>
      </c>
      <c r="AY83" s="17" t="s">
        <v>120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17" t="s">
        <v>80</v>
      </c>
      <c r="BK83" s="185">
        <f>ROUND(I83*H83,2)</f>
        <v>0</v>
      </c>
      <c r="BL83" s="17" t="s">
        <v>659</v>
      </c>
      <c r="BM83" s="184" t="s">
        <v>663</v>
      </c>
    </row>
    <row r="84" spans="1:65" s="2" customFormat="1" ht="14.45" customHeight="1">
      <c r="A84" s="34"/>
      <c r="B84" s="35"/>
      <c r="C84" s="173" t="s">
        <v>136</v>
      </c>
      <c r="D84" s="173" t="s">
        <v>122</v>
      </c>
      <c r="E84" s="174" t="s">
        <v>664</v>
      </c>
      <c r="F84" s="175" t="s">
        <v>665</v>
      </c>
      <c r="G84" s="176" t="s">
        <v>633</v>
      </c>
      <c r="H84" s="177">
        <v>1</v>
      </c>
      <c r="I84" s="178"/>
      <c r="J84" s="179">
        <f>ROUND(I84*H84,2)</f>
        <v>0</v>
      </c>
      <c r="K84" s="175" t="s">
        <v>19</v>
      </c>
      <c r="L84" s="39"/>
      <c r="M84" s="180" t="s">
        <v>19</v>
      </c>
      <c r="N84" s="181" t="s">
        <v>43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659</v>
      </c>
      <c r="AT84" s="184" t="s">
        <v>122</v>
      </c>
      <c r="AU84" s="184" t="s">
        <v>80</v>
      </c>
      <c r="AY84" s="17" t="s">
        <v>120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80</v>
      </c>
      <c r="BK84" s="185">
        <f>ROUND(I84*H84,2)</f>
        <v>0</v>
      </c>
      <c r="BL84" s="17" t="s">
        <v>659</v>
      </c>
      <c r="BM84" s="184" t="s">
        <v>666</v>
      </c>
    </row>
    <row r="85" spans="1:47" s="2" customFormat="1" ht="19.5">
      <c r="A85" s="34"/>
      <c r="B85" s="35"/>
      <c r="C85" s="36"/>
      <c r="D85" s="188" t="s">
        <v>250</v>
      </c>
      <c r="E85" s="36"/>
      <c r="F85" s="229" t="s">
        <v>667</v>
      </c>
      <c r="G85" s="36"/>
      <c r="H85" s="36"/>
      <c r="I85" s="230"/>
      <c r="J85" s="36"/>
      <c r="K85" s="36"/>
      <c r="L85" s="39"/>
      <c r="M85" s="231"/>
      <c r="N85" s="232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250</v>
      </c>
      <c r="AU85" s="17" t="s">
        <v>80</v>
      </c>
    </row>
    <row r="86" spans="1:65" s="2" customFormat="1" ht="14.45" customHeight="1">
      <c r="A86" s="34"/>
      <c r="B86" s="35"/>
      <c r="C86" s="173" t="s">
        <v>127</v>
      </c>
      <c r="D86" s="173" t="s">
        <v>122</v>
      </c>
      <c r="E86" s="174" t="s">
        <v>668</v>
      </c>
      <c r="F86" s="175" t="s">
        <v>669</v>
      </c>
      <c r="G86" s="176" t="s">
        <v>125</v>
      </c>
      <c r="H86" s="177">
        <v>3</v>
      </c>
      <c r="I86" s="178"/>
      <c r="J86" s="179">
        <f>ROUND(I86*H86,2)</f>
        <v>0</v>
      </c>
      <c r="K86" s="175" t="s">
        <v>19</v>
      </c>
      <c r="L86" s="39"/>
      <c r="M86" s="180" t="s">
        <v>19</v>
      </c>
      <c r="N86" s="181" t="s">
        <v>43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659</v>
      </c>
      <c r="AT86" s="184" t="s">
        <v>122</v>
      </c>
      <c r="AU86" s="184" t="s">
        <v>80</v>
      </c>
      <c r="AY86" s="17" t="s">
        <v>120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80</v>
      </c>
      <c r="BK86" s="185">
        <f>ROUND(I86*H86,2)</f>
        <v>0</v>
      </c>
      <c r="BL86" s="17" t="s">
        <v>659</v>
      </c>
      <c r="BM86" s="184" t="s">
        <v>670</v>
      </c>
    </row>
    <row r="87" spans="1:65" s="2" customFormat="1" ht="14.45" customHeight="1">
      <c r="A87" s="34"/>
      <c r="B87" s="35"/>
      <c r="C87" s="173" t="s">
        <v>147</v>
      </c>
      <c r="D87" s="173" t="s">
        <v>122</v>
      </c>
      <c r="E87" s="174" t="s">
        <v>671</v>
      </c>
      <c r="F87" s="175" t="s">
        <v>672</v>
      </c>
      <c r="G87" s="176" t="s">
        <v>633</v>
      </c>
      <c r="H87" s="177">
        <v>1</v>
      </c>
      <c r="I87" s="178"/>
      <c r="J87" s="179">
        <f>ROUND(I87*H87,2)</f>
        <v>0</v>
      </c>
      <c r="K87" s="175" t="s">
        <v>19</v>
      </c>
      <c r="L87" s="39"/>
      <c r="M87" s="233" t="s">
        <v>19</v>
      </c>
      <c r="N87" s="234" t="s">
        <v>43</v>
      </c>
      <c r="O87" s="235"/>
      <c r="P87" s="236">
        <f>O87*H87</f>
        <v>0</v>
      </c>
      <c r="Q87" s="236">
        <v>0</v>
      </c>
      <c r="R87" s="236">
        <f>Q87*H87</f>
        <v>0</v>
      </c>
      <c r="S87" s="236">
        <v>0</v>
      </c>
      <c r="T87" s="23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659</v>
      </c>
      <c r="AT87" s="184" t="s">
        <v>122</v>
      </c>
      <c r="AU87" s="184" t="s">
        <v>80</v>
      </c>
      <c r="AY87" s="17" t="s">
        <v>120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80</v>
      </c>
      <c r="BK87" s="185">
        <f>ROUND(I87*H87,2)</f>
        <v>0</v>
      </c>
      <c r="BL87" s="17" t="s">
        <v>659</v>
      </c>
      <c r="BM87" s="184" t="s">
        <v>673</v>
      </c>
    </row>
    <row r="88" spans="1:31" s="2" customFormat="1" ht="6.95" customHeight="1">
      <c r="A88" s="34"/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39"/>
      <c r="M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</sheetData>
  <sheetProtection algorithmName="SHA-512" hashValue="k1TfgmXp8SuzhEPggIU4R5SqKzG/7uB9Elm3J/liPcI4RqIyzrESbhB6MJMThNYFlGnSsAwWczGyr0TX02dlPw==" saltValue="iQVeBZejGgWnryg4zOBMJIsRu/kXCAbg+kW/M7q2JQ8Sw8f46aeF4u1rHVvK3877frl7aDVnlQFnikmW2ls/UA==" spinCount="100000" sheet="1" objects="1" scenarios="1" formatColumns="0" formatRows="0" autoFilter="0"/>
  <autoFilter ref="C79:K8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Svobodová Blanka Ing.</cp:lastModifiedBy>
  <dcterms:created xsi:type="dcterms:W3CDTF">2021-04-20T11:57:19Z</dcterms:created>
  <dcterms:modified xsi:type="dcterms:W3CDTF">2021-04-20T12:43:20Z</dcterms:modified>
  <cp:category/>
  <cp:version/>
  <cp:contentType/>
  <cp:contentStatus/>
</cp:coreProperties>
</file>