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ZRN1 - KOMUNIKACE" sheetId="2" r:id="rId2"/>
    <sheet name="ZRN2 - VEŘEJNÉ OSVĚTLENÍ" sheetId="3" r:id="rId3"/>
    <sheet name="VON - VEDLEJŠÍ A OSTATNÍ ..." sheetId="4" r:id="rId4"/>
  </sheets>
  <definedNames>
    <definedName name="_xlnm._FilterDatabase" localSheetId="3" hidden="1">'VON - VEDLEJŠÍ A OSTATNÍ ...'!$C$79:$K$91</definedName>
    <definedName name="_xlnm._FilterDatabase" localSheetId="1" hidden="1">'ZRN1 - KOMUNIKACE'!$C$88:$K$264</definedName>
    <definedName name="_xlnm._FilterDatabase" localSheetId="2" hidden="1">'ZRN2 - VEŘEJNÉ OSVĚTLENÍ'!$C$82:$K$145</definedName>
    <definedName name="_xlnm.Print_Area" localSheetId="0">'Rekapitulace stavby'!$D$4:$AO$36,'Rekapitulace stavby'!$C$42:$AQ$58</definedName>
    <definedName name="_xlnm.Print_Area" localSheetId="3">'VON - VEDLEJŠÍ A OSTATNÍ ...'!$C$45:$J$61,'VON - VEDLEJŠÍ A OSTATNÍ ...'!$C$67:$K$91</definedName>
    <definedName name="_xlnm.Print_Area" localSheetId="1">'ZRN1 - KOMUNIKACE'!$C$45:$J$70,'ZRN1 - KOMUNIKACE'!$C$76:$K$264</definedName>
    <definedName name="_xlnm.Print_Area" localSheetId="2">'ZRN2 - VEŘEJNÉ OSVĚTLENÍ'!$C$45:$J$64,'ZRN2 - VEŘEJNÉ OSVĚTLENÍ'!$C$70:$K$145</definedName>
    <definedName name="_xlnm.Print_Titles" localSheetId="0">'Rekapitulace stavby'!$52:$52</definedName>
    <definedName name="_xlnm.Print_Titles" localSheetId="1">'ZRN1 - KOMUNIKACE'!$88:$88</definedName>
    <definedName name="_xlnm.Print_Titles" localSheetId="2">'ZRN2 - VEŘEJNÉ OSVĚTLENÍ'!$82:$82</definedName>
    <definedName name="_xlnm.Print_Titles" localSheetId="3">'VON - VEDLEJŠÍ A OSTATNÍ ...'!$79:$79</definedName>
  </definedNames>
  <calcPr calcId="145621"/>
</workbook>
</file>

<file path=xl/sharedStrings.xml><?xml version="1.0" encoding="utf-8"?>
<sst xmlns="http://schemas.openxmlformats.org/spreadsheetml/2006/main" count="3523" uniqueCount="765">
  <si>
    <t>Export Komplet</t>
  </si>
  <si>
    <t>VZ</t>
  </si>
  <si>
    <t>2.0</t>
  </si>
  <si>
    <t>ZAMOK</t>
  </si>
  <si>
    <t>False</t>
  </si>
  <si>
    <t>{ce37c064-29c8-4570-9b08-ee4203054fda}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</si>
  <si>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</si>
  <si>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</si>
  <si>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</si>
  <si>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</si>
  <si>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</si>
  <si>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</si>
  <si>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</si>
  <si>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</si>
  <si>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21-04-12_R2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</si>
  <si>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</si>
  <si>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</si>
  <si>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RUSKÁ 2021</t>
  </si>
  <si>
    <t>KSO:</t>
  </si>
  <si>
    <t/>
  </si>
  <si>
    <t>CC-CZ:</t>
  </si>
  <si>
    <t>Místo:</t>
  </si>
  <si>
    <t xml:space="preserve"> Teplice</t>
  </si>
  <si>
    <t>Datum:</t>
  </si>
  <si>
    <t>6. 5. 2021</t>
  </si>
  <si>
    <t>Zadavatel:</t>
  </si>
  <si>
    <t>IČ:</t>
  </si>
  <si>
    <t xml:space="preserve"> Statutární měsro Teplice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</si>
  <si>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</si>
  <si>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</si>
  <si>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</si>
  <si>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</si>
  <si>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</si>
  <si>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</si>
  <si>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</si>
  <si>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</si>
  <si>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</si>
  <si>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</si>
  <si>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</si>
  <si>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</si>
  <si>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</si>
  <si>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</si>
  <si>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</si>
  <si>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</si>
  <si>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</si>
  <si>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</si>
  <si>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</si>
  <si>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</si>
  <si>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</si>
  <si>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</si>
  <si>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</si>
  <si>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</si>
  <si>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</si>
  <si>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</si>
  <si>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</si>
  <si>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</si>
  <si>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</si>
  <si>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</si>
  <si>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</si>
  <si>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</si>
  <si>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</si>
  <si>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</si>
  <si>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</si>
  <si>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</si>
  <si>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</si>
  <si>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</si>
  <si>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</si>
  <si>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</si>
  <si>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</si>
  <si>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</si>
  <si>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</si>
  <si>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</si>
  <si>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</si>
  <si>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</si>
  <si>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</si>
  <si>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</si>
  <si>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</si>
  <si>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</si>
  <si>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</si>
  <si>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</si>
  <si>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{0ca1819d-e319-437e-a6bd-1c4a2347e249}</t>
  </si>
  <si>
    <t>2</t>
  </si>
  <si>
    <t>ZRN2</t>
  </si>
  <si>
    <t>VEŘEJNÉ OSVĚTLENÍ</t>
  </si>
  <si>
    <t>{458d3b7a-f1fa-4353-bdea-ff07cd472b56}</t>
  </si>
  <si>
    <t>VON</t>
  </si>
  <si>
    <t>VEDLEJŠÍ A OSTATNÍ NÁKLADY</t>
  </si>
  <si>
    <t>{382615b3-43c4-489d-b71e-0677977d6e63}</t>
  </si>
  <si>
    <t>KRYCÍ LIST SOUPISU PRACÍ</t>
  </si>
  <si>
    <t>Objekt:</t>
  </si>
  <si>
    <t>ZRN1 -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</si>
  <si>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</si>
  <si>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</si>
  <si>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</si>
  <si>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</si>
  <si>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</si>
  <si>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</si>
  <si>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</si>
  <si>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</si>
  <si>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</si>
  <si>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</si>
  <si>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</si>
  <si>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</si>
  <si>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</si>
  <si>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</si>
  <si>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</si>
  <si>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</si>
  <si>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</si>
  <si>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</si>
  <si>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</si>
  <si>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</si>
  <si>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</si>
  <si>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</si>
  <si>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</si>
  <si>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</si>
  <si>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</si>
  <si>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</si>
  <si>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</si>
  <si>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</si>
  <si>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</si>
  <si>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</si>
  <si>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</si>
  <si>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</si>
  <si>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</si>
  <si>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</si>
  <si>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</si>
  <si>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4</t>
  </si>
  <si>
    <t>568594057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</si>
  <si>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</si>
  <si>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</si>
  <si>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-1343387306</t>
  </si>
  <si>
    <t>VV</t>
  </si>
  <si>
    <t>"předláždění stávajících chodníků" 50,0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</si>
  <si>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</si>
  <si>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</si>
  <si>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</si>
  <si>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59892125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</si>
  <si>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</si>
  <si>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</si>
  <si>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95175580</t>
  </si>
  <si>
    <t>5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</si>
  <si>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</si>
  <si>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</si>
  <si>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1717981225</t>
  </si>
  <si>
    <t>P</t>
  </si>
  <si>
    <t>Poznámka k položce:
Kvalitativní třída dle Vyhlášky č. 130/2019 Sb.: ZAS T3</t>
  </si>
  <si>
    <t>6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</si>
  <si>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</si>
  <si>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</si>
  <si>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527312033</t>
  </si>
  <si>
    <t>Poznámka k položce:
Kvalitativní třída dle Vyhlášky č. 130/2019 Sb.: ZAS T4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</si>
  <si>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</si>
  <si>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</si>
  <si>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</si>
  <si>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</si>
  <si>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-69358104</t>
  </si>
  <si>
    <t>8</t>
  </si>
  <si>
    <t>121151123</t>
  </si>
  <si>
    <t>Sejmutí ornice strojně při souvislé ploše přes 500 m2, tl. vrstvy do 200 mm</t>
  </si>
  <si>
    <t>-722451433</t>
  </si>
  <si>
    <t>615,0</t>
  </si>
  <si>
    <t>9</t>
  </si>
  <si>
    <t>122351106</t>
  </si>
  <si>
    <t>Odkopávky a prokopávky nezapažené strojně v hornině třídy těžitelnosti II skupiny 4 přes 1 000 do 5 000 m3</t>
  </si>
  <si>
    <t>m3</t>
  </si>
  <si>
    <t>1756954943</t>
  </si>
  <si>
    <t>"odkopávky" 911,0</t>
  </si>
  <si>
    <t>"výkop pro sananci akt. zóny" 1000,0*0,5</t>
  </si>
  <si>
    <t>Součet</t>
  </si>
  <si>
    <t>10</t>
  </si>
  <si>
    <t>132351103</t>
  </si>
  <si>
    <t>Hloubení nezapažených rýh šířky do 800 mm strojně s urovnáním dna do předepsaného profilu a spádu v hornině třídy těžitelnosti II skupiny 4 přes 50 do 100 m3</t>
  </si>
  <si>
    <t>-135708597</t>
  </si>
  <si>
    <t>"dreny" 310,0*0,4*0,5</t>
  </si>
  <si>
    <t>11</t>
  </si>
  <si>
    <t>132354204</t>
  </si>
  <si>
    <t>Hloubení zapažených rýh šířky přes 800 do 2 000 mm strojně s urovnáním dna do předepsaného profilu a spádu v hornině třídy těžitelnosti II skupiny 4 přes 100 do 500 m3</t>
  </si>
  <si>
    <t>-115040406</t>
  </si>
  <si>
    <t>"přípojky" 120,0*1,5*2,0</t>
  </si>
  <si>
    <t>12</t>
  </si>
  <si>
    <t>151101101</t>
  </si>
  <si>
    <t>Zřízení pažení a rozepření stěn rýh pro podzemní vedení příložné pro jakoukoliv mezerovitost, hloubky do 2 m</t>
  </si>
  <si>
    <t>-343786725</t>
  </si>
  <si>
    <t>"přípojky" 120,0*2*2</t>
  </si>
  <si>
    <t>13</t>
  </si>
  <si>
    <t>151101111</t>
  </si>
  <si>
    <t>Odstranění pažení a rozepření stěn rýh pro podzemní vedení s uložením materiálu na vzdálenost do 3 m od kraje výkopu příložné, hloubky do 2 m</t>
  </si>
  <si>
    <t>1887119077</t>
  </si>
  <si>
    <t>14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</si>
  <si>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</si>
  <si>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</si>
  <si>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-2087674454</t>
  </si>
  <si>
    <t>"výkop" 911,0+500,0</t>
  </si>
  <si>
    <t>"přípojky - přebytek" 360,0-252,0</t>
  </si>
  <si>
    <t>"dreny" 62,0</t>
  </si>
  <si>
    <t>162751139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</si>
  <si>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</si>
  <si>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464611799</t>
  </si>
  <si>
    <t>1581,0*5 "Přepočtené koeficientem množství</t>
  </si>
  <si>
    <t>16</t>
  </si>
  <si>
    <t>171151103</t>
  </si>
  <si>
    <t>Uložení sypanin do násypů strojně s rozprostřením sypaniny ve vrstvách a s hrubým urovnáním zhutněných z hornin soudržných jakékoliv třídy těžitelnosti</t>
  </si>
  <si>
    <t>1806993005</t>
  </si>
  <si>
    <t>17</t>
  </si>
  <si>
    <t>M</t>
  </si>
  <si>
    <t>10364100</t>
  </si>
  <si>
    <t>zemina pro terénní úpravy - tříděná</t>
  </si>
  <si>
    <t>t</t>
  </si>
  <si>
    <t>980562935</t>
  </si>
  <si>
    <t>50*1,7 "Přepočtené koeficientem množství</t>
  </si>
  <si>
    <t>18</t>
  </si>
  <si>
    <t>171201231</t>
  </si>
  <si>
    <t>Poplatek za uložení stavebního odpadu na recyklační skládce (skládkovné) zeminy a kamení zatříděného do Katalogu odpadů pod kódem 17 05 04</t>
  </si>
  <si>
    <t>283610291</t>
  </si>
  <si>
    <t>1581,0*1,7 "Přepočtené koeficientem množství</t>
  </si>
  <si>
    <t>19</t>
  </si>
  <si>
    <t>174101101</t>
  </si>
  <si>
    <t>Zásyp sypaninou z jakékoliv horniny strojně s uložením výkopku ve vrstvách se zhutněním jam, šachet, rýh nebo kolem objektů v těchto vykopávkách</t>
  </si>
  <si>
    <t>1073866660</t>
  </si>
  <si>
    <t>"přípojky" 360,0-90,0-18,0</t>
  </si>
  <si>
    <t>20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</si>
  <si>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</si>
  <si>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</si>
  <si>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1282001078</t>
  </si>
  <si>
    <t>120,0*1,5*0,5</t>
  </si>
  <si>
    <t>583373310</t>
  </si>
  <si>
    <t>štěrkopísek frakce 0/22</t>
  </si>
  <si>
    <t>1226523611</t>
  </si>
  <si>
    <t>90,0*2 "Přepočtené koeficientem množství</t>
  </si>
  <si>
    <t>22</t>
  </si>
  <si>
    <t>181351003</t>
  </si>
  <si>
    <t>Rozprostření a urovnání ornice v rovině nebo ve svahu sklonu do 1:5 strojně při souvislé ploše do 100 m2, tl. vrstvy do 200 mm</t>
  </si>
  <si>
    <t>2072048228</t>
  </si>
  <si>
    <t>23</t>
  </si>
  <si>
    <t>181411131</t>
  </si>
  <si>
    <t>Založení trávníku na půdě předem připravené plochy do 1000 m2 výsevem včetně utažení parkového v rovině nebo na svahu do 1:5</t>
  </si>
  <si>
    <t>-297542144</t>
  </si>
  <si>
    <t>24</t>
  </si>
  <si>
    <t>005724100</t>
  </si>
  <si>
    <t>osivo směs travní parková</t>
  </si>
  <si>
    <t>kg</t>
  </si>
  <si>
    <t>-1464860792</t>
  </si>
  <si>
    <t>250*0,0315 "Přepočtené koeficientem množství</t>
  </si>
  <si>
    <t>25</t>
  </si>
  <si>
    <t>181951114</t>
  </si>
  <si>
    <t>Úprava pláně vyrovnáním výškových rozdílů strojně v hornině třídy těžitelnosti II, skupiny 4 a 5 se zhutněním</t>
  </si>
  <si>
    <t>-1686496183</t>
  </si>
  <si>
    <t>26</t>
  </si>
  <si>
    <t>182201101</t>
  </si>
  <si>
    <t>Svahování trvalých svahů do projektovaných profilů strojně s potřebným přemístěním výkopku při svahování násypů v jakékoliv hornině</t>
  </si>
  <si>
    <t>-2016174741</t>
  </si>
  <si>
    <t>Zakládání</t>
  </si>
  <si>
    <t>27</t>
  </si>
  <si>
    <t>212752411</t>
  </si>
  <si>
    <t>Trativody z drenážních trubek pro liniové stavby a komunikace se zřízením štěrkového lože pod trubky a s jejich obsypem v otevřeném výkopu trubka korugovaná sendvičová PE-HD SN 8 perforace 220° DN 100</t>
  </si>
  <si>
    <t>1347526632</t>
  </si>
  <si>
    <t>Svislé a kompletní konstrukce</t>
  </si>
  <si>
    <t>28</t>
  </si>
  <si>
    <t>311113212R</t>
  </si>
  <si>
    <t>Nadzákladové zdi z tvárnic štípaných, včetně výplně z betonu třídy C 16/20 a výztuže, přírodních, tloušťky zdiva 200 mm</t>
  </si>
  <si>
    <t>-1219805899</t>
  </si>
  <si>
    <t>7,5*1,0</t>
  </si>
  <si>
    <t>29</t>
  </si>
  <si>
    <t>339921131</t>
  </si>
  <si>
    <t>Osazování palisád betonových v řadě se zabetonováním výšky palisády do 500 mm</t>
  </si>
  <si>
    <t>-1126825503</t>
  </si>
  <si>
    <t>30</t>
  </si>
  <si>
    <t>462000007718640015</t>
  </si>
  <si>
    <t>betonová palisáda 400x180x120mm přírodní</t>
  </si>
  <si>
    <t>KS</t>
  </si>
  <si>
    <t>242157478</t>
  </si>
  <si>
    <t>50,0/0,18</t>
  </si>
  <si>
    <t>277,778*1,01 'Přepočtené koeficientem množství</t>
  </si>
  <si>
    <t>31</t>
  </si>
  <si>
    <t>348272513</t>
  </si>
  <si>
    <t>Ploty z tvárnic betonových plotová stříška lepená mrazuvzdorným lepidlem z tvarovek hladkých nebo štípaných, sedlového tvaru přírodních, tloušťka zdiva 195 mm</t>
  </si>
  <si>
    <t>487935250</t>
  </si>
  <si>
    <t>Vodorovné konstrukce</t>
  </si>
  <si>
    <t>32</t>
  </si>
  <si>
    <t>451573111</t>
  </si>
  <si>
    <t>Lože pod potrubí, stoky a drobné objekty v otevřeném výkopu z písku a štěrkopísku do 63 mm</t>
  </si>
  <si>
    <t>259120487</t>
  </si>
  <si>
    <t>120,0*1,5*0,1</t>
  </si>
  <si>
    <t>Komunikace pozemní</t>
  </si>
  <si>
    <t>33</t>
  </si>
  <si>
    <t>564851111</t>
  </si>
  <si>
    <t>Podklad ze štěrkodrti ŠD s rozprostřením a zhutněním, po zhutnění tl. 150 mm</t>
  </si>
  <si>
    <t>-649825933</t>
  </si>
  <si>
    <t>"vozovka" 2500,0*2</t>
  </si>
  <si>
    <t>"chodník" 1320,0</t>
  </si>
  <si>
    <t>34</t>
  </si>
  <si>
    <t>564861111</t>
  </si>
  <si>
    <t>Podklad ze štěrkodrti ŠD s rozprostřením a zhutněním, po zhutnění tl. 200 mm</t>
  </si>
  <si>
    <t>-586494914</t>
  </si>
  <si>
    <t>"chodníkový přejezd" 98,0</t>
  </si>
  <si>
    <t>"reliéfní dlažba" 70,0</t>
  </si>
  <si>
    <t>35</t>
  </si>
  <si>
    <t>564871111</t>
  </si>
  <si>
    <t>Podklad ze štěrkodrti ŠD s rozprostřením a zhutněním, po zhutnění tl. 250 mm</t>
  </si>
  <si>
    <t>774390324</t>
  </si>
  <si>
    <t>"sanace akt. zóny - ŠD 0-63, tl. 2x250mm" 1000,0*2</t>
  </si>
  <si>
    <t>36</t>
  </si>
  <si>
    <t>565135121</t>
  </si>
  <si>
    <t>Asfaltový beton vrstva podkladní ACP 16 (obalované kamenivo střednězrnné - OKS) s rozprostřením a zhutněním v pruhu šířky přes 3 m, po zhutnění tl. 50 mm</t>
  </si>
  <si>
    <t>109358946</t>
  </si>
  <si>
    <t>"vozovka" 2500,0</t>
  </si>
  <si>
    <t>37</t>
  </si>
  <si>
    <t>573231106</t>
  </si>
  <si>
    <t>Postřik spojovací PS bez posypu kamenivem ze silniční emulze, v množství 0,30 kg/m2</t>
  </si>
  <si>
    <t>-386788065</t>
  </si>
  <si>
    <t>38</t>
  </si>
  <si>
    <t>577134141</t>
  </si>
  <si>
    <t>Asfaltový beton vrstva obrusná ACO 11 (ABS) s rozprostřením a se zhutněním z modifikovaného asfaltu v pruhu šířky přes 3 m, po zhutnění tl. 40 mm</t>
  </si>
  <si>
    <t>-1245288022</t>
  </si>
  <si>
    <t>39</t>
  </si>
  <si>
    <t>577155142</t>
  </si>
  <si>
    <t>Asfaltový beton vrstva ložní ACL 16 (ABH) s rozprostřením a zhutněním z modifikovaného asfaltu v pruhu šířky přes 3 m, po zhutnění tl. 60 mm</t>
  </si>
  <si>
    <t>-1324640232</t>
  </si>
  <si>
    <t>40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</si>
  <si>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</si>
  <si>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</si>
  <si>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-92582873</t>
  </si>
  <si>
    <t>41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</si>
  <si>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</si>
  <si>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</si>
  <si>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1069295653</t>
  </si>
  <si>
    <t>42</t>
  </si>
  <si>
    <t>59245018</t>
  </si>
  <si>
    <t>dlažba tvar obdélník betonová 200x100x60mm přírodní</t>
  </si>
  <si>
    <t>230446776</t>
  </si>
  <si>
    <t>1320,0*1,01 "Přepočtené koeficientem množství</t>
  </si>
  <si>
    <t>43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</si>
  <si>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</si>
  <si>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</si>
  <si>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-1749263980</t>
  </si>
  <si>
    <t>"reliefní" 70,0</t>
  </si>
  <si>
    <t>44</t>
  </si>
  <si>
    <t>59245005</t>
  </si>
  <si>
    <t>dlažba tvar obdélník betonová 200x100x80mm barevná</t>
  </si>
  <si>
    <t>1171909572</t>
  </si>
  <si>
    <t>98,0*1,03 "Přepočtené koeficientem množství</t>
  </si>
  <si>
    <t>45</t>
  </si>
  <si>
    <t>59245006</t>
  </si>
  <si>
    <t>dlažba tvar obdélník betonová pro nevidomé 200x100x60mm barevná</t>
  </si>
  <si>
    <t>1710600323</t>
  </si>
  <si>
    <t>70*1,03 "Přepočtené koeficientem množství</t>
  </si>
  <si>
    <t>Trubní vedení</t>
  </si>
  <si>
    <t>46</t>
  </si>
  <si>
    <t>83126319R</t>
  </si>
  <si>
    <t>Zaústění drenáže</t>
  </si>
  <si>
    <t>kus</t>
  </si>
  <si>
    <t>-1533176305</t>
  </si>
  <si>
    <t>47</t>
  </si>
  <si>
    <t>871355221</t>
  </si>
  <si>
    <t>Kanalizační potrubí z tvrdého PVC v otevřeném výkopu ve sklonu do 20 %, hladkého plnostěnného jednovrstvého, tuhost třídy SN 8 DN 200</t>
  </si>
  <si>
    <t>2068754319</t>
  </si>
  <si>
    <t>kanalizační přípojky</t>
  </si>
  <si>
    <t>120,0</t>
  </si>
  <si>
    <t>48</t>
  </si>
  <si>
    <t>28611506.OSM</t>
  </si>
  <si>
    <t>KGR redukce dlouhá DN 200/125 SN8</t>
  </si>
  <si>
    <t>2000739558</t>
  </si>
  <si>
    <t>49</t>
  </si>
  <si>
    <t>895941311</t>
  </si>
  <si>
    <t>Zřízení vpusti kanalizační uliční z betonových dílců typ UVB-50</t>
  </si>
  <si>
    <t>151881579</t>
  </si>
  <si>
    <t>50</t>
  </si>
  <si>
    <t>59223852</t>
  </si>
  <si>
    <t>dno pro uliční vpusť s kalovou prohlubní betonové 450x300x50mm</t>
  </si>
  <si>
    <t>1732371346</t>
  </si>
  <si>
    <t>51</t>
  </si>
  <si>
    <t>592238541</t>
  </si>
  <si>
    <t>skruž betonová pro uliční vpusť se sifonem PVC TBV-Q 450/555/3z DN 200, 45x55x5 cm</t>
  </si>
  <si>
    <t>423190828</t>
  </si>
  <si>
    <t>52</t>
  </si>
  <si>
    <t>59223858</t>
  </si>
  <si>
    <t>skruž pro uliční vpusť horní betonová 450x570x50mm</t>
  </si>
  <si>
    <t>1110200971</t>
  </si>
  <si>
    <t>53</t>
  </si>
  <si>
    <t>59223874</t>
  </si>
  <si>
    <t>koš vysoký pro uliční vpusti žárově Pz plech pro rám 500/300mm</t>
  </si>
  <si>
    <t>1531345205</t>
  </si>
  <si>
    <t>54</t>
  </si>
  <si>
    <t>592238760</t>
  </si>
  <si>
    <t>rám zabetonovaný pro uliční vpusti 500/500 mm</t>
  </si>
  <si>
    <t>-1607830545</t>
  </si>
  <si>
    <t>55</t>
  </si>
  <si>
    <t>592238780</t>
  </si>
  <si>
    <t>mříž vtoková pro uliční vpusti 500/500 mm D 400</t>
  </si>
  <si>
    <t>1108617057</t>
  </si>
  <si>
    <t>56</t>
  </si>
  <si>
    <t>899231111</t>
  </si>
  <si>
    <t>Výšková úprava uličního vstupu nebo vpusti do 200 mm zvýšením mříže</t>
  </si>
  <si>
    <t>1377731641</t>
  </si>
  <si>
    <t>Ostatní konstrukce a práce, bourání</t>
  </si>
  <si>
    <t>57</t>
  </si>
  <si>
    <t>89594118</t>
  </si>
  <si>
    <t>Demontáž vpusti kanalizační uliční z betonových dílců</t>
  </si>
  <si>
    <t>-275921931</t>
  </si>
  <si>
    <t>58</t>
  </si>
  <si>
    <t>914111111</t>
  </si>
  <si>
    <t>Montáž svislé dopravní značky základní velikosti do 1 m2 objímkami na sloupky nebo konzoly</t>
  </si>
  <si>
    <t>-858898313</t>
  </si>
  <si>
    <t>59</t>
  </si>
  <si>
    <t>40445550</t>
  </si>
  <si>
    <t>výstražné dopravní značky A1-A30, A33 1000mm retroreflexní</t>
  </si>
  <si>
    <t>873709559</t>
  </si>
  <si>
    <t>60</t>
  </si>
  <si>
    <t>914431112</t>
  </si>
  <si>
    <t>Montáž dopravního zrcadla na sloupky nebo konzoly velikosti do 1 m2</t>
  </si>
  <si>
    <t>395887056</t>
  </si>
  <si>
    <t>61</t>
  </si>
  <si>
    <t>40445203</t>
  </si>
  <si>
    <t>zrcadlo dopravní čtvercové 600x800mm</t>
  </si>
  <si>
    <t>-1911099808</t>
  </si>
  <si>
    <t>62</t>
  </si>
  <si>
    <t>914511112</t>
  </si>
  <si>
    <t>Montáž sloupku dopravních značek délky do 3,5 m do hliníkové patky</t>
  </si>
  <si>
    <t>217954976</t>
  </si>
  <si>
    <t>"nové" 10</t>
  </si>
  <si>
    <t>"přemístění" 4</t>
  </si>
  <si>
    <t>63</t>
  </si>
  <si>
    <t>40445230</t>
  </si>
  <si>
    <t>sloupek pro dopravní značku Zn D 70mm v 3,5m</t>
  </si>
  <si>
    <t>-1466312217</t>
  </si>
  <si>
    <t>64</t>
  </si>
  <si>
    <t>40445241</t>
  </si>
  <si>
    <t>patka pro sloupek Al D 70mm</t>
  </si>
  <si>
    <t>951551970</t>
  </si>
  <si>
    <t>65</t>
  </si>
  <si>
    <t>915231112</t>
  </si>
  <si>
    <t>Vodorovné dopravní značení stříkaným plastem přechody pro chodce, šipky, symboly nápisy bílé retroreflexní</t>
  </si>
  <si>
    <t>1611645354</t>
  </si>
  <si>
    <t>66</t>
  </si>
  <si>
    <t>915311111</t>
  </si>
  <si>
    <t>Vodorovné značení předformovaným termoplastem dopravní značky barevné velikosti do 1 m2</t>
  </si>
  <si>
    <t>-181329297</t>
  </si>
  <si>
    <t>symbol O1</t>
  </si>
  <si>
    <t>67</t>
  </si>
  <si>
    <t>915621111</t>
  </si>
  <si>
    <t>Předznačení pro vodorovné značení stříkané barvou nebo prováděné z nátěrových hmot plošné šipky, symboly, nápisy</t>
  </si>
  <si>
    <t>-633537016</t>
  </si>
  <si>
    <t>68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</si>
  <si>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</si>
  <si>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</si>
  <si>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-206357063</t>
  </si>
  <si>
    <t>17,0+16,0+415,0+75,0+15,0+68,0</t>
  </si>
  <si>
    <t>69</t>
  </si>
  <si>
    <t>59217029</t>
  </si>
  <si>
    <t>obrubník betonový silniční nájezdový 1000x150x150mm</t>
  </si>
  <si>
    <t>-369334148</t>
  </si>
  <si>
    <t>68*1,01 "Přepočtené koeficientem množství</t>
  </si>
  <si>
    <t>70</t>
  </si>
  <si>
    <t>59217030</t>
  </si>
  <si>
    <t>obrubník betonový silniční přechodový 1000x150x150-250mm</t>
  </si>
  <si>
    <t>-758899579</t>
  </si>
  <si>
    <t>71</t>
  </si>
  <si>
    <t>59217031</t>
  </si>
  <si>
    <t>obrubník betonový silniční 1000x150x250mm</t>
  </si>
  <si>
    <t>115881735</t>
  </si>
  <si>
    <t>415*1,01 "Přepočtené koeficientem množství</t>
  </si>
  <si>
    <t>72</t>
  </si>
  <si>
    <t>59217026</t>
  </si>
  <si>
    <t>obrubník betonový silniční 500x150x250mm</t>
  </si>
  <si>
    <t>946763654</t>
  </si>
  <si>
    <t>75*1,01 "Přepočtené koeficientem množství</t>
  </si>
  <si>
    <t>73</t>
  </si>
  <si>
    <t>59217035</t>
  </si>
  <si>
    <t>obrubník betonový obloukový vnější 780x150x250mm</t>
  </si>
  <si>
    <t>-1502315535</t>
  </si>
  <si>
    <t>15*1,01 "Přepočtené koeficientem množství</t>
  </si>
  <si>
    <t>74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</si>
  <si>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</si>
  <si>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</si>
  <si>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1697560043</t>
  </si>
  <si>
    <t>30,0+125,0</t>
  </si>
  <si>
    <t>75</t>
  </si>
  <si>
    <t>59217016</t>
  </si>
  <si>
    <t>obrubník betonový chodníkový 1000x80x250mm</t>
  </si>
  <si>
    <t>-551002809</t>
  </si>
  <si>
    <t>30*1,01 "Přepočtené koeficientem množství</t>
  </si>
  <si>
    <t>76</t>
  </si>
  <si>
    <t>59217002</t>
  </si>
  <si>
    <t>obrubník betonový zahradní šedý 1000x50x200mm</t>
  </si>
  <si>
    <t>1414560502</t>
  </si>
  <si>
    <t>125*1,01 "Přepočtené koeficientem množství</t>
  </si>
  <si>
    <t>77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</si>
  <si>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</si>
  <si>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</si>
  <si>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1480800609</t>
  </si>
  <si>
    <t>78</t>
  </si>
  <si>
    <t>919735124</t>
  </si>
  <si>
    <t>Řezání stávajícího betonového krytu nebo podkladu hloubky přes 150 do 200 mm</t>
  </si>
  <si>
    <t>384573613</t>
  </si>
  <si>
    <t>79</t>
  </si>
  <si>
    <t>935113111</t>
  </si>
  <si>
    <t>Osazení odvodňovacího žlabu s krycím roštem polymerbetonového šířky do 200 mm</t>
  </si>
  <si>
    <t>-1425685411</t>
  </si>
  <si>
    <t>80</t>
  </si>
  <si>
    <t>59227000R</t>
  </si>
  <si>
    <t>liniový žlab FILCOTEN NW 100</t>
  </si>
  <si>
    <t>-488424198</t>
  </si>
  <si>
    <t>81</t>
  </si>
  <si>
    <t>59227022R</t>
  </si>
  <si>
    <t>plastový rošt pro žlab FILCOTEN NW 100, dl. 500mm tř.zatíž. C250</t>
  </si>
  <si>
    <t>431348024</t>
  </si>
  <si>
    <t>82</t>
  </si>
  <si>
    <t>962032241</t>
  </si>
  <si>
    <t>Bourání zdiva nadzákladového z cihel nebo tvárnic z cihel pálených nebo vápenopískových, na maltu cementovou, objemu přes 1 m3</t>
  </si>
  <si>
    <t>-2014322293</t>
  </si>
  <si>
    <t>1,5*2,0*0,5</t>
  </si>
  <si>
    <t>83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</si>
  <si>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</si>
  <si>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</si>
  <si>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-462630548</t>
  </si>
  <si>
    <t>4+1</t>
  </si>
  <si>
    <t>997</t>
  </si>
  <si>
    <t>Přesun sutě</t>
  </si>
  <si>
    <t>84</t>
  </si>
  <si>
    <t>997221551</t>
  </si>
  <si>
    <t>Vodorovná doprava suti bez naložení, ale se složením a s hrubým urovnáním ze sypkých materiálů, na vzdálenost do 1 km</t>
  </si>
  <si>
    <t>79624312</t>
  </si>
  <si>
    <t>85</t>
  </si>
  <si>
    <t>997221559</t>
  </si>
  <si>
    <t>Vodorovná doprava suti bez naložení, ale se složením a s hrubým urovnáním Příplatek k ceně za každý další i započatý 1 km přes 1 km</t>
  </si>
  <si>
    <t>-563118653</t>
  </si>
  <si>
    <t>1044*14 "Přepočtené koeficientem množství</t>
  </si>
  <si>
    <t>86</t>
  </si>
  <si>
    <t>997221561</t>
  </si>
  <si>
    <t>Vodorovná doprava suti bez naložení, ale se složením a s hrubým urovnáním z kusových materiálů, na vzdálenost do 1 km</t>
  </si>
  <si>
    <t>-1761279394</t>
  </si>
  <si>
    <t>87</t>
  </si>
  <si>
    <t>997221569</t>
  </si>
  <si>
    <t>-1626619584</t>
  </si>
  <si>
    <t>2365,721*14 "Přepočtené koeficientem množství</t>
  </si>
  <si>
    <t>88</t>
  </si>
  <si>
    <t>997013863</t>
  </si>
  <si>
    <t>Poplatek za uložení stavebního odpadu na recyklační skládce (skládkovné) cihelného zatříděného do Katalogu odpadů pod kódem 17 01 02</t>
  </si>
  <si>
    <t>-290869591</t>
  </si>
  <si>
    <t>89</t>
  </si>
  <si>
    <t>997013847R</t>
  </si>
  <si>
    <t>Poplatek za uložení stavebního odpadu na skládce (skládkovné) asfaltového s obsahem dehtu zatříděného do Katalogu odpadů pod kódem 17 03 01</t>
  </si>
  <si>
    <t>-1231561275</t>
  </si>
  <si>
    <t>90</t>
  </si>
  <si>
    <t>997221645</t>
  </si>
  <si>
    <t>Poplatek za uložení stavebního odpadu na skládce (skládkovné) asfaltového bez obsahu dehtu zatříděného do Katalogu odpadů pod kódem 17 03 02</t>
  </si>
  <si>
    <t>-89557727</t>
  </si>
  <si>
    <t>91</t>
  </si>
  <si>
    <t>997221861</t>
  </si>
  <si>
    <t>Poplatek za uložení stavebního odpadu na recyklační skládce (skládkovné) z prostého betonu zatříděného do Katalogu odpadů pod kódem 17 01 01</t>
  </si>
  <si>
    <t>2097622367</t>
  </si>
  <si>
    <t>92</t>
  </si>
  <si>
    <t>997221873</t>
  </si>
  <si>
    <t>-47651573</t>
  </si>
  <si>
    <t>998</t>
  </si>
  <si>
    <t>Přesun hmot</t>
  </si>
  <si>
    <t>93</t>
  </si>
  <si>
    <t>998225111</t>
  </si>
  <si>
    <t>Přesun hmot pro komunikace s krytem z kameniva, monolitickým betonovým nebo živičným dopravní vzdálenost do 200 m jakékoliv délky objektu</t>
  </si>
  <si>
    <t>-161360529</t>
  </si>
  <si>
    <t>ZRN2 - VEŘEJNÉ OSVĚTLENÍ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</si>
  <si>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</si>
  <si>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</si>
  <si>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</si>
  <si>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</si>
  <si>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</si>
  <si>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</si>
  <si>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</si>
  <si>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</si>
  <si>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</si>
  <si>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CS ÚRS 2021 01</t>
  </si>
  <si>
    <t>-1938944768</t>
  </si>
  <si>
    <t>210100003</t>
  </si>
  <si>
    <t>Ukončení vodičů v rozváděči nebo na přístroji včetně zapojení průřezu žíly do 16 mm2</t>
  </si>
  <si>
    <t>119967469</t>
  </si>
  <si>
    <t>210100152</t>
  </si>
  <si>
    <t>Ukončení kabelů smršťovací záklopkou nebo páskou se zapojením bez letování žíly do 4x35 mm2</t>
  </si>
  <si>
    <t>-2022146943</t>
  </si>
  <si>
    <t>35436315</t>
  </si>
  <si>
    <t>hlava rozdělovací smršťovaná přímá do 1kV SKE 4f/3+4 kabel 27-45mm/průřez 35-150mm</t>
  </si>
  <si>
    <t>256</t>
  </si>
  <si>
    <t>884448483</t>
  </si>
  <si>
    <t>210202013</t>
  </si>
  <si>
    <t>Montáž svítidlo výbojkové průmyslové nebo venkovní na výložník</t>
  </si>
  <si>
    <t>-186130659</t>
  </si>
  <si>
    <t>210202013-D</t>
  </si>
  <si>
    <t>Demontáž svítidel výbojkových průmyslových stropních závěsných na výložník</t>
  </si>
  <si>
    <t>1812646748</t>
  </si>
  <si>
    <t>348M001</t>
  </si>
  <si>
    <t>Svítidlo Streetlight 11 midi LED | ST1.2P1.0 (5XC3G31B08MB).</t>
  </si>
  <si>
    <t>-1297814223</t>
  </si>
  <si>
    <t>348M002</t>
  </si>
  <si>
    <t>svítidlo Streetlight 20 midi LED | PC-L (5XB37M2C408C)</t>
  </si>
  <si>
    <t>-677240531</t>
  </si>
  <si>
    <t>210204011</t>
  </si>
  <si>
    <t>Montáž stožárů osvětlení ocelových samostatně stojících délky do 12 m</t>
  </si>
  <si>
    <t>-1282120099</t>
  </si>
  <si>
    <t>316M003</t>
  </si>
  <si>
    <t>stožár výška 8m - JB10 - žár. zinek</t>
  </si>
  <si>
    <t>-306725078</t>
  </si>
  <si>
    <t>316M004</t>
  </si>
  <si>
    <t>Stožár přechodový STP6-D</t>
  </si>
  <si>
    <t>-86952862</t>
  </si>
  <si>
    <t>210204011-D</t>
  </si>
  <si>
    <t>Demontáž stožárů osvětlení ocelových samostatně stojících délky do 12 m</t>
  </si>
  <si>
    <t>1573340313</t>
  </si>
  <si>
    <t>210204103</t>
  </si>
  <si>
    <t>Montáž výložníků osvětlení jednoramenných sloupových hmotnosti do 35 kg</t>
  </si>
  <si>
    <t>-1361079977</t>
  </si>
  <si>
    <t>316M006</t>
  </si>
  <si>
    <t>výložník  TYP V1/89-1500/15°(A6)</t>
  </si>
  <si>
    <t>-1052630391</t>
  </si>
  <si>
    <t>316M007</t>
  </si>
  <si>
    <t>výložník  TYP V1/89-1500/5°(A5, A7)</t>
  </si>
  <si>
    <t>1195347265</t>
  </si>
  <si>
    <t>316M008</t>
  </si>
  <si>
    <t>výložník  TYP V1/89-2000/15°(A1-A4)</t>
  </si>
  <si>
    <t>-2122940272</t>
  </si>
  <si>
    <t>316M009</t>
  </si>
  <si>
    <t>výložník  TYP UD1-2500+250/175°(B1)</t>
  </si>
  <si>
    <t>-1059772319</t>
  </si>
  <si>
    <t>210204103-D</t>
  </si>
  <si>
    <t>Demontáž výložníků osvětlení jednoramenných sloupových hmotnosti do 35 kg</t>
  </si>
  <si>
    <t>-1029962566</t>
  </si>
  <si>
    <t>210204201</t>
  </si>
  <si>
    <t>Montáž elektrovýzbroje stožárů osvětlení</t>
  </si>
  <si>
    <t>869341974</t>
  </si>
  <si>
    <t>354420290.R01</t>
  </si>
  <si>
    <t>svorka  SR 721-17 Z Cu</t>
  </si>
  <si>
    <t>-579959662</t>
  </si>
  <si>
    <t>210220022</t>
  </si>
  <si>
    <t>Montáž uzemňovacího vedení vodičů FeZn pomocí svorek v zemi drátem do 10 mm ve městské zástavbě</t>
  </si>
  <si>
    <t>782235274</t>
  </si>
  <si>
    <t>35441073</t>
  </si>
  <si>
    <t>drát D 10mm FeZn</t>
  </si>
  <si>
    <t>-1908898728</t>
  </si>
  <si>
    <t>300*0,62 "Přepočtené koeficientem množství</t>
  </si>
  <si>
    <t>210812061</t>
  </si>
  <si>
    <t>Montáž kabel Cu plný kulatý do 1 kV 5x1,5 až 2,5 mm2 uložený volně nebo v liště (např. CYKY)</t>
  </si>
  <si>
    <t>1143053052</t>
  </si>
  <si>
    <t>34111090</t>
  </si>
  <si>
    <t>kabel instalační jádro Cu plné izolace PVC plášť PVC 450/750V (CYKY) 5x1,5mm2</t>
  </si>
  <si>
    <t>658079816</t>
  </si>
  <si>
    <t>210812035</t>
  </si>
  <si>
    <t>Montáž kabel Cu plný kulatý do 1 kV 4x16 mm2 uložený volně nebo v liště (např. CYKY)</t>
  </si>
  <si>
    <t>-243785313</t>
  </si>
  <si>
    <t>34111080</t>
  </si>
  <si>
    <t>kabel instalační jádro Cu plné izolace PVC plášť PVC 450/750V (CYKY) 4x16mm2</t>
  </si>
  <si>
    <t>460602526</t>
  </si>
  <si>
    <t>210220302</t>
  </si>
  <si>
    <t>Montáž svorek hromosvodných se 3 a více šrouby</t>
  </si>
  <si>
    <t>-364030846</t>
  </si>
  <si>
    <t>35441875</t>
  </si>
  <si>
    <t>svorka křížová pro vodič D 6-10 mm</t>
  </si>
  <si>
    <t>1544308623</t>
  </si>
  <si>
    <t>PM</t>
  </si>
  <si>
    <t>Přidružený materiál</t>
  </si>
  <si>
    <t>%</t>
  </si>
  <si>
    <t>-1108466918</t>
  </si>
  <si>
    <t>PPV</t>
  </si>
  <si>
    <t>Podíl přidružených výkonů</t>
  </si>
  <si>
    <t>-1444446557</t>
  </si>
  <si>
    <t>ZV</t>
  </si>
  <si>
    <t>Zednické výpomoci</t>
  </si>
  <si>
    <t>-1827698672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</si>
  <si>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</si>
  <si>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</si>
  <si>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</si>
  <si>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</si>
  <si>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</si>
  <si>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563708596</t>
  </si>
  <si>
    <t>460141123</t>
  </si>
  <si>
    <t>Hloubení nezapažených jam při elektromontážích strojně v hornině tř II skupiny 4 v omezeném prostoru</t>
  </si>
  <si>
    <t>631166959</t>
  </si>
  <si>
    <t>460080012</t>
  </si>
  <si>
    <t>Základové konstrukce z monolitického betonu C 8/10 bez bednění chránička 0,5x0,2x30m</t>
  </si>
  <si>
    <t>585361932</t>
  </si>
  <si>
    <t>460080014</t>
  </si>
  <si>
    <t>Základové konstrukce z monolitického betonu C 16/20 bez bednění stožáry 0,8x0,8x1,5m</t>
  </si>
  <si>
    <t>-1027192590</t>
  </si>
  <si>
    <t>460161153</t>
  </si>
  <si>
    <t>Hloubení kabelových rýh ručně š 35 cm hl 60 cm v hornině tř II skupiny 4</t>
  </si>
  <si>
    <t>1453721255</t>
  </si>
  <si>
    <t>Poznámka k položce:
50%</t>
  </si>
  <si>
    <t>270*0,5 "Přepočtené koeficientem množství</t>
  </si>
  <si>
    <t>460171153</t>
  </si>
  <si>
    <t>Hloubení kabelových nezapažených rýh strojně š 35 cm hl 60 cm v hornině tř II skupiny 4</t>
  </si>
  <si>
    <t>-1606328743</t>
  </si>
  <si>
    <t>460202304</t>
  </si>
  <si>
    <t>Hloubení kabelových nezapažených rýh strojně š 50 cm, hl 120 cm, v hornině tř 4</t>
  </si>
  <si>
    <t>-1207199173</t>
  </si>
  <si>
    <t>460421171</t>
  </si>
  <si>
    <t>Lože kabelů z písku nebo štěrkopísku tl 10 cm nad kabel, kryté plastovou deskou, š lože do 25 cm</t>
  </si>
  <si>
    <t>-1778623905</t>
  </si>
  <si>
    <t>34575121</t>
  </si>
  <si>
    <t>deska kabelová krycí PE červená, 250x4mm</t>
  </si>
  <si>
    <t>1784927425</t>
  </si>
  <si>
    <t>58331200</t>
  </si>
  <si>
    <t>štěrkopísek netříděný zásypový</t>
  </si>
  <si>
    <t>-792539831</t>
  </si>
  <si>
    <t>0,4*0,2*300*1,8</t>
  </si>
  <si>
    <t>460520173</t>
  </si>
  <si>
    <t>Montáž trubek ochranných plastových ohebných do 90 mm uložených do rýhy</t>
  </si>
  <si>
    <t>186899843</t>
  </si>
  <si>
    <t>34571354</t>
  </si>
  <si>
    <t>trubka elektroinstalační ohebná dvouplášťová korugovaná D 75/90 mm, HDPE+LDPE</t>
  </si>
  <si>
    <t>128</t>
  </si>
  <si>
    <t>1869199919</t>
  </si>
  <si>
    <t>460451173</t>
  </si>
  <si>
    <t>Zásyp kabelových rýh strojně se zhutněním š 35 cm hl 70 cm z horniny tř II skupiny 4</t>
  </si>
  <si>
    <t>1419258911</t>
  </si>
  <si>
    <t>460560284</t>
  </si>
  <si>
    <t>Zásyp rýh ručně šířky 50 cm, hloubky 100 cm, z horniny třídy 4</t>
  </si>
  <si>
    <t>-1050010969</t>
  </si>
  <si>
    <t>58-M</t>
  </si>
  <si>
    <t>Revize vyhrazených technických zařízení</t>
  </si>
  <si>
    <t>580108013</t>
  </si>
  <si>
    <t>Kontrola stavu přes 10 stožárových svítidel parkových nebo sadových</t>
  </si>
  <si>
    <t>1470871283</t>
  </si>
  <si>
    <t>741810003</t>
  </si>
  <si>
    <t>Měření osvětlení</t>
  </si>
  <si>
    <t>kpl</t>
  </si>
  <si>
    <t>-1835934264</t>
  </si>
  <si>
    <t>MO</t>
  </si>
  <si>
    <t>-2069729810</t>
  </si>
  <si>
    <t>PL</t>
  </si>
  <si>
    <t>Plošina</t>
  </si>
  <si>
    <t>-1399997399</t>
  </si>
  <si>
    <t>RED-PEN</t>
  </si>
  <si>
    <t>Dokumentace RED-PEN</t>
  </si>
  <si>
    <t>KPL</t>
  </si>
  <si>
    <t>1096268274</t>
  </si>
  <si>
    <t>VON - VEDLEJŠÍ A OSTATNÍ NÁKLADY</t>
  </si>
  <si>
    <t>VRN - Vedlejší rozpočtové náklady</t>
  </si>
  <si>
    <t>VRN</t>
  </si>
  <si>
    <t>Vedlejší rozpočtové náklady</t>
  </si>
  <si>
    <t>012103000R</t>
  </si>
  <si>
    <t xml:space="preserve">Geodetické zaměření pláně před pokládkou vrstev vozovky </t>
  </si>
  <si>
    <t>1024</t>
  </si>
  <si>
    <t>177162059</t>
  </si>
  <si>
    <t>01000100</t>
  </si>
  <si>
    <t>Geodetické zaměření stavby</t>
  </si>
  <si>
    <t>1512583495</t>
  </si>
  <si>
    <t>012303000</t>
  </si>
  <si>
    <t>Průzkumné, geodetické a projektové práce - Zaměření skutečného stavu</t>
  </si>
  <si>
    <t>1791796981</t>
  </si>
  <si>
    <t>013244000</t>
  </si>
  <si>
    <t>Realizační dokumentace stavby</t>
  </si>
  <si>
    <t>869776513</t>
  </si>
  <si>
    <t>013254000</t>
  </si>
  <si>
    <t>Dokumentace stavby (výkresová a textová) skutečného provedení stavby</t>
  </si>
  <si>
    <t>-1789427909</t>
  </si>
  <si>
    <t>030001000</t>
  </si>
  <si>
    <t>Zařízení staveniště</t>
  </si>
  <si>
    <t>-161556104</t>
  </si>
  <si>
    <t>Poznámka k položce:
Poznámka k položce: Náklady na provoz a údržbu vybavení staveniště</t>
  </si>
  <si>
    <t>034403000</t>
  </si>
  <si>
    <t>Dopravně inženýrská opatření</t>
  </si>
  <si>
    <t>1180499162</t>
  </si>
  <si>
    <t>043134000</t>
  </si>
  <si>
    <t>Inženýrská činnost zkoušky a ostatní měření zkoušky zátěžové</t>
  </si>
  <si>
    <t>-1319428251</t>
  </si>
  <si>
    <t>012403000</t>
  </si>
  <si>
    <t>Kartografické práce na celou stavbu– geometrický plán</t>
  </si>
  <si>
    <t>-1474989569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</si>
</sst>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2"/>
      <c r="AQ5" s="22"/>
      <c r="AR5" s="20"/>
      <c r="BE5" s="23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2"/>
      <c r="AQ6" s="22"/>
      <c r="AR6" s="20"/>
      <c r="BE6" s="24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40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4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0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4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4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40"/>
      <c r="BS13" s="17" t="s">
        <v>6</v>
      </c>
    </row>
    <row r="14" spans="2:71" ht="12.75">
      <c r="B14" s="21"/>
      <c r="C14" s="22"/>
      <c r="D14" s="22"/>
      <c r="E14" s="245" t="s">
        <v>30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4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40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40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0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40"/>
      <c r="BS19" s="17" t="s">
        <v>6</v>
      </c>
    </row>
    <row r="20" spans="2:71" s="1" customFormat="1" ht="18.4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40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0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0"/>
    </row>
    <row r="23" spans="2:57" s="1" customFormat="1" ht="47.25" customHeight="1">
      <c r="B23" s="21"/>
      <c r="C23" s="22"/>
      <c r="D23" s="22"/>
      <c r="E23" s="247" t="s">
        <v>36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2"/>
      <c r="AP23" s="22"/>
      <c r="AQ23" s="22"/>
      <c r="AR23" s="20"/>
      <c r="BE23" s="24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0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48">
        <f>ROUND(AG54,2)</f>
        <v>0</v>
      </c>
      <c r="AL26" s="249"/>
      <c r="AM26" s="249"/>
      <c r="AN26" s="249"/>
      <c r="AO26" s="249"/>
      <c r="AP26" s="36"/>
      <c r="AQ26" s="36"/>
      <c r="AR26" s="39"/>
      <c r="BE26" s="24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0" t="s">
        <v>38</v>
      </c>
      <c r="M28" s="250"/>
      <c r="N28" s="250"/>
      <c r="O28" s="250"/>
      <c r="P28" s="250"/>
      <c r="Q28" s="36"/>
      <c r="R28" s="36"/>
      <c r="S28" s="36"/>
      <c r="T28" s="36"/>
      <c r="U28" s="36"/>
      <c r="V28" s="36"/>
      <c r="W28" s="250" t="s">
        <v>39</v>
      </c>
      <c r="X28" s="250"/>
      <c r="Y28" s="250"/>
      <c r="Z28" s="250"/>
      <c r="AA28" s="250"/>
      <c r="AB28" s="250"/>
      <c r="AC28" s="250"/>
      <c r="AD28" s="250"/>
      <c r="AE28" s="250"/>
      <c r="AF28" s="36"/>
      <c r="AG28" s="36"/>
      <c r="AH28" s="36"/>
      <c r="AI28" s="36"/>
      <c r="AJ28" s="36"/>
      <c r="AK28" s="250" t="s">
        <v>40</v>
      </c>
      <c r="AL28" s="250"/>
      <c r="AM28" s="250"/>
      <c r="AN28" s="250"/>
      <c r="AO28" s="250"/>
      <c r="AP28" s="36"/>
      <c r="AQ28" s="36"/>
      <c r="AR28" s="39"/>
      <c r="BE28" s="240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53">
        <v>0.21</v>
      </c>
      <c r="M29" s="252"/>
      <c r="N29" s="252"/>
      <c r="O29" s="252"/>
      <c r="P29" s="252"/>
      <c r="Q29" s="41"/>
      <c r="R29" s="41"/>
      <c r="S29" s="41"/>
      <c r="T29" s="41"/>
      <c r="U29" s="41"/>
      <c r="V29" s="41"/>
      <c r="W29" s="251">
        <f>ROUND(AZ54,2)</f>
        <v>0</v>
      </c>
      <c r="X29" s="252"/>
      <c r="Y29" s="252"/>
      <c r="Z29" s="252"/>
      <c r="AA29" s="252"/>
      <c r="AB29" s="252"/>
      <c r="AC29" s="252"/>
      <c r="AD29" s="252"/>
      <c r="AE29" s="252"/>
      <c r="AF29" s="41"/>
      <c r="AG29" s="41"/>
      <c r="AH29" s="41"/>
      <c r="AI29" s="41"/>
      <c r="AJ29" s="41"/>
      <c r="AK29" s="251">
        <f>ROUND(AV54,2)</f>
        <v>0</v>
      </c>
      <c r="AL29" s="252"/>
      <c r="AM29" s="252"/>
      <c r="AN29" s="252"/>
      <c r="AO29" s="252"/>
      <c r="AP29" s="41"/>
      <c r="AQ29" s="41"/>
      <c r="AR29" s="42"/>
      <c r="BE29" s="241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53">
        <v>0.15</v>
      </c>
      <c r="M30" s="252"/>
      <c r="N30" s="252"/>
      <c r="O30" s="252"/>
      <c r="P30" s="252"/>
      <c r="Q30" s="41"/>
      <c r="R30" s="41"/>
      <c r="S30" s="41"/>
      <c r="T30" s="41"/>
      <c r="U30" s="41"/>
      <c r="V30" s="41"/>
      <c r="W30" s="251">
        <f>ROUND(BA54,2)</f>
        <v>0</v>
      </c>
      <c r="X30" s="252"/>
      <c r="Y30" s="252"/>
      <c r="Z30" s="252"/>
      <c r="AA30" s="252"/>
      <c r="AB30" s="252"/>
      <c r="AC30" s="252"/>
      <c r="AD30" s="252"/>
      <c r="AE30" s="252"/>
      <c r="AF30" s="41"/>
      <c r="AG30" s="41"/>
      <c r="AH30" s="41"/>
      <c r="AI30" s="41"/>
      <c r="AJ30" s="41"/>
      <c r="AK30" s="251">
        <f>ROUND(AW54,2)</f>
        <v>0</v>
      </c>
      <c r="AL30" s="252"/>
      <c r="AM30" s="252"/>
      <c r="AN30" s="252"/>
      <c r="AO30" s="252"/>
      <c r="AP30" s="41"/>
      <c r="AQ30" s="41"/>
      <c r="AR30" s="42"/>
      <c r="BE30" s="241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53">
        <v>0.21</v>
      </c>
      <c r="M31" s="252"/>
      <c r="N31" s="252"/>
      <c r="O31" s="252"/>
      <c r="P31" s="252"/>
      <c r="Q31" s="41"/>
      <c r="R31" s="41"/>
      <c r="S31" s="41"/>
      <c r="T31" s="41"/>
      <c r="U31" s="41"/>
      <c r="V31" s="41"/>
      <c r="W31" s="251">
        <f>ROUND(BB54,2)</f>
        <v>0</v>
      </c>
      <c r="X31" s="252"/>
      <c r="Y31" s="252"/>
      <c r="Z31" s="252"/>
      <c r="AA31" s="252"/>
      <c r="AB31" s="252"/>
      <c r="AC31" s="252"/>
      <c r="AD31" s="252"/>
      <c r="AE31" s="252"/>
      <c r="AF31" s="41"/>
      <c r="AG31" s="41"/>
      <c r="AH31" s="41"/>
      <c r="AI31" s="41"/>
      <c r="AJ31" s="41"/>
      <c r="AK31" s="251">
        <v>0</v>
      </c>
      <c r="AL31" s="252"/>
      <c r="AM31" s="252"/>
      <c r="AN31" s="252"/>
      <c r="AO31" s="252"/>
      <c r="AP31" s="41"/>
      <c r="AQ31" s="41"/>
      <c r="AR31" s="42"/>
      <c r="BE31" s="241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53">
        <v>0.15</v>
      </c>
      <c r="M32" s="252"/>
      <c r="N32" s="252"/>
      <c r="O32" s="252"/>
      <c r="P32" s="252"/>
      <c r="Q32" s="41"/>
      <c r="R32" s="41"/>
      <c r="S32" s="41"/>
      <c r="T32" s="41"/>
      <c r="U32" s="41"/>
      <c r="V32" s="41"/>
      <c r="W32" s="251">
        <f>ROUND(BC54,2)</f>
        <v>0</v>
      </c>
      <c r="X32" s="252"/>
      <c r="Y32" s="252"/>
      <c r="Z32" s="252"/>
      <c r="AA32" s="252"/>
      <c r="AB32" s="252"/>
      <c r="AC32" s="252"/>
      <c r="AD32" s="252"/>
      <c r="AE32" s="252"/>
      <c r="AF32" s="41"/>
      <c r="AG32" s="41"/>
      <c r="AH32" s="41"/>
      <c r="AI32" s="41"/>
      <c r="AJ32" s="41"/>
      <c r="AK32" s="251">
        <v>0</v>
      </c>
      <c r="AL32" s="252"/>
      <c r="AM32" s="252"/>
      <c r="AN32" s="252"/>
      <c r="AO32" s="252"/>
      <c r="AP32" s="41"/>
      <c r="AQ32" s="41"/>
      <c r="AR32" s="42"/>
      <c r="BE32" s="241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53">
        <v>0</v>
      </c>
      <c r="M33" s="252"/>
      <c r="N33" s="252"/>
      <c r="O33" s="252"/>
      <c r="P33" s="252"/>
      <c r="Q33" s="41"/>
      <c r="R33" s="41"/>
      <c r="S33" s="41"/>
      <c r="T33" s="41"/>
      <c r="U33" s="41"/>
      <c r="V33" s="41"/>
      <c r="W33" s="251">
        <f>ROUND(BD54,2)</f>
        <v>0</v>
      </c>
      <c r="X33" s="252"/>
      <c r="Y33" s="252"/>
      <c r="Z33" s="252"/>
      <c r="AA33" s="252"/>
      <c r="AB33" s="252"/>
      <c r="AC33" s="252"/>
      <c r="AD33" s="252"/>
      <c r="AE33" s="252"/>
      <c r="AF33" s="41"/>
      <c r="AG33" s="41"/>
      <c r="AH33" s="41"/>
      <c r="AI33" s="41"/>
      <c r="AJ33" s="41"/>
      <c r="AK33" s="251">
        <v>0</v>
      </c>
      <c r="AL33" s="252"/>
      <c r="AM33" s="252"/>
      <c r="AN33" s="252"/>
      <c r="AO33" s="252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54" t="s">
        <v>49</v>
      </c>
      <c r="Y35" s="255"/>
      <c r="Z35" s="255"/>
      <c r="AA35" s="255"/>
      <c r="AB35" s="255"/>
      <c r="AC35" s="45"/>
      <c r="AD35" s="45"/>
      <c r="AE35" s="45"/>
      <c r="AF35" s="45"/>
      <c r="AG35" s="45"/>
      <c r="AH35" s="45"/>
      <c r="AI35" s="45"/>
      <c r="AJ35" s="45"/>
      <c r="AK35" s="256">
        <f>SUM(AK26:AK33)</f>
        <v>0</v>
      </c>
      <c r="AL35" s="255"/>
      <c r="AM35" s="255"/>
      <c r="AN35" s="255"/>
      <c r="AO35" s="25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21-04-12_R2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58" t="str">
        <f>K6</f>
        <v>RUSKÁ 2021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Teplice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60" t="str">
        <f>IF(AN8="","",AN8)</f>
        <v>6. 5. 2021</v>
      </c>
      <c r="AN47" s="26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Statutární měsro Teplice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61" t="str">
        <f>IF(E17="","",E17)</f>
        <v xml:space="preserve"> </v>
      </c>
      <c r="AN49" s="262"/>
      <c r="AO49" s="262"/>
      <c r="AP49" s="262"/>
      <c r="AQ49" s="36"/>
      <c r="AR49" s="39"/>
      <c r="AS49" s="263" t="s">
        <v>51</v>
      </c>
      <c r="AT49" s="264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61" t="str">
        <f>IF(E20="","",E20)</f>
        <v xml:space="preserve"> </v>
      </c>
      <c r="AN50" s="262"/>
      <c r="AO50" s="262"/>
      <c r="AP50" s="262"/>
      <c r="AQ50" s="36"/>
      <c r="AR50" s="39"/>
      <c r="AS50" s="265"/>
      <c r="AT50" s="266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7"/>
      <c r="AT51" s="268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69" t="s">
        <v>52</v>
      </c>
      <c r="D52" s="270"/>
      <c r="E52" s="270"/>
      <c r="F52" s="270"/>
      <c r="G52" s="270"/>
      <c r="H52" s="66"/>
      <c r="I52" s="271" t="s">
        <v>53</v>
      </c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2" t="s">
        <v>54</v>
      </c>
      <c r="AH52" s="270"/>
      <c r="AI52" s="270"/>
      <c r="AJ52" s="270"/>
      <c r="AK52" s="270"/>
      <c r="AL52" s="270"/>
      <c r="AM52" s="270"/>
      <c r="AN52" s="271" t="s">
        <v>55</v>
      </c>
      <c r="AO52" s="270"/>
      <c r="AP52" s="270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76">
        <f>ROUND(SUM(AG55:AG57),2)</f>
        <v>0</v>
      </c>
      <c r="AH54" s="276"/>
      <c r="AI54" s="276"/>
      <c r="AJ54" s="276"/>
      <c r="AK54" s="276"/>
      <c r="AL54" s="276"/>
      <c r="AM54" s="276"/>
      <c r="AN54" s="277">
        <f>SUM(AG54,AT54)</f>
        <v>0</v>
      </c>
      <c r="AO54" s="277"/>
      <c r="AP54" s="277"/>
      <c r="AQ54" s="78" t="s">
        <v>19</v>
      </c>
      <c r="AR54" s="79"/>
      <c r="AS54" s="80">
        <f>ROUND(SUM(AS55:AS57),2)</f>
        <v>0</v>
      </c>
      <c r="AT54" s="81">
        <f>ROUND(SUM(AV54:AW54),2)</f>
        <v>0</v>
      </c>
      <c r="AU54" s="82">
        <f>ROUND(SUM(AU55:AU57),5)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ROUND(SUM(AZ55:AZ57),2)</f>
        <v>0</v>
      </c>
      <c r="BA54" s="81">
        <f>ROUND(SUM(BA55:BA57),2)</f>
        <v>0</v>
      </c>
      <c r="BB54" s="81">
        <f>ROUND(SUM(BB55:BB57),2)</f>
        <v>0</v>
      </c>
      <c r="BC54" s="81">
        <f>ROUND(SUM(BC55:BC57),2)</f>
        <v>0</v>
      </c>
      <c r="BD54" s="83">
        <f>ROUND(SUM(BD55:BD57),2)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7" customFormat="1" ht="16.5" customHeight="1">
      <c r="A55" s="86" t="s">
        <v>75</v>
      </c>
      <c r="B55" s="87"/>
      <c r="C55" s="88"/>
      <c r="D55" s="275" t="s">
        <v>76</v>
      </c>
      <c r="E55" s="275"/>
      <c r="F55" s="275"/>
      <c r="G55" s="275"/>
      <c r="H55" s="275"/>
      <c r="I55" s="89"/>
      <c r="J55" s="275" t="s">
        <v>77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3">
        <f>'ZRN1 - KOMUNIKACE'!J30</f>
        <v>0</v>
      </c>
      <c r="AH55" s="274"/>
      <c r="AI55" s="274"/>
      <c r="AJ55" s="274"/>
      <c r="AK55" s="274"/>
      <c r="AL55" s="274"/>
      <c r="AM55" s="274"/>
      <c r="AN55" s="273">
        <f>SUM(AG55,AT55)</f>
        <v>0</v>
      </c>
      <c r="AO55" s="274"/>
      <c r="AP55" s="274"/>
      <c r="AQ55" s="90" t="s">
        <v>78</v>
      </c>
      <c r="AR55" s="91"/>
      <c r="AS55" s="92">
        <v>0</v>
      </c>
      <c r="AT55" s="93">
        <f>ROUND(SUM(AV55:AW55),2)</f>
        <v>0</v>
      </c>
      <c r="AU55" s="94">
        <f>'ZRN1 - KOMUNIKACE'!P89</f>
        <v>0</v>
      </c>
      <c r="AV55" s="93">
        <f>'ZRN1 - KOMUNIKACE'!J33</f>
        <v>0</v>
      </c>
      <c r="AW55" s="93">
        <f>'ZRN1 - KOMUNIKACE'!J34</f>
        <v>0</v>
      </c>
      <c r="AX55" s="93">
        <f>'ZRN1 - KOMUNIKACE'!J35</f>
        <v>0</v>
      </c>
      <c r="AY55" s="93">
        <f>'ZRN1 - KOMUNIKACE'!J36</f>
        <v>0</v>
      </c>
      <c r="AZ55" s="93">
        <f>'ZRN1 - KOMUNIKACE'!F33</f>
        <v>0</v>
      </c>
      <c r="BA55" s="93">
        <f>'ZRN1 - KOMUNIKACE'!F34</f>
        <v>0</v>
      </c>
      <c r="BB55" s="93">
        <f>'ZRN1 - KOMUNIKACE'!F35</f>
        <v>0</v>
      </c>
      <c r="BC55" s="93">
        <f>'ZRN1 - KOMUNIKACE'!F36</f>
        <v>0</v>
      </c>
      <c r="BD55" s="95">
        <f>'ZRN1 - KOMUNIKACE'!F37</f>
        <v>0</v>
      </c>
      <c r="BT55" s="96" t="s">
        <v>79</v>
      </c>
      <c r="BV55" s="96" t="s">
        <v>73</v>
      </c>
      <c r="BW55" s="96" t="s">
        <v>80</v>
      </c>
      <c r="BX55" s="96" t="s">
        <v>5</v>
      </c>
      <c r="CL55" s="96" t="s">
        <v>19</v>
      </c>
      <c r="CM55" s="96" t="s">
        <v>81</v>
      </c>
    </row>
    <row r="56" spans="1:91" s="7" customFormat="1" ht="16.5" customHeight="1">
      <c r="A56" s="86" t="s">
        <v>75</v>
      </c>
      <c r="B56" s="87"/>
      <c r="C56" s="88"/>
      <c r="D56" s="275" t="s">
        <v>82</v>
      </c>
      <c r="E56" s="275"/>
      <c r="F56" s="275"/>
      <c r="G56" s="275"/>
      <c r="H56" s="275"/>
      <c r="I56" s="89"/>
      <c r="J56" s="275" t="s">
        <v>83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3">
        <f>'ZRN2 - VEŘEJNÉ OSVĚTLENÍ'!J30</f>
        <v>0</v>
      </c>
      <c r="AH56" s="274"/>
      <c r="AI56" s="274"/>
      <c r="AJ56" s="274"/>
      <c r="AK56" s="274"/>
      <c r="AL56" s="274"/>
      <c r="AM56" s="274"/>
      <c r="AN56" s="273">
        <f>SUM(AG56,AT56)</f>
        <v>0</v>
      </c>
      <c r="AO56" s="274"/>
      <c r="AP56" s="274"/>
      <c r="AQ56" s="90" t="s">
        <v>78</v>
      </c>
      <c r="AR56" s="91"/>
      <c r="AS56" s="92">
        <v>0</v>
      </c>
      <c r="AT56" s="93">
        <f>ROUND(SUM(AV56:AW56),2)</f>
        <v>0</v>
      </c>
      <c r="AU56" s="94">
        <f>'ZRN2 - VEŘEJNÉ OSVĚTLENÍ'!P83</f>
        <v>0</v>
      </c>
      <c r="AV56" s="93">
        <f>'ZRN2 - VEŘEJNÉ OSVĚTLENÍ'!J33</f>
        <v>0</v>
      </c>
      <c r="AW56" s="93">
        <f>'ZRN2 - VEŘEJNÉ OSVĚTLENÍ'!J34</f>
        <v>0</v>
      </c>
      <c r="AX56" s="93">
        <f>'ZRN2 - VEŘEJNÉ OSVĚTLENÍ'!J35</f>
        <v>0</v>
      </c>
      <c r="AY56" s="93">
        <f>'ZRN2 - VEŘEJNÉ OSVĚTLENÍ'!J36</f>
        <v>0</v>
      </c>
      <c r="AZ56" s="93">
        <f>'ZRN2 - VEŘEJNÉ OSVĚTLENÍ'!F33</f>
        <v>0</v>
      </c>
      <c r="BA56" s="93">
        <f>'ZRN2 - VEŘEJNÉ OSVĚTLENÍ'!F34</f>
        <v>0</v>
      </c>
      <c r="BB56" s="93">
        <f>'ZRN2 - VEŘEJNÉ OSVĚTLENÍ'!F35</f>
        <v>0</v>
      </c>
      <c r="BC56" s="93">
        <f>'ZRN2 - VEŘEJNÉ OSVĚTLENÍ'!F36</f>
        <v>0</v>
      </c>
      <c r="BD56" s="95">
        <f>'ZRN2 - VEŘEJNÉ OSVĚTLENÍ'!F37</f>
        <v>0</v>
      </c>
      <c r="BT56" s="96" t="s">
        <v>79</v>
      </c>
      <c r="BV56" s="96" t="s">
        <v>73</v>
      </c>
      <c r="BW56" s="96" t="s">
        <v>84</v>
      </c>
      <c r="BX56" s="96" t="s">
        <v>5</v>
      </c>
      <c r="CL56" s="96" t="s">
        <v>19</v>
      </c>
      <c r="CM56" s="96" t="s">
        <v>81</v>
      </c>
    </row>
    <row r="57" spans="1:91" s="7" customFormat="1" ht="16.5" customHeight="1">
      <c r="A57" s="86" t="s">
        <v>75</v>
      </c>
      <c r="B57" s="87"/>
      <c r="C57" s="88"/>
      <c r="D57" s="275" t="s">
        <v>85</v>
      </c>
      <c r="E57" s="275"/>
      <c r="F57" s="275"/>
      <c r="G57" s="275"/>
      <c r="H57" s="275"/>
      <c r="I57" s="89"/>
      <c r="J57" s="275" t="s">
        <v>86</v>
      </c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3">
        <f>'VON - VEDLEJŠÍ A OSTATNÍ ...'!J30</f>
        <v>0</v>
      </c>
      <c r="AH57" s="274"/>
      <c r="AI57" s="274"/>
      <c r="AJ57" s="274"/>
      <c r="AK57" s="274"/>
      <c r="AL57" s="274"/>
      <c r="AM57" s="274"/>
      <c r="AN57" s="273">
        <f>SUM(AG57,AT57)</f>
        <v>0</v>
      </c>
      <c r="AO57" s="274"/>
      <c r="AP57" s="274"/>
      <c r="AQ57" s="90" t="s">
        <v>85</v>
      </c>
      <c r="AR57" s="91"/>
      <c r="AS57" s="97">
        <v>0</v>
      </c>
      <c r="AT57" s="98">
        <f>ROUND(SUM(AV57:AW57),2)</f>
        <v>0</v>
      </c>
      <c r="AU57" s="99">
        <f>'VON - VEDLEJŠÍ A OSTATNÍ ...'!P80</f>
        <v>0</v>
      </c>
      <c r="AV57" s="98">
        <f>'VON - VEDLEJŠÍ A OSTATNÍ ...'!J33</f>
        <v>0</v>
      </c>
      <c r="AW57" s="98">
        <f>'VON - VEDLEJŠÍ A OSTATNÍ ...'!J34</f>
        <v>0</v>
      </c>
      <c r="AX57" s="98">
        <f>'VON - VEDLEJŠÍ A OSTATNÍ ...'!J35</f>
        <v>0</v>
      </c>
      <c r="AY57" s="98">
        <f>'VON - VEDLEJŠÍ A OSTATNÍ ...'!J36</f>
        <v>0</v>
      </c>
      <c r="AZ57" s="98">
        <f>'VON - VEDLEJŠÍ A OSTATNÍ ...'!F33</f>
        <v>0</v>
      </c>
      <c r="BA57" s="98">
        <f>'VON - VEDLEJŠÍ A OSTATNÍ ...'!F34</f>
        <v>0</v>
      </c>
      <c r="BB57" s="98">
        <f>'VON - VEDLEJŠÍ A OSTATNÍ ...'!F35</f>
        <v>0</v>
      </c>
      <c r="BC57" s="98">
        <f>'VON - VEDLEJŠÍ A OSTATNÍ ...'!F36</f>
        <v>0</v>
      </c>
      <c r="BD57" s="100">
        <f>'VON - VEDLEJŠÍ A OSTATNÍ ...'!F37</f>
        <v>0</v>
      </c>
      <c r="BT57" s="96" t="s">
        <v>79</v>
      </c>
      <c r="BV57" s="96" t="s">
        <v>73</v>
      </c>
      <c r="BW57" s="96" t="s">
        <v>87</v>
      </c>
      <c r="BX57" s="96" t="s">
        <v>5</v>
      </c>
      <c r="CL57" s="96" t="s">
        <v>19</v>
      </c>
      <c r="CM57" s="96" t="s">
        <v>81</v>
      </c>
    </row>
    <row r="58" spans="1:57" s="2" customFormat="1" ht="30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 algorithmName="SHA-512" hashValue="VRaS3c6xw5jLgTLj2Jm478v552yUw1VzCIKQFtz6RoL3IDVb43yPo9um2lZ6my8nRAkiYnYfs2SNK0pqryzjhA==" saltValue="tPYW8PyVDEuZ7egTm9vKb2/H9ltsdkBzFLgivoohH/KPxD1/IJzkDh7L2r5QadVhx95fQFYhSVvWAdC9Bz6gY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ZRN1 - KOMUNIKACE'!C2" display="/"/>
    <hyperlink ref="A56" location="'ZRN2 - VEŘEJNÉ OSVĚTLENÍ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80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 hidden="1">
      <c r="B4" s="20"/>
      <c r="D4" s="103" t="s">
        <v>88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79" t="str">
        <f>'Rekapitulace stavby'!K6</f>
        <v>RUSKÁ 2021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5" t="s">
        <v>89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90</v>
      </c>
      <c r="F9" s="282"/>
      <c r="G9" s="282"/>
      <c r="H9" s="28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6. 5. 2021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5" t="s">
        <v>19</v>
      </c>
      <c r="F27" s="285"/>
      <c r="G27" s="285"/>
      <c r="H27" s="28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ROUND(J89,2)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ROUND((SUM(BE89:BE264)),2)</f>
        <v>0</v>
      </c>
      <c r="G33" s="34"/>
      <c r="H33" s="34"/>
      <c r="I33" s="118">
        <v>0.21</v>
      </c>
      <c r="J33" s="117">
        <f>ROUND(((SUM(BE89:BE264))*I33),2)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ROUND((SUM(BF89:BF264)),2)</f>
        <v>0</v>
      </c>
      <c r="G34" s="34"/>
      <c r="H34" s="34"/>
      <c r="I34" s="118">
        <v>0.15</v>
      </c>
      <c r="J34" s="117">
        <f>ROUND(((SUM(BF89:BF264))*I34),2)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ROUND((SUM(BG89:BG264)),2)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ROUND((SUM(BH89:BH264)),2)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ROUND((SUM(BI89:BI264)),2)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RUSKÁ 2021</v>
      </c>
      <c r="F48" s="287"/>
      <c r="G48" s="287"/>
      <c r="H48" s="28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ZRN1 - KOMUNIKACE</v>
      </c>
      <c r="F50" s="288"/>
      <c r="G50" s="288"/>
      <c r="H50" s="28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Teplice</v>
      </c>
      <c r="G52" s="36"/>
      <c r="H52" s="36"/>
      <c r="I52" s="29" t="s">
        <v>23</v>
      </c>
      <c r="J52" s="59" t="str">
        <f>IF(J12="","",J12)</f>
        <v>6. 5. 2021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Statutární měsro Teplice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92</v>
      </c>
      <c r="D57" s="131"/>
      <c r="E57" s="131"/>
      <c r="F57" s="131"/>
      <c r="G57" s="131"/>
      <c r="H57" s="131"/>
      <c r="I57" s="131"/>
      <c r="J57" s="132" t="s">
        <v>93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J89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34"/>
      <c r="C60" s="135"/>
      <c r="D60" s="136" t="s">
        <v>95</v>
      </c>
      <c r="E60" s="137"/>
      <c r="F60" s="137"/>
      <c r="G60" s="137"/>
      <c r="H60" s="137"/>
      <c r="I60" s="137"/>
      <c r="J60" s="138">
        <f>J90</f>
        <v>0</v>
      </c>
      <c r="K60" s="135"/>
      <c r="L60" s="139"/>
    </row>
    <row r="61" spans="2:12" s="10" customFormat="1" ht="19.9" customHeight="1">
      <c r="B61" s="140"/>
      <c r="C61" s="141"/>
      <c r="D61" s="142" t="s">
        <v>96</v>
      </c>
      <c r="E61" s="143"/>
      <c r="F61" s="143"/>
      <c r="G61" s="143"/>
      <c r="H61" s="143"/>
      <c r="I61" s="143"/>
      <c r="J61" s="144">
        <f>J91</f>
        <v>0</v>
      </c>
      <c r="K61" s="141"/>
      <c r="L61" s="145"/>
    </row>
    <row r="62" spans="2:12" s="10" customFormat="1" ht="19.9" customHeight="1">
      <c r="B62" s="140"/>
      <c r="C62" s="141"/>
      <c r="D62" s="142" t="s">
        <v>97</v>
      </c>
      <c r="E62" s="143"/>
      <c r="F62" s="143"/>
      <c r="G62" s="143"/>
      <c r="H62" s="143"/>
      <c r="I62" s="143"/>
      <c r="J62" s="144">
        <f>J139</f>
        <v>0</v>
      </c>
      <c r="K62" s="141"/>
      <c r="L62" s="145"/>
    </row>
    <row r="63" spans="2:12" s="10" customFormat="1" ht="19.9" customHeight="1">
      <c r="B63" s="140"/>
      <c r="C63" s="141"/>
      <c r="D63" s="142" t="s">
        <v>98</v>
      </c>
      <c r="E63" s="143"/>
      <c r="F63" s="143"/>
      <c r="G63" s="143"/>
      <c r="H63" s="143"/>
      <c r="I63" s="143"/>
      <c r="J63" s="144">
        <f>J141</f>
        <v>0</v>
      </c>
      <c r="K63" s="141"/>
      <c r="L63" s="145"/>
    </row>
    <row r="64" spans="2:12" s="10" customFormat="1" ht="19.9" customHeight="1">
      <c r="B64" s="140"/>
      <c r="C64" s="141"/>
      <c r="D64" s="142" t="s">
        <v>99</v>
      </c>
      <c r="E64" s="143"/>
      <c r="F64" s="143"/>
      <c r="G64" s="143"/>
      <c r="H64" s="143"/>
      <c r="I64" s="143"/>
      <c r="J64" s="144">
        <f>J149</f>
        <v>0</v>
      </c>
      <c r="K64" s="141"/>
      <c r="L64" s="145"/>
    </row>
    <row r="65" spans="2:12" s="10" customFormat="1" ht="19.9" customHeight="1">
      <c r="B65" s="140"/>
      <c r="C65" s="141"/>
      <c r="D65" s="142" t="s">
        <v>100</v>
      </c>
      <c r="E65" s="143"/>
      <c r="F65" s="143"/>
      <c r="G65" s="143"/>
      <c r="H65" s="143"/>
      <c r="I65" s="143"/>
      <c r="J65" s="144">
        <f>J152</f>
        <v>0</v>
      </c>
      <c r="K65" s="141"/>
      <c r="L65" s="145"/>
    </row>
    <row r="66" spans="2:12" s="10" customFormat="1" ht="19.9" customHeight="1">
      <c r="B66" s="140"/>
      <c r="C66" s="141"/>
      <c r="D66" s="142" t="s">
        <v>101</v>
      </c>
      <c r="E66" s="143"/>
      <c r="F66" s="143"/>
      <c r="G66" s="143"/>
      <c r="H66" s="143"/>
      <c r="I66" s="143"/>
      <c r="J66" s="144">
        <f>J185</f>
        <v>0</v>
      </c>
      <c r="K66" s="141"/>
      <c r="L66" s="145"/>
    </row>
    <row r="67" spans="2:12" s="10" customFormat="1" ht="19.9" customHeight="1">
      <c r="B67" s="140"/>
      <c r="C67" s="141"/>
      <c r="D67" s="142" t="s">
        <v>102</v>
      </c>
      <c r="E67" s="143"/>
      <c r="F67" s="143"/>
      <c r="G67" s="143"/>
      <c r="H67" s="143"/>
      <c r="I67" s="143"/>
      <c r="J67" s="144">
        <f>J199</f>
        <v>0</v>
      </c>
      <c r="K67" s="141"/>
      <c r="L67" s="145"/>
    </row>
    <row r="68" spans="2:12" s="10" customFormat="1" ht="19.9" customHeight="1">
      <c r="B68" s="140"/>
      <c r="C68" s="141"/>
      <c r="D68" s="142" t="s">
        <v>103</v>
      </c>
      <c r="E68" s="143"/>
      <c r="F68" s="143"/>
      <c r="G68" s="143"/>
      <c r="H68" s="143"/>
      <c r="I68" s="143"/>
      <c r="J68" s="144">
        <f>J249</f>
        <v>0</v>
      </c>
      <c r="K68" s="141"/>
      <c r="L68" s="145"/>
    </row>
    <row r="69" spans="2:12" s="10" customFormat="1" ht="19.9" customHeight="1">
      <c r="B69" s="140"/>
      <c r="C69" s="141"/>
      <c r="D69" s="142" t="s">
        <v>104</v>
      </c>
      <c r="E69" s="143"/>
      <c r="F69" s="143"/>
      <c r="G69" s="143"/>
      <c r="H69" s="143"/>
      <c r="I69" s="143"/>
      <c r="J69" s="144">
        <f>J263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105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286" t="str">
        <f>E7</f>
        <v>RUSKÁ 2021</v>
      </c>
      <c r="F79" s="287"/>
      <c r="G79" s="287"/>
      <c r="H79" s="287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89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58" t="str">
        <f>E9</f>
        <v>ZRN1 - KOMUNIKACE</v>
      </c>
      <c r="F81" s="288"/>
      <c r="G81" s="288"/>
      <c r="H81" s="288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F12</f>
        <v xml:space="preserve"> Teplice</v>
      </c>
      <c r="G83" s="36"/>
      <c r="H83" s="36"/>
      <c r="I83" s="29" t="s">
        <v>23</v>
      </c>
      <c r="J83" s="59" t="str">
        <f>IF(J12="","",J12)</f>
        <v>6. 5. 2021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6"/>
      <c r="E85" s="36"/>
      <c r="F85" s="27" t="str">
        <f>E15</f>
        <v xml:space="preserve"> Statutární měsro Teplice</v>
      </c>
      <c r="G85" s="36"/>
      <c r="H85" s="36"/>
      <c r="I85" s="29" t="s">
        <v>31</v>
      </c>
      <c r="J85" s="32" t="str">
        <f>E21</f>
        <v xml:space="preserve"> 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6"/>
      <c r="E86" s="36"/>
      <c r="F86" s="27" t="str">
        <f>IF(E18="","",E18)</f>
        <v>Vyplň údaj</v>
      </c>
      <c r="G86" s="36"/>
      <c r="H86" s="36"/>
      <c r="I86" s="29" t="s">
        <v>34</v>
      </c>
      <c r="J86" s="32" t="str">
        <f>E24</f>
        <v xml:space="preserve"> </v>
      </c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46"/>
      <c r="B88" s="147"/>
      <c r="C88" s="148" t="s">
        <v>106</v>
      </c>
      <c r="D88" s="149" t="s">
        <v>56</v>
      </c>
      <c r="E88" s="149" t="s">
        <v>52</v>
      </c>
      <c r="F88" s="149" t="s">
        <v>53</v>
      </c>
      <c r="G88" s="149" t="s">
        <v>107</v>
      </c>
      <c r="H88" s="149" t="s">
        <v>108</v>
      </c>
      <c r="I88" s="149" t="s">
        <v>109</v>
      </c>
      <c r="J88" s="149" t="s">
        <v>93</v>
      </c>
      <c r="K88" s="150" t="s">
        <v>110</v>
      </c>
      <c r="L88" s="151"/>
      <c r="M88" s="68" t="s">
        <v>19</v>
      </c>
      <c r="N88" s="69" t="s">
        <v>41</v>
      </c>
      <c r="O88" s="69" t="s">
        <v>111</v>
      </c>
      <c r="P88" s="69" t="s">
        <v>112</v>
      </c>
      <c r="Q88" s="69" t="s">
        <v>113</v>
      </c>
      <c r="R88" s="69" t="s">
        <v>114</v>
      </c>
      <c r="S88" s="69" t="s">
        <v>115</v>
      </c>
      <c r="T88" s="70" t="s">
        <v>116</v>
      </c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</row>
    <row r="89" spans="1:63" s="2" customFormat="1" ht="22.9" customHeight="1">
      <c r="A89" s="34"/>
      <c r="B89" s="35"/>
      <c r="C89" s="75" t="s">
        <v>117</v>
      </c>
      <c r="D89" s="36"/>
      <c r="E89" s="36"/>
      <c r="F89" s="36"/>
      <c r="G89" s="36"/>
      <c r="H89" s="36"/>
      <c r="I89" s="36"/>
      <c r="J89" s="152">
        <f>BK89</f>
        <v>0</v>
      </c>
      <c r="K89" s="36"/>
      <c r="L89" s="39"/>
      <c r="M89" s="71"/>
      <c r="N89" s="153"/>
      <c r="O89" s="72"/>
      <c r="P89" s="154">
        <f>P90</f>
        <v>0</v>
      </c>
      <c r="Q89" s="72"/>
      <c r="R89" s="154">
        <f>R90</f>
        <v>808.8564201000002</v>
      </c>
      <c r="S89" s="72"/>
      <c r="T89" s="155">
        <f>T90</f>
        <v>3413.336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70</v>
      </c>
      <c r="AU89" s="17" t="s">
        <v>94</v>
      </c>
      <c r="BK89" s="156">
        <f>BK90</f>
        <v>0</v>
      </c>
    </row>
    <row r="90" spans="2:63" s="12" customFormat="1" ht="25.9" customHeight="1">
      <c r="B90" s="157"/>
      <c r="C90" s="158"/>
      <c r="D90" s="159" t="s">
        <v>70</v>
      </c>
      <c r="E90" s="160" t="s">
        <v>118</v>
      </c>
      <c r="F90" s="160" t="s">
        <v>119</v>
      </c>
      <c r="G90" s="158"/>
      <c r="H90" s="158"/>
      <c r="I90" s="161"/>
      <c r="J90" s="162">
        <f>BK90</f>
        <v>0</v>
      </c>
      <c r="K90" s="158"/>
      <c r="L90" s="163"/>
      <c r="M90" s="164"/>
      <c r="N90" s="165"/>
      <c r="O90" s="165"/>
      <c r="P90" s="166">
        <f>P91+P139+P141+P149+P152+P185+P199+P249+P263</f>
        <v>0</v>
      </c>
      <c r="Q90" s="165"/>
      <c r="R90" s="166">
        <f>R91+R139+R141+R149+R152+R185+R199+R249+R263</f>
        <v>808.8564201000002</v>
      </c>
      <c r="S90" s="165"/>
      <c r="T90" s="167">
        <f>T91+T139+T141+T149+T152+T185+T199+T249+T263</f>
        <v>3413.336</v>
      </c>
      <c r="AR90" s="168" t="s">
        <v>79</v>
      </c>
      <c r="AT90" s="169" t="s">
        <v>70</v>
      </c>
      <c r="AU90" s="169" t="s">
        <v>71</v>
      </c>
      <c r="AY90" s="168" t="s">
        <v>120</v>
      </c>
      <c r="BK90" s="170">
        <f>BK91+BK139+BK141+BK149+BK152+BK185+BK199+BK249+BK263</f>
        <v>0</v>
      </c>
    </row>
    <row r="91" spans="2:63" s="12" customFormat="1" ht="22.9" customHeight="1">
      <c r="B91" s="157"/>
      <c r="C91" s="158"/>
      <c r="D91" s="159" t="s">
        <v>70</v>
      </c>
      <c r="E91" s="171" t="s">
        <v>79</v>
      </c>
      <c r="F91" s="171" t="s">
        <v>121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SUM(P92:P138)</f>
        <v>0</v>
      </c>
      <c r="Q91" s="165"/>
      <c r="R91" s="166">
        <f>SUM(R92:R138)</f>
        <v>180.411075</v>
      </c>
      <c r="S91" s="165"/>
      <c r="T91" s="167">
        <f>SUM(T92:T138)</f>
        <v>3410.0009999999997</v>
      </c>
      <c r="AR91" s="168" t="s">
        <v>79</v>
      </c>
      <c r="AT91" s="169" t="s">
        <v>70</v>
      </c>
      <c r="AU91" s="169" t="s">
        <v>79</v>
      </c>
      <c r="AY91" s="168" t="s">
        <v>120</v>
      </c>
      <c r="BK91" s="170">
        <f>SUM(BK92:BK138)</f>
        <v>0</v>
      </c>
    </row>
    <row r="92" spans="1:65" s="2" customFormat="1" ht="24">
      <c r="A92" s="34"/>
      <c r="B92" s="35"/>
      <c r="C92" s="173" t="s">
        <v>79</v>
      </c>
      <c r="D92" s="173" t="s">
        <v>122</v>
      </c>
      <c r="E92" s="174" t="s">
        <v>123</v>
      </c>
      <c r="F92" s="175" t="s">
        <v>124</v>
      </c>
      <c r="G92" s="176" t="s">
        <v>125</v>
      </c>
      <c r="H92" s="177">
        <v>40</v>
      </c>
      <c r="I92" s="178"/>
      <c r="J92" s="179">
        <f>ROUND(I92*H92,2)</f>
        <v>0</v>
      </c>
      <c r="K92" s="175" t="s">
        <v>19</v>
      </c>
      <c r="L92" s="39"/>
      <c r="M92" s="180" t="s">
        <v>19</v>
      </c>
      <c r="N92" s="181" t="s">
        <v>42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126</v>
      </c>
      <c r="AT92" s="184" t="s">
        <v>122</v>
      </c>
      <c r="AU92" s="184" t="s">
        <v>81</v>
      </c>
      <c r="AY92" s="17" t="s">
        <v>120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79</v>
      </c>
      <c r="BK92" s="185">
        <f>ROUND(I92*H92,2)</f>
        <v>0</v>
      </c>
      <c r="BL92" s="17" t="s">
        <v>126</v>
      </c>
      <c r="BM92" s="184" t="s">
        <v>127</v>
      </c>
    </row>
    <row r="93" spans="1:65" s="2" customFormat="1" ht="36">
      <c r="A93" s="34"/>
      <c r="B93" s="35"/>
      <c r="C93" s="173" t="s">
        <v>81</v>
      </c>
      <c r="D93" s="173" t="s">
        <v>122</v>
      </c>
      <c r="E93" s="174" t="s">
        <v>128</v>
      </c>
      <c r="F93" s="175" t="s">
        <v>129</v>
      </c>
      <c r="G93" s="176" t="s">
        <v>125</v>
      </c>
      <c r="H93" s="177">
        <v>50</v>
      </c>
      <c r="I93" s="178"/>
      <c r="J93" s="179">
        <f>ROUND(I93*H93,2)</f>
        <v>0</v>
      </c>
      <c r="K93" s="175" t="s">
        <v>19</v>
      </c>
      <c r="L93" s="39"/>
      <c r="M93" s="180" t="s">
        <v>19</v>
      </c>
      <c r="N93" s="181" t="s">
        <v>42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0.26</v>
      </c>
      <c r="T93" s="183">
        <f>S93*H93</f>
        <v>13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126</v>
      </c>
      <c r="AT93" s="184" t="s">
        <v>122</v>
      </c>
      <c r="AU93" s="184" t="s">
        <v>81</v>
      </c>
      <c r="AY93" s="17" t="s">
        <v>120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79</v>
      </c>
      <c r="BK93" s="185">
        <f>ROUND(I93*H93,2)</f>
        <v>0</v>
      </c>
      <c r="BL93" s="17" t="s">
        <v>126</v>
      </c>
      <c r="BM93" s="184" t="s">
        <v>130</v>
      </c>
    </row>
    <row r="94" spans="2:51" s="13" customFormat="1" ht="11.25">
      <c r="B94" s="186"/>
      <c r="C94" s="187"/>
      <c r="D94" s="188" t="s">
        <v>131</v>
      </c>
      <c r="E94" s="189" t="s">
        <v>19</v>
      </c>
      <c r="F94" s="190" t="s">
        <v>132</v>
      </c>
      <c r="G94" s="187"/>
      <c r="H94" s="191">
        <v>50</v>
      </c>
      <c r="I94" s="192"/>
      <c r="J94" s="187"/>
      <c r="K94" s="187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131</v>
      </c>
      <c r="AU94" s="197" t="s">
        <v>81</v>
      </c>
      <c r="AV94" s="13" t="s">
        <v>81</v>
      </c>
      <c r="AW94" s="13" t="s">
        <v>33</v>
      </c>
      <c r="AX94" s="13" t="s">
        <v>79</v>
      </c>
      <c r="AY94" s="197" t="s">
        <v>120</v>
      </c>
    </row>
    <row r="95" spans="1:65" s="2" customFormat="1" ht="36">
      <c r="A95" s="34"/>
      <c r="B95" s="35"/>
      <c r="C95" s="173" t="s">
        <v>133</v>
      </c>
      <c r="D95" s="173" t="s">
        <v>122</v>
      </c>
      <c r="E95" s="174" t="s">
        <v>134</v>
      </c>
      <c r="F95" s="175" t="s">
        <v>135</v>
      </c>
      <c r="G95" s="176" t="s">
        <v>125</v>
      </c>
      <c r="H95" s="177">
        <v>3600</v>
      </c>
      <c r="I95" s="178"/>
      <c r="J95" s="179">
        <f>ROUND(I95*H95,2)</f>
        <v>0</v>
      </c>
      <c r="K95" s="175" t="s">
        <v>19</v>
      </c>
      <c r="L95" s="39"/>
      <c r="M95" s="180" t="s">
        <v>19</v>
      </c>
      <c r="N95" s="181" t="s">
        <v>42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0.29</v>
      </c>
      <c r="T95" s="183">
        <f>S95*H95</f>
        <v>1044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126</v>
      </c>
      <c r="AT95" s="184" t="s">
        <v>122</v>
      </c>
      <c r="AU95" s="184" t="s">
        <v>81</v>
      </c>
      <c r="AY95" s="17" t="s">
        <v>120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79</v>
      </c>
      <c r="BK95" s="185">
        <f>ROUND(I95*H95,2)</f>
        <v>0</v>
      </c>
      <c r="BL95" s="17" t="s">
        <v>126</v>
      </c>
      <c r="BM95" s="184" t="s">
        <v>136</v>
      </c>
    </row>
    <row r="96" spans="1:65" s="2" customFormat="1" ht="36">
      <c r="A96" s="34"/>
      <c r="B96" s="35"/>
      <c r="C96" s="173" t="s">
        <v>126</v>
      </c>
      <c r="D96" s="173" t="s">
        <v>122</v>
      </c>
      <c r="E96" s="174" t="s">
        <v>137</v>
      </c>
      <c r="F96" s="175" t="s">
        <v>138</v>
      </c>
      <c r="G96" s="176" t="s">
        <v>125</v>
      </c>
      <c r="H96" s="177">
        <v>1800</v>
      </c>
      <c r="I96" s="178"/>
      <c r="J96" s="179">
        <f>ROUND(I96*H96,2)</f>
        <v>0</v>
      </c>
      <c r="K96" s="175" t="s">
        <v>19</v>
      </c>
      <c r="L96" s="39"/>
      <c r="M96" s="180" t="s">
        <v>19</v>
      </c>
      <c r="N96" s="181" t="s">
        <v>42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0.625</v>
      </c>
      <c r="T96" s="183">
        <f>S96*H96</f>
        <v>1125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126</v>
      </c>
      <c r="AT96" s="184" t="s">
        <v>122</v>
      </c>
      <c r="AU96" s="184" t="s">
        <v>81</v>
      </c>
      <c r="AY96" s="17" t="s">
        <v>120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79</v>
      </c>
      <c r="BK96" s="185">
        <f>ROUND(I96*H96,2)</f>
        <v>0</v>
      </c>
      <c r="BL96" s="17" t="s">
        <v>126</v>
      </c>
      <c r="BM96" s="184" t="s">
        <v>139</v>
      </c>
    </row>
    <row r="97" spans="1:65" s="2" customFormat="1" ht="33" customHeight="1">
      <c r="A97" s="34"/>
      <c r="B97" s="35"/>
      <c r="C97" s="173" t="s">
        <v>140</v>
      </c>
      <c r="D97" s="173" t="s">
        <v>122</v>
      </c>
      <c r="E97" s="174" t="s">
        <v>141</v>
      </c>
      <c r="F97" s="175" t="s">
        <v>142</v>
      </c>
      <c r="G97" s="176" t="s">
        <v>125</v>
      </c>
      <c r="H97" s="177">
        <v>1567</v>
      </c>
      <c r="I97" s="178"/>
      <c r="J97" s="179">
        <f>ROUND(I97*H97,2)</f>
        <v>0</v>
      </c>
      <c r="K97" s="175" t="s">
        <v>19</v>
      </c>
      <c r="L97" s="39"/>
      <c r="M97" s="180" t="s">
        <v>19</v>
      </c>
      <c r="N97" s="181" t="s">
        <v>42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0.098</v>
      </c>
      <c r="T97" s="183">
        <f>S97*H97</f>
        <v>153.566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126</v>
      </c>
      <c r="AT97" s="184" t="s">
        <v>122</v>
      </c>
      <c r="AU97" s="184" t="s">
        <v>81</v>
      </c>
      <c r="AY97" s="17" t="s">
        <v>120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79</v>
      </c>
      <c r="BK97" s="185">
        <f>ROUND(I97*H97,2)</f>
        <v>0</v>
      </c>
      <c r="BL97" s="17" t="s">
        <v>126</v>
      </c>
      <c r="BM97" s="184" t="s">
        <v>143</v>
      </c>
    </row>
    <row r="98" spans="1:47" s="2" customFormat="1" ht="19.5">
      <c r="A98" s="34"/>
      <c r="B98" s="35"/>
      <c r="C98" s="36"/>
      <c r="D98" s="188" t="s">
        <v>144</v>
      </c>
      <c r="E98" s="36"/>
      <c r="F98" s="198" t="s">
        <v>145</v>
      </c>
      <c r="G98" s="36"/>
      <c r="H98" s="36"/>
      <c r="I98" s="199"/>
      <c r="J98" s="36"/>
      <c r="K98" s="36"/>
      <c r="L98" s="39"/>
      <c r="M98" s="200"/>
      <c r="N98" s="201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144</v>
      </c>
      <c r="AU98" s="17" t="s">
        <v>81</v>
      </c>
    </row>
    <row r="99" spans="1:65" s="2" customFormat="1" ht="33" customHeight="1">
      <c r="A99" s="34"/>
      <c r="B99" s="35"/>
      <c r="C99" s="173" t="s">
        <v>146</v>
      </c>
      <c r="D99" s="173" t="s">
        <v>122</v>
      </c>
      <c r="E99" s="174" t="s">
        <v>147</v>
      </c>
      <c r="F99" s="175" t="s">
        <v>148</v>
      </c>
      <c r="G99" s="176" t="s">
        <v>125</v>
      </c>
      <c r="H99" s="177">
        <v>2020</v>
      </c>
      <c r="I99" s="178"/>
      <c r="J99" s="179">
        <f>ROUND(I99*H99,2)</f>
        <v>0</v>
      </c>
      <c r="K99" s="175" t="s">
        <v>19</v>
      </c>
      <c r="L99" s="39"/>
      <c r="M99" s="180" t="s">
        <v>19</v>
      </c>
      <c r="N99" s="181" t="s">
        <v>42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0.45</v>
      </c>
      <c r="T99" s="183">
        <f>S99*H99</f>
        <v>909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126</v>
      </c>
      <c r="AT99" s="184" t="s">
        <v>122</v>
      </c>
      <c r="AU99" s="184" t="s">
        <v>81</v>
      </c>
      <c r="AY99" s="17" t="s">
        <v>120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79</v>
      </c>
      <c r="BK99" s="185">
        <f>ROUND(I99*H99,2)</f>
        <v>0</v>
      </c>
      <c r="BL99" s="17" t="s">
        <v>126</v>
      </c>
      <c r="BM99" s="184" t="s">
        <v>149</v>
      </c>
    </row>
    <row r="100" spans="1:47" s="2" customFormat="1" ht="19.5">
      <c r="A100" s="34"/>
      <c r="B100" s="35"/>
      <c r="C100" s="36"/>
      <c r="D100" s="188" t="s">
        <v>144</v>
      </c>
      <c r="E100" s="36"/>
      <c r="F100" s="198" t="s">
        <v>150</v>
      </c>
      <c r="G100" s="36"/>
      <c r="H100" s="36"/>
      <c r="I100" s="199"/>
      <c r="J100" s="36"/>
      <c r="K100" s="36"/>
      <c r="L100" s="39"/>
      <c r="M100" s="200"/>
      <c r="N100" s="201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144</v>
      </c>
      <c r="AU100" s="17" t="s">
        <v>81</v>
      </c>
    </row>
    <row r="101" spans="1:65" s="2" customFormat="1" ht="24">
      <c r="A101" s="34"/>
      <c r="B101" s="35"/>
      <c r="C101" s="173" t="s">
        <v>151</v>
      </c>
      <c r="D101" s="173" t="s">
        <v>122</v>
      </c>
      <c r="E101" s="174" t="s">
        <v>152</v>
      </c>
      <c r="F101" s="175" t="s">
        <v>153</v>
      </c>
      <c r="G101" s="176" t="s">
        <v>154</v>
      </c>
      <c r="H101" s="177">
        <v>807</v>
      </c>
      <c r="I101" s="178"/>
      <c r="J101" s="179">
        <f>ROUND(I101*H101,2)</f>
        <v>0</v>
      </c>
      <c r="K101" s="175" t="s">
        <v>19</v>
      </c>
      <c r="L101" s="39"/>
      <c r="M101" s="180" t="s">
        <v>19</v>
      </c>
      <c r="N101" s="181" t="s">
        <v>42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0.205</v>
      </c>
      <c r="T101" s="183">
        <f>S101*H101</f>
        <v>165.435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126</v>
      </c>
      <c r="AT101" s="184" t="s">
        <v>122</v>
      </c>
      <c r="AU101" s="184" t="s">
        <v>81</v>
      </c>
      <c r="AY101" s="17" t="s">
        <v>120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79</v>
      </c>
      <c r="BK101" s="185">
        <f>ROUND(I101*H101,2)</f>
        <v>0</v>
      </c>
      <c r="BL101" s="17" t="s">
        <v>126</v>
      </c>
      <c r="BM101" s="184" t="s">
        <v>155</v>
      </c>
    </row>
    <row r="102" spans="1:65" s="2" customFormat="1" ht="16.5" customHeight="1">
      <c r="A102" s="34"/>
      <c r="B102" s="35"/>
      <c r="C102" s="173" t="s">
        <v>156</v>
      </c>
      <c r="D102" s="173" t="s">
        <v>122</v>
      </c>
      <c r="E102" s="174" t="s">
        <v>157</v>
      </c>
      <c r="F102" s="175" t="s">
        <v>158</v>
      </c>
      <c r="G102" s="176" t="s">
        <v>125</v>
      </c>
      <c r="H102" s="177">
        <v>615</v>
      </c>
      <c r="I102" s="178"/>
      <c r="J102" s="179">
        <f>ROUND(I102*H102,2)</f>
        <v>0</v>
      </c>
      <c r="K102" s="175" t="s">
        <v>19</v>
      </c>
      <c r="L102" s="39"/>
      <c r="M102" s="180" t="s">
        <v>19</v>
      </c>
      <c r="N102" s="181" t="s">
        <v>42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126</v>
      </c>
      <c r="AT102" s="184" t="s">
        <v>122</v>
      </c>
      <c r="AU102" s="184" t="s">
        <v>81</v>
      </c>
      <c r="AY102" s="17" t="s">
        <v>120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79</v>
      </c>
      <c r="BK102" s="185">
        <f>ROUND(I102*H102,2)</f>
        <v>0</v>
      </c>
      <c r="BL102" s="17" t="s">
        <v>126</v>
      </c>
      <c r="BM102" s="184" t="s">
        <v>159</v>
      </c>
    </row>
    <row r="103" spans="2:51" s="13" customFormat="1" ht="11.25">
      <c r="B103" s="186"/>
      <c r="C103" s="187"/>
      <c r="D103" s="188" t="s">
        <v>131</v>
      </c>
      <c r="E103" s="189" t="s">
        <v>19</v>
      </c>
      <c r="F103" s="190" t="s">
        <v>160</v>
      </c>
      <c r="G103" s="187"/>
      <c r="H103" s="191">
        <v>615</v>
      </c>
      <c r="I103" s="192"/>
      <c r="J103" s="187"/>
      <c r="K103" s="187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131</v>
      </c>
      <c r="AU103" s="197" t="s">
        <v>81</v>
      </c>
      <c r="AV103" s="13" t="s">
        <v>81</v>
      </c>
      <c r="AW103" s="13" t="s">
        <v>33</v>
      </c>
      <c r="AX103" s="13" t="s">
        <v>79</v>
      </c>
      <c r="AY103" s="197" t="s">
        <v>120</v>
      </c>
    </row>
    <row r="104" spans="1:65" s="2" customFormat="1" ht="21.75" customHeight="1">
      <c r="A104" s="34"/>
      <c r="B104" s="35"/>
      <c r="C104" s="173" t="s">
        <v>161</v>
      </c>
      <c r="D104" s="173" t="s">
        <v>122</v>
      </c>
      <c r="E104" s="174" t="s">
        <v>162</v>
      </c>
      <c r="F104" s="175" t="s">
        <v>163</v>
      </c>
      <c r="G104" s="176" t="s">
        <v>164</v>
      </c>
      <c r="H104" s="177">
        <v>1411</v>
      </c>
      <c r="I104" s="178"/>
      <c r="J104" s="179">
        <f>ROUND(I104*H104,2)</f>
        <v>0</v>
      </c>
      <c r="K104" s="175" t="s">
        <v>19</v>
      </c>
      <c r="L104" s="39"/>
      <c r="M104" s="180" t="s">
        <v>19</v>
      </c>
      <c r="N104" s="181" t="s">
        <v>42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126</v>
      </c>
      <c r="AT104" s="184" t="s">
        <v>122</v>
      </c>
      <c r="AU104" s="184" t="s">
        <v>81</v>
      </c>
      <c r="AY104" s="17" t="s">
        <v>120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79</v>
      </c>
      <c r="BK104" s="185">
        <f>ROUND(I104*H104,2)</f>
        <v>0</v>
      </c>
      <c r="BL104" s="17" t="s">
        <v>126</v>
      </c>
      <c r="BM104" s="184" t="s">
        <v>165</v>
      </c>
    </row>
    <row r="105" spans="2:51" s="13" customFormat="1" ht="11.25">
      <c r="B105" s="186"/>
      <c r="C105" s="187"/>
      <c r="D105" s="188" t="s">
        <v>131</v>
      </c>
      <c r="E105" s="189" t="s">
        <v>19</v>
      </c>
      <c r="F105" s="190" t="s">
        <v>166</v>
      </c>
      <c r="G105" s="187"/>
      <c r="H105" s="191">
        <v>911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131</v>
      </c>
      <c r="AU105" s="197" t="s">
        <v>81</v>
      </c>
      <c r="AV105" s="13" t="s">
        <v>81</v>
      </c>
      <c r="AW105" s="13" t="s">
        <v>33</v>
      </c>
      <c r="AX105" s="13" t="s">
        <v>71</v>
      </c>
      <c r="AY105" s="197" t="s">
        <v>120</v>
      </c>
    </row>
    <row r="106" spans="2:51" s="13" customFormat="1" ht="11.25">
      <c r="B106" s="186"/>
      <c r="C106" s="187"/>
      <c r="D106" s="188" t="s">
        <v>131</v>
      </c>
      <c r="E106" s="189" t="s">
        <v>19</v>
      </c>
      <c r="F106" s="190" t="s">
        <v>167</v>
      </c>
      <c r="G106" s="187"/>
      <c r="H106" s="191">
        <v>500</v>
      </c>
      <c r="I106" s="192"/>
      <c r="J106" s="187"/>
      <c r="K106" s="187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131</v>
      </c>
      <c r="AU106" s="197" t="s">
        <v>81</v>
      </c>
      <c r="AV106" s="13" t="s">
        <v>81</v>
      </c>
      <c r="AW106" s="13" t="s">
        <v>33</v>
      </c>
      <c r="AX106" s="13" t="s">
        <v>71</v>
      </c>
      <c r="AY106" s="197" t="s">
        <v>120</v>
      </c>
    </row>
    <row r="107" spans="2:51" s="14" customFormat="1" ht="11.25">
      <c r="B107" s="202"/>
      <c r="C107" s="203"/>
      <c r="D107" s="188" t="s">
        <v>131</v>
      </c>
      <c r="E107" s="204" t="s">
        <v>19</v>
      </c>
      <c r="F107" s="205" t="s">
        <v>168</v>
      </c>
      <c r="G107" s="203"/>
      <c r="H107" s="206">
        <v>1411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131</v>
      </c>
      <c r="AU107" s="212" t="s">
        <v>81</v>
      </c>
      <c r="AV107" s="14" t="s">
        <v>126</v>
      </c>
      <c r="AW107" s="14" t="s">
        <v>33</v>
      </c>
      <c r="AX107" s="14" t="s">
        <v>79</v>
      </c>
      <c r="AY107" s="212" t="s">
        <v>120</v>
      </c>
    </row>
    <row r="108" spans="1:65" s="2" customFormat="1" ht="24">
      <c r="A108" s="34"/>
      <c r="B108" s="35"/>
      <c r="C108" s="173" t="s">
        <v>169</v>
      </c>
      <c r="D108" s="173" t="s">
        <v>122</v>
      </c>
      <c r="E108" s="174" t="s">
        <v>170</v>
      </c>
      <c r="F108" s="175" t="s">
        <v>171</v>
      </c>
      <c r="G108" s="176" t="s">
        <v>164</v>
      </c>
      <c r="H108" s="177">
        <v>62</v>
      </c>
      <c r="I108" s="178"/>
      <c r="J108" s="179">
        <f>ROUND(I108*H108,2)</f>
        <v>0</v>
      </c>
      <c r="K108" s="175" t="s">
        <v>19</v>
      </c>
      <c r="L108" s="39"/>
      <c r="M108" s="180" t="s">
        <v>19</v>
      </c>
      <c r="N108" s="181" t="s">
        <v>42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126</v>
      </c>
      <c r="AT108" s="184" t="s">
        <v>122</v>
      </c>
      <c r="AU108" s="184" t="s">
        <v>81</v>
      </c>
      <c r="AY108" s="17" t="s">
        <v>120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79</v>
      </c>
      <c r="BK108" s="185">
        <f>ROUND(I108*H108,2)</f>
        <v>0</v>
      </c>
      <c r="BL108" s="17" t="s">
        <v>126</v>
      </c>
      <c r="BM108" s="184" t="s">
        <v>172</v>
      </c>
    </row>
    <row r="109" spans="2:51" s="13" customFormat="1" ht="11.25">
      <c r="B109" s="186"/>
      <c r="C109" s="187"/>
      <c r="D109" s="188" t="s">
        <v>131</v>
      </c>
      <c r="E109" s="189" t="s">
        <v>19</v>
      </c>
      <c r="F109" s="190" t="s">
        <v>173</v>
      </c>
      <c r="G109" s="187"/>
      <c r="H109" s="191">
        <v>62</v>
      </c>
      <c r="I109" s="192"/>
      <c r="J109" s="187"/>
      <c r="K109" s="187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131</v>
      </c>
      <c r="AU109" s="197" t="s">
        <v>81</v>
      </c>
      <c r="AV109" s="13" t="s">
        <v>81</v>
      </c>
      <c r="AW109" s="13" t="s">
        <v>33</v>
      </c>
      <c r="AX109" s="13" t="s">
        <v>79</v>
      </c>
      <c r="AY109" s="197" t="s">
        <v>120</v>
      </c>
    </row>
    <row r="110" spans="1:65" s="2" customFormat="1" ht="24">
      <c r="A110" s="34"/>
      <c r="B110" s="35"/>
      <c r="C110" s="173" t="s">
        <v>174</v>
      </c>
      <c r="D110" s="173" t="s">
        <v>122</v>
      </c>
      <c r="E110" s="174" t="s">
        <v>175</v>
      </c>
      <c r="F110" s="175" t="s">
        <v>176</v>
      </c>
      <c r="G110" s="176" t="s">
        <v>164</v>
      </c>
      <c r="H110" s="177">
        <v>360</v>
      </c>
      <c r="I110" s="178"/>
      <c r="J110" s="179">
        <f>ROUND(I110*H110,2)</f>
        <v>0</v>
      </c>
      <c r="K110" s="175" t="s">
        <v>19</v>
      </c>
      <c r="L110" s="39"/>
      <c r="M110" s="180" t="s">
        <v>19</v>
      </c>
      <c r="N110" s="181" t="s">
        <v>42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126</v>
      </c>
      <c r="AT110" s="184" t="s">
        <v>122</v>
      </c>
      <c r="AU110" s="184" t="s">
        <v>81</v>
      </c>
      <c r="AY110" s="17" t="s">
        <v>120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79</v>
      </c>
      <c r="BK110" s="185">
        <f>ROUND(I110*H110,2)</f>
        <v>0</v>
      </c>
      <c r="BL110" s="17" t="s">
        <v>126</v>
      </c>
      <c r="BM110" s="184" t="s">
        <v>177</v>
      </c>
    </row>
    <row r="111" spans="2:51" s="13" customFormat="1" ht="11.25">
      <c r="B111" s="186"/>
      <c r="C111" s="187"/>
      <c r="D111" s="188" t="s">
        <v>131</v>
      </c>
      <c r="E111" s="189" t="s">
        <v>19</v>
      </c>
      <c r="F111" s="190" t="s">
        <v>178</v>
      </c>
      <c r="G111" s="187"/>
      <c r="H111" s="191">
        <v>360</v>
      </c>
      <c r="I111" s="192"/>
      <c r="J111" s="187"/>
      <c r="K111" s="187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131</v>
      </c>
      <c r="AU111" s="197" t="s">
        <v>81</v>
      </c>
      <c r="AV111" s="13" t="s">
        <v>81</v>
      </c>
      <c r="AW111" s="13" t="s">
        <v>33</v>
      </c>
      <c r="AX111" s="13" t="s">
        <v>79</v>
      </c>
      <c r="AY111" s="197" t="s">
        <v>120</v>
      </c>
    </row>
    <row r="112" spans="1:65" s="2" customFormat="1" ht="21.75" customHeight="1">
      <c r="A112" s="34"/>
      <c r="B112" s="35"/>
      <c r="C112" s="173" t="s">
        <v>179</v>
      </c>
      <c r="D112" s="173" t="s">
        <v>122</v>
      </c>
      <c r="E112" s="174" t="s">
        <v>180</v>
      </c>
      <c r="F112" s="175" t="s">
        <v>181</v>
      </c>
      <c r="G112" s="176" t="s">
        <v>125</v>
      </c>
      <c r="H112" s="177">
        <v>480</v>
      </c>
      <c r="I112" s="178"/>
      <c r="J112" s="179">
        <f>ROUND(I112*H112,2)</f>
        <v>0</v>
      </c>
      <c r="K112" s="175" t="s">
        <v>19</v>
      </c>
      <c r="L112" s="39"/>
      <c r="M112" s="180" t="s">
        <v>19</v>
      </c>
      <c r="N112" s="181" t="s">
        <v>42</v>
      </c>
      <c r="O112" s="64"/>
      <c r="P112" s="182">
        <f>O112*H112</f>
        <v>0</v>
      </c>
      <c r="Q112" s="182">
        <v>0.00084</v>
      </c>
      <c r="R112" s="182">
        <f>Q112*H112</f>
        <v>0.4032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126</v>
      </c>
      <c r="AT112" s="184" t="s">
        <v>122</v>
      </c>
      <c r="AU112" s="184" t="s">
        <v>81</v>
      </c>
      <c r="AY112" s="17" t="s">
        <v>120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79</v>
      </c>
      <c r="BK112" s="185">
        <f>ROUND(I112*H112,2)</f>
        <v>0</v>
      </c>
      <c r="BL112" s="17" t="s">
        <v>126</v>
      </c>
      <c r="BM112" s="184" t="s">
        <v>182</v>
      </c>
    </row>
    <row r="113" spans="2:51" s="13" customFormat="1" ht="11.25">
      <c r="B113" s="186"/>
      <c r="C113" s="187"/>
      <c r="D113" s="188" t="s">
        <v>131</v>
      </c>
      <c r="E113" s="189" t="s">
        <v>19</v>
      </c>
      <c r="F113" s="190" t="s">
        <v>183</v>
      </c>
      <c r="G113" s="187"/>
      <c r="H113" s="191">
        <v>480</v>
      </c>
      <c r="I113" s="192"/>
      <c r="J113" s="187"/>
      <c r="K113" s="187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131</v>
      </c>
      <c r="AU113" s="197" t="s">
        <v>81</v>
      </c>
      <c r="AV113" s="13" t="s">
        <v>81</v>
      </c>
      <c r="AW113" s="13" t="s">
        <v>33</v>
      </c>
      <c r="AX113" s="13" t="s">
        <v>79</v>
      </c>
      <c r="AY113" s="197" t="s">
        <v>120</v>
      </c>
    </row>
    <row r="114" spans="1:65" s="2" customFormat="1" ht="24">
      <c r="A114" s="34"/>
      <c r="B114" s="35"/>
      <c r="C114" s="173" t="s">
        <v>184</v>
      </c>
      <c r="D114" s="173" t="s">
        <v>122</v>
      </c>
      <c r="E114" s="174" t="s">
        <v>185</v>
      </c>
      <c r="F114" s="175" t="s">
        <v>186</v>
      </c>
      <c r="G114" s="176" t="s">
        <v>125</v>
      </c>
      <c r="H114" s="177">
        <v>480</v>
      </c>
      <c r="I114" s="178"/>
      <c r="J114" s="179">
        <f>ROUND(I114*H114,2)</f>
        <v>0</v>
      </c>
      <c r="K114" s="175" t="s">
        <v>19</v>
      </c>
      <c r="L114" s="39"/>
      <c r="M114" s="180" t="s">
        <v>19</v>
      </c>
      <c r="N114" s="181" t="s">
        <v>42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126</v>
      </c>
      <c r="AT114" s="184" t="s">
        <v>122</v>
      </c>
      <c r="AU114" s="184" t="s">
        <v>81</v>
      </c>
      <c r="AY114" s="17" t="s">
        <v>120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79</v>
      </c>
      <c r="BK114" s="185">
        <f>ROUND(I114*H114,2)</f>
        <v>0</v>
      </c>
      <c r="BL114" s="17" t="s">
        <v>126</v>
      </c>
      <c r="BM114" s="184" t="s">
        <v>187</v>
      </c>
    </row>
    <row r="115" spans="1:65" s="2" customFormat="1" ht="36">
      <c r="A115" s="34"/>
      <c r="B115" s="35"/>
      <c r="C115" s="173" t="s">
        <v>188</v>
      </c>
      <c r="D115" s="173" t="s">
        <v>122</v>
      </c>
      <c r="E115" s="174" t="s">
        <v>189</v>
      </c>
      <c r="F115" s="175" t="s">
        <v>190</v>
      </c>
      <c r="G115" s="176" t="s">
        <v>164</v>
      </c>
      <c r="H115" s="177">
        <v>1581</v>
      </c>
      <c r="I115" s="178"/>
      <c r="J115" s="179">
        <f>ROUND(I115*H115,2)</f>
        <v>0</v>
      </c>
      <c r="K115" s="175" t="s">
        <v>19</v>
      </c>
      <c r="L115" s="39"/>
      <c r="M115" s="180" t="s">
        <v>19</v>
      </c>
      <c r="N115" s="181" t="s">
        <v>42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126</v>
      </c>
      <c r="AT115" s="184" t="s">
        <v>122</v>
      </c>
      <c r="AU115" s="184" t="s">
        <v>81</v>
      </c>
      <c r="AY115" s="17" t="s">
        <v>120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79</v>
      </c>
      <c r="BK115" s="185">
        <f>ROUND(I115*H115,2)</f>
        <v>0</v>
      </c>
      <c r="BL115" s="17" t="s">
        <v>126</v>
      </c>
      <c r="BM115" s="184" t="s">
        <v>191</v>
      </c>
    </row>
    <row r="116" spans="2:51" s="13" customFormat="1" ht="11.25">
      <c r="B116" s="186"/>
      <c r="C116" s="187"/>
      <c r="D116" s="188" t="s">
        <v>131</v>
      </c>
      <c r="E116" s="189" t="s">
        <v>19</v>
      </c>
      <c r="F116" s="190" t="s">
        <v>192</v>
      </c>
      <c r="G116" s="187"/>
      <c r="H116" s="191">
        <v>1411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131</v>
      </c>
      <c r="AU116" s="197" t="s">
        <v>81</v>
      </c>
      <c r="AV116" s="13" t="s">
        <v>81</v>
      </c>
      <c r="AW116" s="13" t="s">
        <v>33</v>
      </c>
      <c r="AX116" s="13" t="s">
        <v>71</v>
      </c>
      <c r="AY116" s="197" t="s">
        <v>120</v>
      </c>
    </row>
    <row r="117" spans="2:51" s="13" customFormat="1" ht="11.25">
      <c r="B117" s="186"/>
      <c r="C117" s="187"/>
      <c r="D117" s="188" t="s">
        <v>131</v>
      </c>
      <c r="E117" s="189" t="s">
        <v>19</v>
      </c>
      <c r="F117" s="190" t="s">
        <v>193</v>
      </c>
      <c r="G117" s="187"/>
      <c r="H117" s="191">
        <v>108</v>
      </c>
      <c r="I117" s="192"/>
      <c r="J117" s="187"/>
      <c r="K117" s="187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131</v>
      </c>
      <c r="AU117" s="197" t="s">
        <v>81</v>
      </c>
      <c r="AV117" s="13" t="s">
        <v>81</v>
      </c>
      <c r="AW117" s="13" t="s">
        <v>33</v>
      </c>
      <c r="AX117" s="13" t="s">
        <v>71</v>
      </c>
      <c r="AY117" s="197" t="s">
        <v>120</v>
      </c>
    </row>
    <row r="118" spans="2:51" s="13" customFormat="1" ht="11.25">
      <c r="B118" s="186"/>
      <c r="C118" s="187"/>
      <c r="D118" s="188" t="s">
        <v>131</v>
      </c>
      <c r="E118" s="189" t="s">
        <v>19</v>
      </c>
      <c r="F118" s="190" t="s">
        <v>194</v>
      </c>
      <c r="G118" s="187"/>
      <c r="H118" s="191">
        <v>62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131</v>
      </c>
      <c r="AU118" s="197" t="s">
        <v>81</v>
      </c>
      <c r="AV118" s="13" t="s">
        <v>81</v>
      </c>
      <c r="AW118" s="13" t="s">
        <v>33</v>
      </c>
      <c r="AX118" s="13" t="s">
        <v>71</v>
      </c>
      <c r="AY118" s="197" t="s">
        <v>120</v>
      </c>
    </row>
    <row r="119" spans="2:51" s="14" customFormat="1" ht="11.25">
      <c r="B119" s="202"/>
      <c r="C119" s="203"/>
      <c r="D119" s="188" t="s">
        <v>131</v>
      </c>
      <c r="E119" s="204" t="s">
        <v>19</v>
      </c>
      <c r="F119" s="205" t="s">
        <v>168</v>
      </c>
      <c r="G119" s="203"/>
      <c r="H119" s="206">
        <v>1581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131</v>
      </c>
      <c r="AU119" s="212" t="s">
        <v>81</v>
      </c>
      <c r="AV119" s="14" t="s">
        <v>126</v>
      </c>
      <c r="AW119" s="14" t="s">
        <v>33</v>
      </c>
      <c r="AX119" s="14" t="s">
        <v>79</v>
      </c>
      <c r="AY119" s="212" t="s">
        <v>120</v>
      </c>
    </row>
    <row r="120" spans="1:65" s="2" customFormat="1" ht="36">
      <c r="A120" s="34"/>
      <c r="B120" s="35"/>
      <c r="C120" s="173" t="s">
        <v>8</v>
      </c>
      <c r="D120" s="173" t="s">
        <v>122</v>
      </c>
      <c r="E120" s="174" t="s">
        <v>195</v>
      </c>
      <c r="F120" s="175" t="s">
        <v>196</v>
      </c>
      <c r="G120" s="176" t="s">
        <v>164</v>
      </c>
      <c r="H120" s="177">
        <v>7905</v>
      </c>
      <c r="I120" s="178"/>
      <c r="J120" s="179">
        <f>ROUND(I120*H120,2)</f>
        <v>0</v>
      </c>
      <c r="K120" s="175" t="s">
        <v>19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126</v>
      </c>
      <c r="AT120" s="184" t="s">
        <v>122</v>
      </c>
      <c r="AU120" s="184" t="s">
        <v>81</v>
      </c>
      <c r="AY120" s="17" t="s">
        <v>120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79</v>
      </c>
      <c r="BK120" s="185">
        <f>ROUND(I120*H120,2)</f>
        <v>0</v>
      </c>
      <c r="BL120" s="17" t="s">
        <v>126</v>
      </c>
      <c r="BM120" s="184" t="s">
        <v>197</v>
      </c>
    </row>
    <row r="121" spans="2:51" s="13" customFormat="1" ht="11.25">
      <c r="B121" s="186"/>
      <c r="C121" s="187"/>
      <c r="D121" s="188" t="s">
        <v>131</v>
      </c>
      <c r="E121" s="189" t="s">
        <v>19</v>
      </c>
      <c r="F121" s="190" t="s">
        <v>198</v>
      </c>
      <c r="G121" s="187"/>
      <c r="H121" s="191">
        <v>7905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131</v>
      </c>
      <c r="AU121" s="197" t="s">
        <v>81</v>
      </c>
      <c r="AV121" s="13" t="s">
        <v>81</v>
      </c>
      <c r="AW121" s="13" t="s">
        <v>33</v>
      </c>
      <c r="AX121" s="13" t="s">
        <v>79</v>
      </c>
      <c r="AY121" s="197" t="s">
        <v>120</v>
      </c>
    </row>
    <row r="122" spans="1:65" s="2" customFormat="1" ht="24">
      <c r="A122" s="34"/>
      <c r="B122" s="35"/>
      <c r="C122" s="173" t="s">
        <v>199</v>
      </c>
      <c r="D122" s="173" t="s">
        <v>122</v>
      </c>
      <c r="E122" s="174" t="s">
        <v>200</v>
      </c>
      <c r="F122" s="175" t="s">
        <v>201</v>
      </c>
      <c r="G122" s="176" t="s">
        <v>164</v>
      </c>
      <c r="H122" s="177">
        <v>50</v>
      </c>
      <c r="I122" s="178"/>
      <c r="J122" s="179">
        <f>ROUND(I122*H122,2)</f>
        <v>0</v>
      </c>
      <c r="K122" s="175" t="s">
        <v>19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126</v>
      </c>
      <c r="AT122" s="184" t="s">
        <v>122</v>
      </c>
      <c r="AU122" s="184" t="s">
        <v>81</v>
      </c>
      <c r="AY122" s="17" t="s">
        <v>120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126</v>
      </c>
      <c r="BM122" s="184" t="s">
        <v>202</v>
      </c>
    </row>
    <row r="123" spans="1:65" s="2" customFormat="1" ht="16.5" customHeight="1">
      <c r="A123" s="34"/>
      <c r="B123" s="35"/>
      <c r="C123" s="213" t="s">
        <v>203</v>
      </c>
      <c r="D123" s="213" t="s">
        <v>204</v>
      </c>
      <c r="E123" s="214" t="s">
        <v>205</v>
      </c>
      <c r="F123" s="215" t="s">
        <v>206</v>
      </c>
      <c r="G123" s="216" t="s">
        <v>207</v>
      </c>
      <c r="H123" s="217">
        <v>85</v>
      </c>
      <c r="I123" s="218"/>
      <c r="J123" s="219">
        <f>ROUND(I123*H123,2)</f>
        <v>0</v>
      </c>
      <c r="K123" s="215" t="s">
        <v>19</v>
      </c>
      <c r="L123" s="220"/>
      <c r="M123" s="221" t="s">
        <v>19</v>
      </c>
      <c r="N123" s="222" t="s">
        <v>42</v>
      </c>
      <c r="O123" s="64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156</v>
      </c>
      <c r="AT123" s="184" t="s">
        <v>204</v>
      </c>
      <c r="AU123" s="184" t="s">
        <v>81</v>
      </c>
      <c r="AY123" s="17" t="s">
        <v>120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79</v>
      </c>
      <c r="BK123" s="185">
        <f>ROUND(I123*H123,2)</f>
        <v>0</v>
      </c>
      <c r="BL123" s="17" t="s">
        <v>126</v>
      </c>
      <c r="BM123" s="184" t="s">
        <v>208</v>
      </c>
    </row>
    <row r="124" spans="2:51" s="13" customFormat="1" ht="11.25">
      <c r="B124" s="186"/>
      <c r="C124" s="187"/>
      <c r="D124" s="188" t="s">
        <v>131</v>
      </c>
      <c r="E124" s="189" t="s">
        <v>19</v>
      </c>
      <c r="F124" s="190" t="s">
        <v>209</v>
      </c>
      <c r="G124" s="187"/>
      <c r="H124" s="191">
        <v>85</v>
      </c>
      <c r="I124" s="192"/>
      <c r="J124" s="187"/>
      <c r="K124" s="187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131</v>
      </c>
      <c r="AU124" s="197" t="s">
        <v>81</v>
      </c>
      <c r="AV124" s="13" t="s">
        <v>81</v>
      </c>
      <c r="AW124" s="13" t="s">
        <v>33</v>
      </c>
      <c r="AX124" s="13" t="s">
        <v>79</v>
      </c>
      <c r="AY124" s="197" t="s">
        <v>120</v>
      </c>
    </row>
    <row r="125" spans="1:65" s="2" customFormat="1" ht="24">
      <c r="A125" s="34"/>
      <c r="B125" s="35"/>
      <c r="C125" s="173" t="s">
        <v>210</v>
      </c>
      <c r="D125" s="173" t="s">
        <v>122</v>
      </c>
      <c r="E125" s="174" t="s">
        <v>211</v>
      </c>
      <c r="F125" s="175" t="s">
        <v>212</v>
      </c>
      <c r="G125" s="176" t="s">
        <v>207</v>
      </c>
      <c r="H125" s="177">
        <v>2687.7</v>
      </c>
      <c r="I125" s="178"/>
      <c r="J125" s="179">
        <f>ROUND(I125*H125,2)</f>
        <v>0</v>
      </c>
      <c r="K125" s="175" t="s">
        <v>19</v>
      </c>
      <c r="L125" s="39"/>
      <c r="M125" s="180" t="s">
        <v>19</v>
      </c>
      <c r="N125" s="181" t="s">
        <v>42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126</v>
      </c>
      <c r="AT125" s="184" t="s">
        <v>122</v>
      </c>
      <c r="AU125" s="184" t="s">
        <v>81</v>
      </c>
      <c r="AY125" s="17" t="s">
        <v>120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79</v>
      </c>
      <c r="BK125" s="185">
        <f>ROUND(I125*H125,2)</f>
        <v>0</v>
      </c>
      <c r="BL125" s="17" t="s">
        <v>126</v>
      </c>
      <c r="BM125" s="184" t="s">
        <v>213</v>
      </c>
    </row>
    <row r="126" spans="2:51" s="13" customFormat="1" ht="11.25">
      <c r="B126" s="186"/>
      <c r="C126" s="187"/>
      <c r="D126" s="188" t="s">
        <v>131</v>
      </c>
      <c r="E126" s="189" t="s">
        <v>19</v>
      </c>
      <c r="F126" s="190" t="s">
        <v>214</v>
      </c>
      <c r="G126" s="187"/>
      <c r="H126" s="191">
        <v>2687.7</v>
      </c>
      <c r="I126" s="192"/>
      <c r="J126" s="187"/>
      <c r="K126" s="187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131</v>
      </c>
      <c r="AU126" s="197" t="s">
        <v>81</v>
      </c>
      <c r="AV126" s="13" t="s">
        <v>81</v>
      </c>
      <c r="AW126" s="13" t="s">
        <v>33</v>
      </c>
      <c r="AX126" s="13" t="s">
        <v>79</v>
      </c>
      <c r="AY126" s="197" t="s">
        <v>120</v>
      </c>
    </row>
    <row r="127" spans="1:65" s="2" customFormat="1" ht="24">
      <c r="A127" s="34"/>
      <c r="B127" s="35"/>
      <c r="C127" s="173" t="s">
        <v>215</v>
      </c>
      <c r="D127" s="173" t="s">
        <v>122</v>
      </c>
      <c r="E127" s="174" t="s">
        <v>216</v>
      </c>
      <c r="F127" s="175" t="s">
        <v>217</v>
      </c>
      <c r="G127" s="176" t="s">
        <v>164</v>
      </c>
      <c r="H127" s="177">
        <v>252</v>
      </c>
      <c r="I127" s="178"/>
      <c r="J127" s="179">
        <f>ROUND(I127*H127,2)</f>
        <v>0</v>
      </c>
      <c r="K127" s="175" t="s">
        <v>19</v>
      </c>
      <c r="L127" s="39"/>
      <c r="M127" s="180" t="s">
        <v>19</v>
      </c>
      <c r="N127" s="181" t="s">
        <v>42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126</v>
      </c>
      <c r="AT127" s="184" t="s">
        <v>122</v>
      </c>
      <c r="AU127" s="184" t="s">
        <v>81</v>
      </c>
      <c r="AY127" s="17" t="s">
        <v>120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79</v>
      </c>
      <c r="BK127" s="185">
        <f>ROUND(I127*H127,2)</f>
        <v>0</v>
      </c>
      <c r="BL127" s="17" t="s">
        <v>126</v>
      </c>
      <c r="BM127" s="184" t="s">
        <v>218</v>
      </c>
    </row>
    <row r="128" spans="2:51" s="13" customFormat="1" ht="11.25">
      <c r="B128" s="186"/>
      <c r="C128" s="187"/>
      <c r="D128" s="188" t="s">
        <v>131</v>
      </c>
      <c r="E128" s="189" t="s">
        <v>19</v>
      </c>
      <c r="F128" s="190" t="s">
        <v>219</v>
      </c>
      <c r="G128" s="187"/>
      <c r="H128" s="191">
        <v>252</v>
      </c>
      <c r="I128" s="192"/>
      <c r="J128" s="187"/>
      <c r="K128" s="187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131</v>
      </c>
      <c r="AU128" s="197" t="s">
        <v>81</v>
      </c>
      <c r="AV128" s="13" t="s">
        <v>81</v>
      </c>
      <c r="AW128" s="13" t="s">
        <v>33</v>
      </c>
      <c r="AX128" s="13" t="s">
        <v>79</v>
      </c>
      <c r="AY128" s="197" t="s">
        <v>120</v>
      </c>
    </row>
    <row r="129" spans="1:65" s="2" customFormat="1" ht="36">
      <c r="A129" s="34"/>
      <c r="B129" s="35"/>
      <c r="C129" s="173" t="s">
        <v>220</v>
      </c>
      <c r="D129" s="173" t="s">
        <v>122</v>
      </c>
      <c r="E129" s="174" t="s">
        <v>221</v>
      </c>
      <c r="F129" s="175" t="s">
        <v>222</v>
      </c>
      <c r="G129" s="176" t="s">
        <v>164</v>
      </c>
      <c r="H129" s="177">
        <v>90</v>
      </c>
      <c r="I129" s="178"/>
      <c r="J129" s="179">
        <f>ROUND(I129*H129,2)</f>
        <v>0</v>
      </c>
      <c r="K129" s="175" t="s">
        <v>19</v>
      </c>
      <c r="L129" s="39"/>
      <c r="M129" s="180" t="s">
        <v>19</v>
      </c>
      <c r="N129" s="181" t="s">
        <v>42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126</v>
      </c>
      <c r="AT129" s="184" t="s">
        <v>122</v>
      </c>
      <c r="AU129" s="184" t="s">
        <v>81</v>
      </c>
      <c r="AY129" s="17" t="s">
        <v>120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79</v>
      </c>
      <c r="BK129" s="185">
        <f>ROUND(I129*H129,2)</f>
        <v>0</v>
      </c>
      <c r="BL129" s="17" t="s">
        <v>126</v>
      </c>
      <c r="BM129" s="184" t="s">
        <v>223</v>
      </c>
    </row>
    <row r="130" spans="2:51" s="13" customFormat="1" ht="11.25">
      <c r="B130" s="186"/>
      <c r="C130" s="187"/>
      <c r="D130" s="188" t="s">
        <v>131</v>
      </c>
      <c r="E130" s="189" t="s">
        <v>19</v>
      </c>
      <c r="F130" s="190" t="s">
        <v>224</v>
      </c>
      <c r="G130" s="187"/>
      <c r="H130" s="191">
        <v>90</v>
      </c>
      <c r="I130" s="192"/>
      <c r="J130" s="187"/>
      <c r="K130" s="187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131</v>
      </c>
      <c r="AU130" s="197" t="s">
        <v>81</v>
      </c>
      <c r="AV130" s="13" t="s">
        <v>81</v>
      </c>
      <c r="AW130" s="13" t="s">
        <v>33</v>
      </c>
      <c r="AX130" s="13" t="s">
        <v>79</v>
      </c>
      <c r="AY130" s="197" t="s">
        <v>120</v>
      </c>
    </row>
    <row r="131" spans="1:65" s="2" customFormat="1" ht="16.5" customHeight="1">
      <c r="A131" s="34"/>
      <c r="B131" s="35"/>
      <c r="C131" s="213" t="s">
        <v>7</v>
      </c>
      <c r="D131" s="213" t="s">
        <v>204</v>
      </c>
      <c r="E131" s="214" t="s">
        <v>225</v>
      </c>
      <c r="F131" s="215" t="s">
        <v>226</v>
      </c>
      <c r="G131" s="216" t="s">
        <v>207</v>
      </c>
      <c r="H131" s="217">
        <v>180</v>
      </c>
      <c r="I131" s="218"/>
      <c r="J131" s="219">
        <f>ROUND(I131*H131,2)</f>
        <v>0</v>
      </c>
      <c r="K131" s="215" t="s">
        <v>19</v>
      </c>
      <c r="L131" s="220"/>
      <c r="M131" s="221" t="s">
        <v>19</v>
      </c>
      <c r="N131" s="222" t="s">
        <v>42</v>
      </c>
      <c r="O131" s="64"/>
      <c r="P131" s="182">
        <f>O131*H131</f>
        <v>0</v>
      </c>
      <c r="Q131" s="182">
        <v>1</v>
      </c>
      <c r="R131" s="182">
        <f>Q131*H131</f>
        <v>180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156</v>
      </c>
      <c r="AT131" s="184" t="s">
        <v>204</v>
      </c>
      <c r="AU131" s="184" t="s">
        <v>81</v>
      </c>
      <c r="AY131" s="17" t="s">
        <v>120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79</v>
      </c>
      <c r="BK131" s="185">
        <f>ROUND(I131*H131,2)</f>
        <v>0</v>
      </c>
      <c r="BL131" s="17" t="s">
        <v>126</v>
      </c>
      <c r="BM131" s="184" t="s">
        <v>227</v>
      </c>
    </row>
    <row r="132" spans="2:51" s="13" customFormat="1" ht="11.25">
      <c r="B132" s="186"/>
      <c r="C132" s="187"/>
      <c r="D132" s="188" t="s">
        <v>131</v>
      </c>
      <c r="E132" s="189" t="s">
        <v>19</v>
      </c>
      <c r="F132" s="190" t="s">
        <v>228</v>
      </c>
      <c r="G132" s="187"/>
      <c r="H132" s="191">
        <v>180</v>
      </c>
      <c r="I132" s="192"/>
      <c r="J132" s="187"/>
      <c r="K132" s="187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131</v>
      </c>
      <c r="AU132" s="197" t="s">
        <v>81</v>
      </c>
      <c r="AV132" s="13" t="s">
        <v>81</v>
      </c>
      <c r="AW132" s="13" t="s">
        <v>33</v>
      </c>
      <c r="AX132" s="13" t="s">
        <v>79</v>
      </c>
      <c r="AY132" s="197" t="s">
        <v>120</v>
      </c>
    </row>
    <row r="133" spans="1:65" s="2" customFormat="1" ht="24">
      <c r="A133" s="34"/>
      <c r="B133" s="35"/>
      <c r="C133" s="173" t="s">
        <v>229</v>
      </c>
      <c r="D133" s="173" t="s">
        <v>122</v>
      </c>
      <c r="E133" s="174" t="s">
        <v>230</v>
      </c>
      <c r="F133" s="175" t="s">
        <v>231</v>
      </c>
      <c r="G133" s="176" t="s">
        <v>125</v>
      </c>
      <c r="H133" s="177">
        <v>250</v>
      </c>
      <c r="I133" s="178"/>
      <c r="J133" s="179">
        <f>ROUND(I133*H133,2)</f>
        <v>0</v>
      </c>
      <c r="K133" s="175" t="s">
        <v>19</v>
      </c>
      <c r="L133" s="39"/>
      <c r="M133" s="180" t="s">
        <v>19</v>
      </c>
      <c r="N133" s="181" t="s">
        <v>42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126</v>
      </c>
      <c r="AT133" s="184" t="s">
        <v>122</v>
      </c>
      <c r="AU133" s="184" t="s">
        <v>81</v>
      </c>
      <c r="AY133" s="17" t="s">
        <v>120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79</v>
      </c>
      <c r="BK133" s="185">
        <f>ROUND(I133*H133,2)</f>
        <v>0</v>
      </c>
      <c r="BL133" s="17" t="s">
        <v>126</v>
      </c>
      <c r="BM133" s="184" t="s">
        <v>232</v>
      </c>
    </row>
    <row r="134" spans="1:65" s="2" customFormat="1" ht="24">
      <c r="A134" s="34"/>
      <c r="B134" s="35"/>
      <c r="C134" s="173" t="s">
        <v>233</v>
      </c>
      <c r="D134" s="173" t="s">
        <v>122</v>
      </c>
      <c r="E134" s="174" t="s">
        <v>234</v>
      </c>
      <c r="F134" s="175" t="s">
        <v>235</v>
      </c>
      <c r="G134" s="176" t="s">
        <v>125</v>
      </c>
      <c r="H134" s="177">
        <v>250</v>
      </c>
      <c r="I134" s="178"/>
      <c r="J134" s="179">
        <f>ROUND(I134*H134,2)</f>
        <v>0</v>
      </c>
      <c r="K134" s="175" t="s">
        <v>19</v>
      </c>
      <c r="L134" s="39"/>
      <c r="M134" s="180" t="s">
        <v>19</v>
      </c>
      <c r="N134" s="181" t="s">
        <v>42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126</v>
      </c>
      <c r="AT134" s="184" t="s">
        <v>122</v>
      </c>
      <c r="AU134" s="184" t="s">
        <v>81</v>
      </c>
      <c r="AY134" s="17" t="s">
        <v>120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79</v>
      </c>
      <c r="BK134" s="185">
        <f>ROUND(I134*H134,2)</f>
        <v>0</v>
      </c>
      <c r="BL134" s="17" t="s">
        <v>126</v>
      </c>
      <c r="BM134" s="184" t="s">
        <v>236</v>
      </c>
    </row>
    <row r="135" spans="1:65" s="2" customFormat="1" ht="16.5" customHeight="1">
      <c r="A135" s="34"/>
      <c r="B135" s="35"/>
      <c r="C135" s="213" t="s">
        <v>237</v>
      </c>
      <c r="D135" s="213" t="s">
        <v>204</v>
      </c>
      <c r="E135" s="214" t="s">
        <v>238</v>
      </c>
      <c r="F135" s="215" t="s">
        <v>239</v>
      </c>
      <c r="G135" s="216" t="s">
        <v>240</v>
      </c>
      <c r="H135" s="217">
        <v>7.875</v>
      </c>
      <c r="I135" s="218"/>
      <c r="J135" s="219">
        <f>ROUND(I135*H135,2)</f>
        <v>0</v>
      </c>
      <c r="K135" s="215" t="s">
        <v>19</v>
      </c>
      <c r="L135" s="220"/>
      <c r="M135" s="221" t="s">
        <v>19</v>
      </c>
      <c r="N135" s="222" t="s">
        <v>42</v>
      </c>
      <c r="O135" s="64"/>
      <c r="P135" s="182">
        <f>O135*H135</f>
        <v>0</v>
      </c>
      <c r="Q135" s="182">
        <v>0.001</v>
      </c>
      <c r="R135" s="182">
        <f>Q135*H135</f>
        <v>0.007875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156</v>
      </c>
      <c r="AT135" s="184" t="s">
        <v>204</v>
      </c>
      <c r="AU135" s="184" t="s">
        <v>81</v>
      </c>
      <c r="AY135" s="17" t="s">
        <v>120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79</v>
      </c>
      <c r="BK135" s="185">
        <f>ROUND(I135*H135,2)</f>
        <v>0</v>
      </c>
      <c r="BL135" s="17" t="s">
        <v>126</v>
      </c>
      <c r="BM135" s="184" t="s">
        <v>241</v>
      </c>
    </row>
    <row r="136" spans="2:51" s="13" customFormat="1" ht="11.25">
      <c r="B136" s="186"/>
      <c r="C136" s="187"/>
      <c r="D136" s="188" t="s">
        <v>131</v>
      </c>
      <c r="E136" s="189" t="s">
        <v>19</v>
      </c>
      <c r="F136" s="190" t="s">
        <v>242</v>
      </c>
      <c r="G136" s="187"/>
      <c r="H136" s="191">
        <v>7.875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131</v>
      </c>
      <c r="AU136" s="197" t="s">
        <v>81</v>
      </c>
      <c r="AV136" s="13" t="s">
        <v>81</v>
      </c>
      <c r="AW136" s="13" t="s">
        <v>33</v>
      </c>
      <c r="AX136" s="13" t="s">
        <v>79</v>
      </c>
      <c r="AY136" s="197" t="s">
        <v>120</v>
      </c>
    </row>
    <row r="137" spans="1:65" s="2" customFormat="1" ht="21.75" customHeight="1">
      <c r="A137" s="34"/>
      <c r="B137" s="35"/>
      <c r="C137" s="173" t="s">
        <v>243</v>
      </c>
      <c r="D137" s="173" t="s">
        <v>122</v>
      </c>
      <c r="E137" s="174" t="s">
        <v>244</v>
      </c>
      <c r="F137" s="175" t="s">
        <v>245</v>
      </c>
      <c r="G137" s="176" t="s">
        <v>125</v>
      </c>
      <c r="H137" s="177">
        <v>4150</v>
      </c>
      <c r="I137" s="178"/>
      <c r="J137" s="179">
        <f>ROUND(I137*H137,2)</f>
        <v>0</v>
      </c>
      <c r="K137" s="175" t="s">
        <v>19</v>
      </c>
      <c r="L137" s="39"/>
      <c r="M137" s="180" t="s">
        <v>19</v>
      </c>
      <c r="N137" s="181" t="s">
        <v>42</v>
      </c>
      <c r="O137" s="64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126</v>
      </c>
      <c r="AT137" s="184" t="s">
        <v>122</v>
      </c>
      <c r="AU137" s="184" t="s">
        <v>81</v>
      </c>
      <c r="AY137" s="17" t="s">
        <v>120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79</v>
      </c>
      <c r="BK137" s="185">
        <f>ROUND(I137*H137,2)</f>
        <v>0</v>
      </c>
      <c r="BL137" s="17" t="s">
        <v>126</v>
      </c>
      <c r="BM137" s="184" t="s">
        <v>246</v>
      </c>
    </row>
    <row r="138" spans="1:65" s="2" customFormat="1" ht="24">
      <c r="A138" s="34"/>
      <c r="B138" s="35"/>
      <c r="C138" s="173" t="s">
        <v>247</v>
      </c>
      <c r="D138" s="173" t="s">
        <v>122</v>
      </c>
      <c r="E138" s="174" t="s">
        <v>248</v>
      </c>
      <c r="F138" s="175" t="s">
        <v>249</v>
      </c>
      <c r="G138" s="176" t="s">
        <v>125</v>
      </c>
      <c r="H138" s="177">
        <v>250</v>
      </c>
      <c r="I138" s="178"/>
      <c r="J138" s="179">
        <f>ROUND(I138*H138,2)</f>
        <v>0</v>
      </c>
      <c r="K138" s="175" t="s">
        <v>19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126</v>
      </c>
      <c r="AT138" s="184" t="s">
        <v>122</v>
      </c>
      <c r="AU138" s="184" t="s">
        <v>81</v>
      </c>
      <c r="AY138" s="17" t="s">
        <v>120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126</v>
      </c>
      <c r="BM138" s="184" t="s">
        <v>250</v>
      </c>
    </row>
    <row r="139" spans="2:63" s="12" customFormat="1" ht="22.9" customHeight="1">
      <c r="B139" s="157"/>
      <c r="C139" s="158"/>
      <c r="D139" s="159" t="s">
        <v>70</v>
      </c>
      <c r="E139" s="171" t="s">
        <v>81</v>
      </c>
      <c r="F139" s="171" t="s">
        <v>251</v>
      </c>
      <c r="G139" s="158"/>
      <c r="H139" s="158"/>
      <c r="I139" s="161"/>
      <c r="J139" s="172">
        <f>BK139</f>
        <v>0</v>
      </c>
      <c r="K139" s="158"/>
      <c r="L139" s="163"/>
      <c r="M139" s="164"/>
      <c r="N139" s="165"/>
      <c r="O139" s="165"/>
      <c r="P139" s="166">
        <f>P140</f>
        <v>0</v>
      </c>
      <c r="Q139" s="165"/>
      <c r="R139" s="166">
        <f>R140</f>
        <v>63.4787</v>
      </c>
      <c r="S139" s="165"/>
      <c r="T139" s="167">
        <f>T140</f>
        <v>0</v>
      </c>
      <c r="AR139" s="168" t="s">
        <v>79</v>
      </c>
      <c r="AT139" s="169" t="s">
        <v>70</v>
      </c>
      <c r="AU139" s="169" t="s">
        <v>79</v>
      </c>
      <c r="AY139" s="168" t="s">
        <v>120</v>
      </c>
      <c r="BK139" s="170">
        <f>BK140</f>
        <v>0</v>
      </c>
    </row>
    <row r="140" spans="1:65" s="2" customFormat="1" ht="33" customHeight="1">
      <c r="A140" s="34"/>
      <c r="B140" s="35"/>
      <c r="C140" s="173" t="s">
        <v>252</v>
      </c>
      <c r="D140" s="173" t="s">
        <v>122</v>
      </c>
      <c r="E140" s="174" t="s">
        <v>253</v>
      </c>
      <c r="F140" s="175" t="s">
        <v>254</v>
      </c>
      <c r="G140" s="176" t="s">
        <v>154</v>
      </c>
      <c r="H140" s="177">
        <v>310</v>
      </c>
      <c r="I140" s="178"/>
      <c r="J140" s="179">
        <f>ROUND(I140*H140,2)</f>
        <v>0</v>
      </c>
      <c r="K140" s="175" t="s">
        <v>19</v>
      </c>
      <c r="L140" s="39"/>
      <c r="M140" s="180" t="s">
        <v>19</v>
      </c>
      <c r="N140" s="181" t="s">
        <v>42</v>
      </c>
      <c r="O140" s="64"/>
      <c r="P140" s="182">
        <f>O140*H140</f>
        <v>0</v>
      </c>
      <c r="Q140" s="182">
        <v>0.20477</v>
      </c>
      <c r="R140" s="182">
        <f>Q140*H140</f>
        <v>63.4787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126</v>
      </c>
      <c r="AT140" s="184" t="s">
        <v>122</v>
      </c>
      <c r="AU140" s="184" t="s">
        <v>81</v>
      </c>
      <c r="AY140" s="17" t="s">
        <v>120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79</v>
      </c>
      <c r="BK140" s="185">
        <f>ROUND(I140*H140,2)</f>
        <v>0</v>
      </c>
      <c r="BL140" s="17" t="s">
        <v>126</v>
      </c>
      <c r="BM140" s="184" t="s">
        <v>255</v>
      </c>
    </row>
    <row r="141" spans="2:63" s="12" customFormat="1" ht="22.9" customHeight="1">
      <c r="B141" s="157"/>
      <c r="C141" s="158"/>
      <c r="D141" s="159" t="s">
        <v>70</v>
      </c>
      <c r="E141" s="171" t="s">
        <v>133</v>
      </c>
      <c r="F141" s="171" t="s">
        <v>256</v>
      </c>
      <c r="G141" s="158"/>
      <c r="H141" s="158"/>
      <c r="I141" s="161"/>
      <c r="J141" s="172">
        <f>BK141</f>
        <v>0</v>
      </c>
      <c r="K141" s="158"/>
      <c r="L141" s="163"/>
      <c r="M141" s="164"/>
      <c r="N141" s="165"/>
      <c r="O141" s="165"/>
      <c r="P141" s="166">
        <f>SUM(P142:P148)</f>
        <v>0</v>
      </c>
      <c r="Q141" s="165"/>
      <c r="R141" s="166">
        <f>SUM(R142:R148)</f>
        <v>6.305</v>
      </c>
      <c r="S141" s="165"/>
      <c r="T141" s="167">
        <f>SUM(T142:T148)</f>
        <v>0</v>
      </c>
      <c r="AR141" s="168" t="s">
        <v>79</v>
      </c>
      <c r="AT141" s="169" t="s">
        <v>70</v>
      </c>
      <c r="AU141" s="169" t="s">
        <v>79</v>
      </c>
      <c r="AY141" s="168" t="s">
        <v>120</v>
      </c>
      <c r="BK141" s="170">
        <f>SUM(BK142:BK148)</f>
        <v>0</v>
      </c>
    </row>
    <row r="142" spans="1:65" s="2" customFormat="1" ht="24">
      <c r="A142" s="34"/>
      <c r="B142" s="35"/>
      <c r="C142" s="173" t="s">
        <v>257</v>
      </c>
      <c r="D142" s="173" t="s">
        <v>122</v>
      </c>
      <c r="E142" s="174" t="s">
        <v>258</v>
      </c>
      <c r="F142" s="175" t="s">
        <v>259</v>
      </c>
      <c r="G142" s="176" t="s">
        <v>125</v>
      </c>
      <c r="H142" s="177">
        <v>7.5</v>
      </c>
      <c r="I142" s="178"/>
      <c r="J142" s="179">
        <f>ROUND(I142*H142,2)</f>
        <v>0</v>
      </c>
      <c r="K142" s="175" t="s">
        <v>19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126</v>
      </c>
      <c r="AT142" s="184" t="s">
        <v>122</v>
      </c>
      <c r="AU142" s="184" t="s">
        <v>81</v>
      </c>
      <c r="AY142" s="17" t="s">
        <v>120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126</v>
      </c>
      <c r="BM142" s="184" t="s">
        <v>260</v>
      </c>
    </row>
    <row r="143" spans="2:51" s="13" customFormat="1" ht="11.25">
      <c r="B143" s="186"/>
      <c r="C143" s="187"/>
      <c r="D143" s="188" t="s">
        <v>131</v>
      </c>
      <c r="E143" s="189" t="s">
        <v>19</v>
      </c>
      <c r="F143" s="190" t="s">
        <v>261</v>
      </c>
      <c r="G143" s="187"/>
      <c r="H143" s="191">
        <v>7.5</v>
      </c>
      <c r="I143" s="192"/>
      <c r="J143" s="187"/>
      <c r="K143" s="187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131</v>
      </c>
      <c r="AU143" s="197" t="s">
        <v>81</v>
      </c>
      <c r="AV143" s="13" t="s">
        <v>81</v>
      </c>
      <c r="AW143" s="13" t="s">
        <v>33</v>
      </c>
      <c r="AX143" s="13" t="s">
        <v>79</v>
      </c>
      <c r="AY143" s="197" t="s">
        <v>120</v>
      </c>
    </row>
    <row r="144" spans="1:65" s="2" customFormat="1" ht="16.5" customHeight="1">
      <c r="A144" s="34"/>
      <c r="B144" s="35"/>
      <c r="C144" s="173" t="s">
        <v>262</v>
      </c>
      <c r="D144" s="173" t="s">
        <v>122</v>
      </c>
      <c r="E144" s="174" t="s">
        <v>263</v>
      </c>
      <c r="F144" s="175" t="s">
        <v>264</v>
      </c>
      <c r="G144" s="176" t="s">
        <v>154</v>
      </c>
      <c r="H144" s="177">
        <v>50</v>
      </c>
      <c r="I144" s="178"/>
      <c r="J144" s="179">
        <f>ROUND(I144*H144,2)</f>
        <v>0</v>
      </c>
      <c r="K144" s="175" t="s">
        <v>19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0.12064</v>
      </c>
      <c r="R144" s="182">
        <f>Q144*H144</f>
        <v>6.032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126</v>
      </c>
      <c r="AT144" s="184" t="s">
        <v>122</v>
      </c>
      <c r="AU144" s="184" t="s">
        <v>81</v>
      </c>
      <c r="AY144" s="17" t="s">
        <v>120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79</v>
      </c>
      <c r="BK144" s="185">
        <f>ROUND(I144*H144,2)</f>
        <v>0</v>
      </c>
      <c r="BL144" s="17" t="s">
        <v>126</v>
      </c>
      <c r="BM144" s="184" t="s">
        <v>265</v>
      </c>
    </row>
    <row r="145" spans="1:65" s="2" customFormat="1" ht="24.2" customHeight="1">
      <c r="A145" s="34"/>
      <c r="B145" s="35"/>
      <c r="C145" s="213" t="s">
        <v>266</v>
      </c>
      <c r="D145" s="213" t="s">
        <v>204</v>
      </c>
      <c r="E145" s="214" t="s">
        <v>267</v>
      </c>
      <c r="F145" s="215" t="s">
        <v>268</v>
      </c>
      <c r="G145" s="216" t="s">
        <v>269</v>
      </c>
      <c r="H145" s="217">
        <v>280.556</v>
      </c>
      <c r="I145" s="218"/>
      <c r="J145" s="219">
        <f>ROUND(I145*H145,2)</f>
        <v>0</v>
      </c>
      <c r="K145" s="215" t="s">
        <v>19</v>
      </c>
      <c r="L145" s="220"/>
      <c r="M145" s="221" t="s">
        <v>19</v>
      </c>
      <c r="N145" s="222" t="s">
        <v>42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156</v>
      </c>
      <c r="AT145" s="184" t="s">
        <v>204</v>
      </c>
      <c r="AU145" s="184" t="s">
        <v>81</v>
      </c>
      <c r="AY145" s="17" t="s">
        <v>120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79</v>
      </c>
      <c r="BK145" s="185">
        <f>ROUND(I145*H145,2)</f>
        <v>0</v>
      </c>
      <c r="BL145" s="17" t="s">
        <v>126</v>
      </c>
      <c r="BM145" s="184" t="s">
        <v>270</v>
      </c>
    </row>
    <row r="146" spans="2:51" s="13" customFormat="1" ht="11.25">
      <c r="B146" s="186"/>
      <c r="C146" s="187"/>
      <c r="D146" s="188" t="s">
        <v>131</v>
      </c>
      <c r="E146" s="189" t="s">
        <v>19</v>
      </c>
      <c r="F146" s="190" t="s">
        <v>271</v>
      </c>
      <c r="G146" s="187"/>
      <c r="H146" s="191">
        <v>277.778</v>
      </c>
      <c r="I146" s="192"/>
      <c r="J146" s="187"/>
      <c r="K146" s="187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131</v>
      </c>
      <c r="AU146" s="197" t="s">
        <v>81</v>
      </c>
      <c r="AV146" s="13" t="s">
        <v>81</v>
      </c>
      <c r="AW146" s="13" t="s">
        <v>33</v>
      </c>
      <c r="AX146" s="13" t="s">
        <v>79</v>
      </c>
      <c r="AY146" s="197" t="s">
        <v>120</v>
      </c>
    </row>
    <row r="147" spans="2:51" s="13" customFormat="1" ht="11.25">
      <c r="B147" s="186"/>
      <c r="C147" s="187"/>
      <c r="D147" s="188" t="s">
        <v>131</v>
      </c>
      <c r="E147" s="187"/>
      <c r="F147" s="190" t="s">
        <v>272</v>
      </c>
      <c r="G147" s="187"/>
      <c r="H147" s="191">
        <v>280.556</v>
      </c>
      <c r="I147" s="192"/>
      <c r="J147" s="187"/>
      <c r="K147" s="187"/>
      <c r="L147" s="193"/>
      <c r="M147" s="194"/>
      <c r="N147" s="195"/>
      <c r="O147" s="195"/>
      <c r="P147" s="195"/>
      <c r="Q147" s="195"/>
      <c r="R147" s="195"/>
      <c r="S147" s="195"/>
      <c r="T147" s="196"/>
      <c r="AT147" s="197" t="s">
        <v>131</v>
      </c>
      <c r="AU147" s="197" t="s">
        <v>81</v>
      </c>
      <c r="AV147" s="13" t="s">
        <v>81</v>
      </c>
      <c r="AW147" s="13" t="s">
        <v>4</v>
      </c>
      <c r="AX147" s="13" t="s">
        <v>79</v>
      </c>
      <c r="AY147" s="197" t="s">
        <v>120</v>
      </c>
    </row>
    <row r="148" spans="1:65" s="2" customFormat="1" ht="24">
      <c r="A148" s="34"/>
      <c r="B148" s="35"/>
      <c r="C148" s="173" t="s">
        <v>273</v>
      </c>
      <c r="D148" s="173" t="s">
        <v>122</v>
      </c>
      <c r="E148" s="174" t="s">
        <v>274</v>
      </c>
      <c r="F148" s="175" t="s">
        <v>275</v>
      </c>
      <c r="G148" s="176" t="s">
        <v>154</v>
      </c>
      <c r="H148" s="177">
        <v>7.5</v>
      </c>
      <c r="I148" s="178"/>
      <c r="J148" s="179">
        <f>ROUND(I148*H148,2)</f>
        <v>0</v>
      </c>
      <c r="K148" s="175" t="s">
        <v>19</v>
      </c>
      <c r="L148" s="39"/>
      <c r="M148" s="180" t="s">
        <v>19</v>
      </c>
      <c r="N148" s="181" t="s">
        <v>42</v>
      </c>
      <c r="O148" s="64"/>
      <c r="P148" s="182">
        <f>O148*H148</f>
        <v>0</v>
      </c>
      <c r="Q148" s="182">
        <v>0.0364</v>
      </c>
      <c r="R148" s="182">
        <f>Q148*H148</f>
        <v>0.273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126</v>
      </c>
      <c r="AT148" s="184" t="s">
        <v>122</v>
      </c>
      <c r="AU148" s="184" t="s">
        <v>81</v>
      </c>
      <c r="AY148" s="17" t="s">
        <v>120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79</v>
      </c>
      <c r="BK148" s="185">
        <f>ROUND(I148*H148,2)</f>
        <v>0</v>
      </c>
      <c r="BL148" s="17" t="s">
        <v>126</v>
      </c>
      <c r="BM148" s="184" t="s">
        <v>276</v>
      </c>
    </row>
    <row r="149" spans="2:63" s="12" customFormat="1" ht="22.9" customHeight="1">
      <c r="B149" s="157"/>
      <c r="C149" s="158"/>
      <c r="D149" s="159" t="s">
        <v>70</v>
      </c>
      <c r="E149" s="171" t="s">
        <v>126</v>
      </c>
      <c r="F149" s="171" t="s">
        <v>277</v>
      </c>
      <c r="G149" s="158"/>
      <c r="H149" s="158"/>
      <c r="I149" s="161"/>
      <c r="J149" s="172">
        <f>BK149</f>
        <v>0</v>
      </c>
      <c r="K149" s="158"/>
      <c r="L149" s="163"/>
      <c r="M149" s="164"/>
      <c r="N149" s="165"/>
      <c r="O149" s="165"/>
      <c r="P149" s="166">
        <f>SUM(P150:P151)</f>
        <v>0</v>
      </c>
      <c r="Q149" s="165"/>
      <c r="R149" s="166">
        <f>SUM(R150:R151)</f>
        <v>34.033860000000004</v>
      </c>
      <c r="S149" s="165"/>
      <c r="T149" s="167">
        <f>SUM(T150:T151)</f>
        <v>0</v>
      </c>
      <c r="AR149" s="168" t="s">
        <v>79</v>
      </c>
      <c r="AT149" s="169" t="s">
        <v>70</v>
      </c>
      <c r="AU149" s="169" t="s">
        <v>79</v>
      </c>
      <c r="AY149" s="168" t="s">
        <v>120</v>
      </c>
      <c r="BK149" s="170">
        <f>SUM(BK150:BK151)</f>
        <v>0</v>
      </c>
    </row>
    <row r="150" spans="1:65" s="2" customFormat="1" ht="16.5" customHeight="1">
      <c r="A150" s="34"/>
      <c r="B150" s="35"/>
      <c r="C150" s="173" t="s">
        <v>278</v>
      </c>
      <c r="D150" s="173" t="s">
        <v>122</v>
      </c>
      <c r="E150" s="174" t="s">
        <v>279</v>
      </c>
      <c r="F150" s="175" t="s">
        <v>280</v>
      </c>
      <c r="G150" s="176" t="s">
        <v>164</v>
      </c>
      <c r="H150" s="177">
        <v>18</v>
      </c>
      <c r="I150" s="178"/>
      <c r="J150" s="179">
        <f>ROUND(I150*H150,2)</f>
        <v>0</v>
      </c>
      <c r="K150" s="175" t="s">
        <v>19</v>
      </c>
      <c r="L150" s="39"/>
      <c r="M150" s="180" t="s">
        <v>19</v>
      </c>
      <c r="N150" s="181" t="s">
        <v>42</v>
      </c>
      <c r="O150" s="64"/>
      <c r="P150" s="182">
        <f>O150*H150</f>
        <v>0</v>
      </c>
      <c r="Q150" s="182">
        <v>1.89077</v>
      </c>
      <c r="R150" s="182">
        <f>Q150*H150</f>
        <v>34.033860000000004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126</v>
      </c>
      <c r="AT150" s="184" t="s">
        <v>122</v>
      </c>
      <c r="AU150" s="184" t="s">
        <v>81</v>
      </c>
      <c r="AY150" s="17" t="s">
        <v>120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79</v>
      </c>
      <c r="BK150" s="185">
        <f>ROUND(I150*H150,2)</f>
        <v>0</v>
      </c>
      <c r="BL150" s="17" t="s">
        <v>126</v>
      </c>
      <c r="BM150" s="184" t="s">
        <v>281</v>
      </c>
    </row>
    <row r="151" spans="2:51" s="13" customFormat="1" ht="11.25">
      <c r="B151" s="186"/>
      <c r="C151" s="187"/>
      <c r="D151" s="188" t="s">
        <v>131</v>
      </c>
      <c r="E151" s="189" t="s">
        <v>19</v>
      </c>
      <c r="F151" s="190" t="s">
        <v>282</v>
      </c>
      <c r="G151" s="187"/>
      <c r="H151" s="191">
        <v>18</v>
      </c>
      <c r="I151" s="192"/>
      <c r="J151" s="187"/>
      <c r="K151" s="187"/>
      <c r="L151" s="193"/>
      <c r="M151" s="194"/>
      <c r="N151" s="195"/>
      <c r="O151" s="195"/>
      <c r="P151" s="195"/>
      <c r="Q151" s="195"/>
      <c r="R151" s="195"/>
      <c r="S151" s="195"/>
      <c r="T151" s="196"/>
      <c r="AT151" s="197" t="s">
        <v>131</v>
      </c>
      <c r="AU151" s="197" t="s">
        <v>81</v>
      </c>
      <c r="AV151" s="13" t="s">
        <v>81</v>
      </c>
      <c r="AW151" s="13" t="s">
        <v>33</v>
      </c>
      <c r="AX151" s="13" t="s">
        <v>79</v>
      </c>
      <c r="AY151" s="197" t="s">
        <v>120</v>
      </c>
    </row>
    <row r="152" spans="2:63" s="12" customFormat="1" ht="22.9" customHeight="1">
      <c r="B152" s="157"/>
      <c r="C152" s="158"/>
      <c r="D152" s="159" t="s">
        <v>70</v>
      </c>
      <c r="E152" s="171" t="s">
        <v>140</v>
      </c>
      <c r="F152" s="171" t="s">
        <v>283</v>
      </c>
      <c r="G152" s="158"/>
      <c r="H152" s="158"/>
      <c r="I152" s="161"/>
      <c r="J152" s="172">
        <f>BK152</f>
        <v>0</v>
      </c>
      <c r="K152" s="158"/>
      <c r="L152" s="163"/>
      <c r="M152" s="164"/>
      <c r="N152" s="165"/>
      <c r="O152" s="165"/>
      <c r="P152" s="166">
        <f>SUM(P153:P184)</f>
        <v>0</v>
      </c>
      <c r="Q152" s="165"/>
      <c r="R152" s="166">
        <f>SUM(R153:R184)</f>
        <v>331.6714400000001</v>
      </c>
      <c r="S152" s="165"/>
      <c r="T152" s="167">
        <f>SUM(T153:T184)</f>
        <v>0</v>
      </c>
      <c r="AR152" s="168" t="s">
        <v>79</v>
      </c>
      <c r="AT152" s="169" t="s">
        <v>70</v>
      </c>
      <c r="AU152" s="169" t="s">
        <v>79</v>
      </c>
      <c r="AY152" s="168" t="s">
        <v>120</v>
      </c>
      <c r="BK152" s="170">
        <f>SUM(BK153:BK184)</f>
        <v>0</v>
      </c>
    </row>
    <row r="153" spans="1:65" s="2" customFormat="1" ht="16.5" customHeight="1">
      <c r="A153" s="34"/>
      <c r="B153" s="35"/>
      <c r="C153" s="173" t="s">
        <v>284</v>
      </c>
      <c r="D153" s="173" t="s">
        <v>122</v>
      </c>
      <c r="E153" s="174" t="s">
        <v>285</v>
      </c>
      <c r="F153" s="175" t="s">
        <v>286</v>
      </c>
      <c r="G153" s="176" t="s">
        <v>125</v>
      </c>
      <c r="H153" s="177">
        <v>6320</v>
      </c>
      <c r="I153" s="178"/>
      <c r="J153" s="179">
        <f>ROUND(I153*H153,2)</f>
        <v>0</v>
      </c>
      <c r="K153" s="175" t="s">
        <v>19</v>
      </c>
      <c r="L153" s="39"/>
      <c r="M153" s="180" t="s">
        <v>19</v>
      </c>
      <c r="N153" s="181" t="s">
        <v>42</v>
      </c>
      <c r="O153" s="64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4" t="s">
        <v>126</v>
      </c>
      <c r="AT153" s="184" t="s">
        <v>122</v>
      </c>
      <c r="AU153" s="184" t="s">
        <v>81</v>
      </c>
      <c r="AY153" s="17" t="s">
        <v>120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79</v>
      </c>
      <c r="BK153" s="185">
        <f>ROUND(I153*H153,2)</f>
        <v>0</v>
      </c>
      <c r="BL153" s="17" t="s">
        <v>126</v>
      </c>
      <c r="BM153" s="184" t="s">
        <v>287</v>
      </c>
    </row>
    <row r="154" spans="2:51" s="13" customFormat="1" ht="11.25">
      <c r="B154" s="186"/>
      <c r="C154" s="187"/>
      <c r="D154" s="188" t="s">
        <v>131</v>
      </c>
      <c r="E154" s="189" t="s">
        <v>19</v>
      </c>
      <c r="F154" s="190" t="s">
        <v>288</v>
      </c>
      <c r="G154" s="187"/>
      <c r="H154" s="191">
        <v>5000</v>
      </c>
      <c r="I154" s="192"/>
      <c r="J154" s="187"/>
      <c r="K154" s="187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131</v>
      </c>
      <c r="AU154" s="197" t="s">
        <v>81</v>
      </c>
      <c r="AV154" s="13" t="s">
        <v>81</v>
      </c>
      <c r="AW154" s="13" t="s">
        <v>33</v>
      </c>
      <c r="AX154" s="13" t="s">
        <v>71</v>
      </c>
      <c r="AY154" s="197" t="s">
        <v>120</v>
      </c>
    </row>
    <row r="155" spans="2:51" s="13" customFormat="1" ht="11.25">
      <c r="B155" s="186"/>
      <c r="C155" s="187"/>
      <c r="D155" s="188" t="s">
        <v>131</v>
      </c>
      <c r="E155" s="189" t="s">
        <v>19</v>
      </c>
      <c r="F155" s="190" t="s">
        <v>289</v>
      </c>
      <c r="G155" s="187"/>
      <c r="H155" s="191">
        <v>1320</v>
      </c>
      <c r="I155" s="192"/>
      <c r="J155" s="187"/>
      <c r="K155" s="187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131</v>
      </c>
      <c r="AU155" s="197" t="s">
        <v>81</v>
      </c>
      <c r="AV155" s="13" t="s">
        <v>81</v>
      </c>
      <c r="AW155" s="13" t="s">
        <v>33</v>
      </c>
      <c r="AX155" s="13" t="s">
        <v>71</v>
      </c>
      <c r="AY155" s="197" t="s">
        <v>120</v>
      </c>
    </row>
    <row r="156" spans="2:51" s="14" customFormat="1" ht="11.25">
      <c r="B156" s="202"/>
      <c r="C156" s="203"/>
      <c r="D156" s="188" t="s">
        <v>131</v>
      </c>
      <c r="E156" s="204" t="s">
        <v>19</v>
      </c>
      <c r="F156" s="205" t="s">
        <v>168</v>
      </c>
      <c r="G156" s="203"/>
      <c r="H156" s="206">
        <v>6320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131</v>
      </c>
      <c r="AU156" s="212" t="s">
        <v>81</v>
      </c>
      <c r="AV156" s="14" t="s">
        <v>126</v>
      </c>
      <c r="AW156" s="14" t="s">
        <v>33</v>
      </c>
      <c r="AX156" s="14" t="s">
        <v>79</v>
      </c>
      <c r="AY156" s="212" t="s">
        <v>120</v>
      </c>
    </row>
    <row r="157" spans="1:65" s="2" customFormat="1" ht="16.5" customHeight="1">
      <c r="A157" s="34"/>
      <c r="B157" s="35"/>
      <c r="C157" s="173" t="s">
        <v>290</v>
      </c>
      <c r="D157" s="173" t="s">
        <v>122</v>
      </c>
      <c r="E157" s="174" t="s">
        <v>291</v>
      </c>
      <c r="F157" s="175" t="s">
        <v>292</v>
      </c>
      <c r="G157" s="176" t="s">
        <v>125</v>
      </c>
      <c r="H157" s="177">
        <v>168</v>
      </c>
      <c r="I157" s="178"/>
      <c r="J157" s="179">
        <f>ROUND(I157*H157,2)</f>
        <v>0</v>
      </c>
      <c r="K157" s="175" t="s">
        <v>19</v>
      </c>
      <c r="L157" s="39"/>
      <c r="M157" s="180" t="s">
        <v>19</v>
      </c>
      <c r="N157" s="181" t="s">
        <v>42</v>
      </c>
      <c r="O157" s="64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4" t="s">
        <v>126</v>
      </c>
      <c r="AT157" s="184" t="s">
        <v>122</v>
      </c>
      <c r="AU157" s="184" t="s">
        <v>81</v>
      </c>
      <c r="AY157" s="17" t="s">
        <v>120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7" t="s">
        <v>79</v>
      </c>
      <c r="BK157" s="185">
        <f>ROUND(I157*H157,2)</f>
        <v>0</v>
      </c>
      <c r="BL157" s="17" t="s">
        <v>126</v>
      </c>
      <c r="BM157" s="184" t="s">
        <v>293</v>
      </c>
    </row>
    <row r="158" spans="2:51" s="13" customFormat="1" ht="11.25">
      <c r="B158" s="186"/>
      <c r="C158" s="187"/>
      <c r="D158" s="188" t="s">
        <v>131</v>
      </c>
      <c r="E158" s="189" t="s">
        <v>19</v>
      </c>
      <c r="F158" s="190" t="s">
        <v>294</v>
      </c>
      <c r="G158" s="187"/>
      <c r="H158" s="191">
        <v>98</v>
      </c>
      <c r="I158" s="192"/>
      <c r="J158" s="187"/>
      <c r="K158" s="187"/>
      <c r="L158" s="193"/>
      <c r="M158" s="194"/>
      <c r="N158" s="195"/>
      <c r="O158" s="195"/>
      <c r="P158" s="195"/>
      <c r="Q158" s="195"/>
      <c r="R158" s="195"/>
      <c r="S158" s="195"/>
      <c r="T158" s="196"/>
      <c r="AT158" s="197" t="s">
        <v>131</v>
      </c>
      <c r="AU158" s="197" t="s">
        <v>81</v>
      </c>
      <c r="AV158" s="13" t="s">
        <v>81</v>
      </c>
      <c r="AW158" s="13" t="s">
        <v>33</v>
      </c>
      <c r="AX158" s="13" t="s">
        <v>71</v>
      </c>
      <c r="AY158" s="197" t="s">
        <v>120</v>
      </c>
    </row>
    <row r="159" spans="2:51" s="13" customFormat="1" ht="11.25">
      <c r="B159" s="186"/>
      <c r="C159" s="187"/>
      <c r="D159" s="188" t="s">
        <v>131</v>
      </c>
      <c r="E159" s="189" t="s">
        <v>19</v>
      </c>
      <c r="F159" s="190" t="s">
        <v>295</v>
      </c>
      <c r="G159" s="187"/>
      <c r="H159" s="191">
        <v>70</v>
      </c>
      <c r="I159" s="192"/>
      <c r="J159" s="187"/>
      <c r="K159" s="187"/>
      <c r="L159" s="193"/>
      <c r="M159" s="194"/>
      <c r="N159" s="195"/>
      <c r="O159" s="195"/>
      <c r="P159" s="195"/>
      <c r="Q159" s="195"/>
      <c r="R159" s="195"/>
      <c r="S159" s="195"/>
      <c r="T159" s="196"/>
      <c r="AT159" s="197" t="s">
        <v>131</v>
      </c>
      <c r="AU159" s="197" t="s">
        <v>81</v>
      </c>
      <c r="AV159" s="13" t="s">
        <v>81</v>
      </c>
      <c r="AW159" s="13" t="s">
        <v>33</v>
      </c>
      <c r="AX159" s="13" t="s">
        <v>71</v>
      </c>
      <c r="AY159" s="197" t="s">
        <v>120</v>
      </c>
    </row>
    <row r="160" spans="2:51" s="14" customFormat="1" ht="11.25">
      <c r="B160" s="202"/>
      <c r="C160" s="203"/>
      <c r="D160" s="188" t="s">
        <v>131</v>
      </c>
      <c r="E160" s="204" t="s">
        <v>19</v>
      </c>
      <c r="F160" s="205" t="s">
        <v>168</v>
      </c>
      <c r="G160" s="203"/>
      <c r="H160" s="206">
        <v>168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131</v>
      </c>
      <c r="AU160" s="212" t="s">
        <v>81</v>
      </c>
      <c r="AV160" s="14" t="s">
        <v>126</v>
      </c>
      <c r="AW160" s="14" t="s">
        <v>33</v>
      </c>
      <c r="AX160" s="14" t="s">
        <v>79</v>
      </c>
      <c r="AY160" s="212" t="s">
        <v>120</v>
      </c>
    </row>
    <row r="161" spans="1:65" s="2" customFormat="1" ht="16.5" customHeight="1">
      <c r="A161" s="34"/>
      <c r="B161" s="35"/>
      <c r="C161" s="173" t="s">
        <v>296</v>
      </c>
      <c r="D161" s="173" t="s">
        <v>122</v>
      </c>
      <c r="E161" s="174" t="s">
        <v>297</v>
      </c>
      <c r="F161" s="175" t="s">
        <v>298</v>
      </c>
      <c r="G161" s="176" t="s">
        <v>125</v>
      </c>
      <c r="H161" s="177">
        <v>2000</v>
      </c>
      <c r="I161" s="178"/>
      <c r="J161" s="179">
        <f>ROUND(I161*H161,2)</f>
        <v>0</v>
      </c>
      <c r="K161" s="175" t="s">
        <v>19</v>
      </c>
      <c r="L161" s="39"/>
      <c r="M161" s="180" t="s">
        <v>19</v>
      </c>
      <c r="N161" s="181" t="s">
        <v>42</v>
      </c>
      <c r="O161" s="64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126</v>
      </c>
      <c r="AT161" s="184" t="s">
        <v>122</v>
      </c>
      <c r="AU161" s="184" t="s">
        <v>81</v>
      </c>
      <c r="AY161" s="17" t="s">
        <v>120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79</v>
      </c>
      <c r="BK161" s="185">
        <f>ROUND(I161*H161,2)</f>
        <v>0</v>
      </c>
      <c r="BL161" s="17" t="s">
        <v>126</v>
      </c>
      <c r="BM161" s="184" t="s">
        <v>299</v>
      </c>
    </row>
    <row r="162" spans="2:51" s="13" customFormat="1" ht="11.25">
      <c r="B162" s="186"/>
      <c r="C162" s="187"/>
      <c r="D162" s="188" t="s">
        <v>131</v>
      </c>
      <c r="E162" s="189" t="s">
        <v>19</v>
      </c>
      <c r="F162" s="190" t="s">
        <v>300</v>
      </c>
      <c r="G162" s="187"/>
      <c r="H162" s="191">
        <v>2000</v>
      </c>
      <c r="I162" s="192"/>
      <c r="J162" s="187"/>
      <c r="K162" s="187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131</v>
      </c>
      <c r="AU162" s="197" t="s">
        <v>81</v>
      </c>
      <c r="AV162" s="13" t="s">
        <v>81</v>
      </c>
      <c r="AW162" s="13" t="s">
        <v>33</v>
      </c>
      <c r="AX162" s="13" t="s">
        <v>79</v>
      </c>
      <c r="AY162" s="197" t="s">
        <v>120</v>
      </c>
    </row>
    <row r="163" spans="1:65" s="2" customFormat="1" ht="24">
      <c r="A163" s="34"/>
      <c r="B163" s="35"/>
      <c r="C163" s="173" t="s">
        <v>301</v>
      </c>
      <c r="D163" s="173" t="s">
        <v>122</v>
      </c>
      <c r="E163" s="174" t="s">
        <v>302</v>
      </c>
      <c r="F163" s="175" t="s">
        <v>303</v>
      </c>
      <c r="G163" s="176" t="s">
        <v>125</v>
      </c>
      <c r="H163" s="177">
        <v>2500</v>
      </c>
      <c r="I163" s="178"/>
      <c r="J163" s="179">
        <f>ROUND(I163*H163,2)</f>
        <v>0</v>
      </c>
      <c r="K163" s="175" t="s">
        <v>19</v>
      </c>
      <c r="L163" s="39"/>
      <c r="M163" s="180" t="s">
        <v>19</v>
      </c>
      <c r="N163" s="181" t="s">
        <v>42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126</v>
      </c>
      <c r="AT163" s="184" t="s">
        <v>122</v>
      </c>
      <c r="AU163" s="184" t="s">
        <v>81</v>
      </c>
      <c r="AY163" s="17" t="s">
        <v>120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79</v>
      </c>
      <c r="BK163" s="185">
        <f>ROUND(I163*H163,2)</f>
        <v>0</v>
      </c>
      <c r="BL163" s="17" t="s">
        <v>126</v>
      </c>
      <c r="BM163" s="184" t="s">
        <v>304</v>
      </c>
    </row>
    <row r="164" spans="2:51" s="13" customFormat="1" ht="11.25">
      <c r="B164" s="186"/>
      <c r="C164" s="187"/>
      <c r="D164" s="188" t="s">
        <v>131</v>
      </c>
      <c r="E164" s="189" t="s">
        <v>19</v>
      </c>
      <c r="F164" s="190" t="s">
        <v>305</v>
      </c>
      <c r="G164" s="187"/>
      <c r="H164" s="191">
        <v>2500</v>
      </c>
      <c r="I164" s="192"/>
      <c r="J164" s="187"/>
      <c r="K164" s="187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131</v>
      </c>
      <c r="AU164" s="197" t="s">
        <v>81</v>
      </c>
      <c r="AV164" s="13" t="s">
        <v>81</v>
      </c>
      <c r="AW164" s="13" t="s">
        <v>33</v>
      </c>
      <c r="AX164" s="13" t="s">
        <v>79</v>
      </c>
      <c r="AY164" s="197" t="s">
        <v>120</v>
      </c>
    </row>
    <row r="165" spans="1:65" s="2" customFormat="1" ht="16.5" customHeight="1">
      <c r="A165" s="34"/>
      <c r="B165" s="35"/>
      <c r="C165" s="173" t="s">
        <v>306</v>
      </c>
      <c r="D165" s="173" t="s">
        <v>122</v>
      </c>
      <c r="E165" s="174" t="s">
        <v>307</v>
      </c>
      <c r="F165" s="175" t="s">
        <v>308</v>
      </c>
      <c r="G165" s="176" t="s">
        <v>125</v>
      </c>
      <c r="H165" s="177">
        <v>5000</v>
      </c>
      <c r="I165" s="178"/>
      <c r="J165" s="179">
        <f>ROUND(I165*H165,2)</f>
        <v>0</v>
      </c>
      <c r="K165" s="175" t="s">
        <v>19</v>
      </c>
      <c r="L165" s="39"/>
      <c r="M165" s="180" t="s">
        <v>19</v>
      </c>
      <c r="N165" s="181" t="s">
        <v>42</v>
      </c>
      <c r="O165" s="64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126</v>
      </c>
      <c r="AT165" s="184" t="s">
        <v>122</v>
      </c>
      <c r="AU165" s="184" t="s">
        <v>81</v>
      </c>
      <c r="AY165" s="17" t="s">
        <v>120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79</v>
      </c>
      <c r="BK165" s="185">
        <f>ROUND(I165*H165,2)</f>
        <v>0</v>
      </c>
      <c r="BL165" s="17" t="s">
        <v>126</v>
      </c>
      <c r="BM165" s="184" t="s">
        <v>309</v>
      </c>
    </row>
    <row r="166" spans="2:51" s="13" customFormat="1" ht="11.25">
      <c r="B166" s="186"/>
      <c r="C166" s="187"/>
      <c r="D166" s="188" t="s">
        <v>131</v>
      </c>
      <c r="E166" s="189" t="s">
        <v>19</v>
      </c>
      <c r="F166" s="190" t="s">
        <v>288</v>
      </c>
      <c r="G166" s="187"/>
      <c r="H166" s="191">
        <v>5000</v>
      </c>
      <c r="I166" s="192"/>
      <c r="J166" s="187"/>
      <c r="K166" s="187"/>
      <c r="L166" s="193"/>
      <c r="M166" s="194"/>
      <c r="N166" s="195"/>
      <c r="O166" s="195"/>
      <c r="P166" s="195"/>
      <c r="Q166" s="195"/>
      <c r="R166" s="195"/>
      <c r="S166" s="195"/>
      <c r="T166" s="196"/>
      <c r="AT166" s="197" t="s">
        <v>131</v>
      </c>
      <c r="AU166" s="197" t="s">
        <v>81</v>
      </c>
      <c r="AV166" s="13" t="s">
        <v>81</v>
      </c>
      <c r="AW166" s="13" t="s">
        <v>33</v>
      </c>
      <c r="AX166" s="13" t="s">
        <v>79</v>
      </c>
      <c r="AY166" s="197" t="s">
        <v>120</v>
      </c>
    </row>
    <row r="167" spans="1:65" s="2" customFormat="1" ht="24">
      <c r="A167" s="34"/>
      <c r="B167" s="35"/>
      <c r="C167" s="173" t="s">
        <v>310</v>
      </c>
      <c r="D167" s="173" t="s">
        <v>122</v>
      </c>
      <c r="E167" s="174" t="s">
        <v>311</v>
      </c>
      <c r="F167" s="175" t="s">
        <v>312</v>
      </c>
      <c r="G167" s="176" t="s">
        <v>125</v>
      </c>
      <c r="H167" s="177">
        <v>2500</v>
      </c>
      <c r="I167" s="178"/>
      <c r="J167" s="179">
        <f>ROUND(I167*H167,2)</f>
        <v>0</v>
      </c>
      <c r="K167" s="175" t="s">
        <v>19</v>
      </c>
      <c r="L167" s="39"/>
      <c r="M167" s="180" t="s">
        <v>19</v>
      </c>
      <c r="N167" s="181" t="s">
        <v>42</v>
      </c>
      <c r="O167" s="64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126</v>
      </c>
      <c r="AT167" s="184" t="s">
        <v>122</v>
      </c>
      <c r="AU167" s="184" t="s">
        <v>81</v>
      </c>
      <c r="AY167" s="17" t="s">
        <v>120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79</v>
      </c>
      <c r="BK167" s="185">
        <f>ROUND(I167*H167,2)</f>
        <v>0</v>
      </c>
      <c r="BL167" s="17" t="s">
        <v>126</v>
      </c>
      <c r="BM167" s="184" t="s">
        <v>313</v>
      </c>
    </row>
    <row r="168" spans="2:51" s="13" customFormat="1" ht="11.25">
      <c r="B168" s="186"/>
      <c r="C168" s="187"/>
      <c r="D168" s="188" t="s">
        <v>131</v>
      </c>
      <c r="E168" s="189" t="s">
        <v>19</v>
      </c>
      <c r="F168" s="190" t="s">
        <v>305</v>
      </c>
      <c r="G168" s="187"/>
      <c r="H168" s="191">
        <v>2500</v>
      </c>
      <c r="I168" s="192"/>
      <c r="J168" s="187"/>
      <c r="K168" s="187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131</v>
      </c>
      <c r="AU168" s="197" t="s">
        <v>81</v>
      </c>
      <c r="AV168" s="13" t="s">
        <v>81</v>
      </c>
      <c r="AW168" s="13" t="s">
        <v>33</v>
      </c>
      <c r="AX168" s="13" t="s">
        <v>79</v>
      </c>
      <c r="AY168" s="197" t="s">
        <v>120</v>
      </c>
    </row>
    <row r="169" spans="1:65" s="2" customFormat="1" ht="24">
      <c r="A169" s="34"/>
      <c r="B169" s="35"/>
      <c r="C169" s="173" t="s">
        <v>314</v>
      </c>
      <c r="D169" s="173" t="s">
        <v>122</v>
      </c>
      <c r="E169" s="174" t="s">
        <v>315</v>
      </c>
      <c r="F169" s="175" t="s">
        <v>316</v>
      </c>
      <c r="G169" s="176" t="s">
        <v>125</v>
      </c>
      <c r="H169" s="177">
        <v>2500</v>
      </c>
      <c r="I169" s="178"/>
      <c r="J169" s="179">
        <f>ROUND(I169*H169,2)</f>
        <v>0</v>
      </c>
      <c r="K169" s="175" t="s">
        <v>19</v>
      </c>
      <c r="L169" s="39"/>
      <c r="M169" s="180" t="s">
        <v>19</v>
      </c>
      <c r="N169" s="181" t="s">
        <v>42</v>
      </c>
      <c r="O169" s="64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126</v>
      </c>
      <c r="AT169" s="184" t="s">
        <v>122</v>
      </c>
      <c r="AU169" s="184" t="s">
        <v>81</v>
      </c>
      <c r="AY169" s="17" t="s">
        <v>120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79</v>
      </c>
      <c r="BK169" s="185">
        <f>ROUND(I169*H169,2)</f>
        <v>0</v>
      </c>
      <c r="BL169" s="17" t="s">
        <v>126</v>
      </c>
      <c r="BM169" s="184" t="s">
        <v>317</v>
      </c>
    </row>
    <row r="170" spans="2:51" s="13" customFormat="1" ht="11.25">
      <c r="B170" s="186"/>
      <c r="C170" s="187"/>
      <c r="D170" s="188" t="s">
        <v>131</v>
      </c>
      <c r="E170" s="189" t="s">
        <v>19</v>
      </c>
      <c r="F170" s="190" t="s">
        <v>305</v>
      </c>
      <c r="G170" s="187"/>
      <c r="H170" s="191">
        <v>2500</v>
      </c>
      <c r="I170" s="192"/>
      <c r="J170" s="187"/>
      <c r="K170" s="187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131</v>
      </c>
      <c r="AU170" s="197" t="s">
        <v>81</v>
      </c>
      <c r="AV170" s="13" t="s">
        <v>81</v>
      </c>
      <c r="AW170" s="13" t="s">
        <v>33</v>
      </c>
      <c r="AX170" s="13" t="s">
        <v>79</v>
      </c>
      <c r="AY170" s="197" t="s">
        <v>120</v>
      </c>
    </row>
    <row r="171" spans="1:65" s="2" customFormat="1" ht="36">
      <c r="A171" s="34"/>
      <c r="B171" s="35"/>
      <c r="C171" s="173" t="s">
        <v>318</v>
      </c>
      <c r="D171" s="173" t="s">
        <v>122</v>
      </c>
      <c r="E171" s="174" t="s">
        <v>319</v>
      </c>
      <c r="F171" s="175" t="s">
        <v>320</v>
      </c>
      <c r="G171" s="176" t="s">
        <v>125</v>
      </c>
      <c r="H171" s="177">
        <v>50</v>
      </c>
      <c r="I171" s="178"/>
      <c r="J171" s="179">
        <f>ROUND(I171*H171,2)</f>
        <v>0</v>
      </c>
      <c r="K171" s="175" t="s">
        <v>19</v>
      </c>
      <c r="L171" s="39"/>
      <c r="M171" s="180" t="s">
        <v>19</v>
      </c>
      <c r="N171" s="181" t="s">
        <v>42</v>
      </c>
      <c r="O171" s="64"/>
      <c r="P171" s="182">
        <f>O171*H171</f>
        <v>0</v>
      </c>
      <c r="Q171" s="182">
        <v>0.08425</v>
      </c>
      <c r="R171" s="182">
        <f>Q171*H171</f>
        <v>4.2125</v>
      </c>
      <c r="S171" s="182">
        <v>0</v>
      </c>
      <c r="T171" s="18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4" t="s">
        <v>126</v>
      </c>
      <c r="AT171" s="184" t="s">
        <v>122</v>
      </c>
      <c r="AU171" s="184" t="s">
        <v>81</v>
      </c>
      <c r="AY171" s="17" t="s">
        <v>120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7" t="s">
        <v>79</v>
      </c>
      <c r="BK171" s="185">
        <f>ROUND(I171*H171,2)</f>
        <v>0</v>
      </c>
      <c r="BL171" s="17" t="s">
        <v>126</v>
      </c>
      <c r="BM171" s="184" t="s">
        <v>321</v>
      </c>
    </row>
    <row r="172" spans="2:51" s="13" customFormat="1" ht="11.25">
      <c r="B172" s="186"/>
      <c r="C172" s="187"/>
      <c r="D172" s="188" t="s">
        <v>131</v>
      </c>
      <c r="E172" s="189" t="s">
        <v>19</v>
      </c>
      <c r="F172" s="190" t="s">
        <v>132</v>
      </c>
      <c r="G172" s="187"/>
      <c r="H172" s="191">
        <v>50</v>
      </c>
      <c r="I172" s="192"/>
      <c r="J172" s="187"/>
      <c r="K172" s="187"/>
      <c r="L172" s="193"/>
      <c r="M172" s="194"/>
      <c r="N172" s="195"/>
      <c r="O172" s="195"/>
      <c r="P172" s="195"/>
      <c r="Q172" s="195"/>
      <c r="R172" s="195"/>
      <c r="S172" s="195"/>
      <c r="T172" s="196"/>
      <c r="AT172" s="197" t="s">
        <v>131</v>
      </c>
      <c r="AU172" s="197" t="s">
        <v>81</v>
      </c>
      <c r="AV172" s="13" t="s">
        <v>81</v>
      </c>
      <c r="AW172" s="13" t="s">
        <v>33</v>
      </c>
      <c r="AX172" s="13" t="s">
        <v>79</v>
      </c>
      <c r="AY172" s="197" t="s">
        <v>120</v>
      </c>
    </row>
    <row r="173" spans="1:65" s="2" customFormat="1" ht="36">
      <c r="A173" s="34"/>
      <c r="B173" s="35"/>
      <c r="C173" s="173" t="s">
        <v>322</v>
      </c>
      <c r="D173" s="173" t="s">
        <v>122</v>
      </c>
      <c r="E173" s="174" t="s">
        <v>323</v>
      </c>
      <c r="F173" s="175" t="s">
        <v>324</v>
      </c>
      <c r="G173" s="176" t="s">
        <v>125</v>
      </c>
      <c r="H173" s="177">
        <v>1320</v>
      </c>
      <c r="I173" s="178"/>
      <c r="J173" s="179">
        <f>ROUND(I173*H173,2)</f>
        <v>0</v>
      </c>
      <c r="K173" s="175" t="s">
        <v>19</v>
      </c>
      <c r="L173" s="39"/>
      <c r="M173" s="180" t="s">
        <v>19</v>
      </c>
      <c r="N173" s="181" t="s">
        <v>42</v>
      </c>
      <c r="O173" s="64"/>
      <c r="P173" s="182">
        <f>O173*H173</f>
        <v>0</v>
      </c>
      <c r="Q173" s="182">
        <v>0.08425</v>
      </c>
      <c r="R173" s="182">
        <f>Q173*H173</f>
        <v>111.21000000000001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126</v>
      </c>
      <c r="AT173" s="184" t="s">
        <v>122</v>
      </c>
      <c r="AU173" s="184" t="s">
        <v>81</v>
      </c>
      <c r="AY173" s="17" t="s">
        <v>120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79</v>
      </c>
      <c r="BK173" s="185">
        <f>ROUND(I173*H173,2)</f>
        <v>0</v>
      </c>
      <c r="BL173" s="17" t="s">
        <v>126</v>
      </c>
      <c r="BM173" s="184" t="s">
        <v>325</v>
      </c>
    </row>
    <row r="174" spans="2:51" s="13" customFormat="1" ht="11.25">
      <c r="B174" s="186"/>
      <c r="C174" s="187"/>
      <c r="D174" s="188" t="s">
        <v>131</v>
      </c>
      <c r="E174" s="189" t="s">
        <v>19</v>
      </c>
      <c r="F174" s="190" t="s">
        <v>289</v>
      </c>
      <c r="G174" s="187"/>
      <c r="H174" s="191">
        <v>1320</v>
      </c>
      <c r="I174" s="192"/>
      <c r="J174" s="187"/>
      <c r="K174" s="187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131</v>
      </c>
      <c r="AU174" s="197" t="s">
        <v>81</v>
      </c>
      <c r="AV174" s="13" t="s">
        <v>81</v>
      </c>
      <c r="AW174" s="13" t="s">
        <v>33</v>
      </c>
      <c r="AX174" s="13" t="s">
        <v>79</v>
      </c>
      <c r="AY174" s="197" t="s">
        <v>120</v>
      </c>
    </row>
    <row r="175" spans="1:65" s="2" customFormat="1" ht="16.5" customHeight="1">
      <c r="A175" s="34"/>
      <c r="B175" s="35"/>
      <c r="C175" s="213" t="s">
        <v>326</v>
      </c>
      <c r="D175" s="213" t="s">
        <v>204</v>
      </c>
      <c r="E175" s="214" t="s">
        <v>327</v>
      </c>
      <c r="F175" s="215" t="s">
        <v>328</v>
      </c>
      <c r="G175" s="216" t="s">
        <v>125</v>
      </c>
      <c r="H175" s="217">
        <v>1333.2</v>
      </c>
      <c r="I175" s="218"/>
      <c r="J175" s="219">
        <f>ROUND(I175*H175,2)</f>
        <v>0</v>
      </c>
      <c r="K175" s="215" t="s">
        <v>19</v>
      </c>
      <c r="L175" s="220"/>
      <c r="M175" s="221" t="s">
        <v>19</v>
      </c>
      <c r="N175" s="222" t="s">
        <v>42</v>
      </c>
      <c r="O175" s="64"/>
      <c r="P175" s="182">
        <f>O175*H175</f>
        <v>0</v>
      </c>
      <c r="Q175" s="182">
        <v>0.131</v>
      </c>
      <c r="R175" s="182">
        <f>Q175*H175</f>
        <v>174.6492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156</v>
      </c>
      <c r="AT175" s="184" t="s">
        <v>204</v>
      </c>
      <c r="AU175" s="184" t="s">
        <v>81</v>
      </c>
      <c r="AY175" s="17" t="s">
        <v>120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79</v>
      </c>
      <c r="BK175" s="185">
        <f>ROUND(I175*H175,2)</f>
        <v>0</v>
      </c>
      <c r="BL175" s="17" t="s">
        <v>126</v>
      </c>
      <c r="BM175" s="184" t="s">
        <v>329</v>
      </c>
    </row>
    <row r="176" spans="2:51" s="13" customFormat="1" ht="11.25">
      <c r="B176" s="186"/>
      <c r="C176" s="187"/>
      <c r="D176" s="188" t="s">
        <v>131</v>
      </c>
      <c r="E176" s="189" t="s">
        <v>19</v>
      </c>
      <c r="F176" s="190" t="s">
        <v>330</v>
      </c>
      <c r="G176" s="187"/>
      <c r="H176" s="191">
        <v>1333.2</v>
      </c>
      <c r="I176" s="192"/>
      <c r="J176" s="187"/>
      <c r="K176" s="187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131</v>
      </c>
      <c r="AU176" s="197" t="s">
        <v>81</v>
      </c>
      <c r="AV176" s="13" t="s">
        <v>81</v>
      </c>
      <c r="AW176" s="13" t="s">
        <v>33</v>
      </c>
      <c r="AX176" s="13" t="s">
        <v>79</v>
      </c>
      <c r="AY176" s="197" t="s">
        <v>120</v>
      </c>
    </row>
    <row r="177" spans="1:65" s="2" customFormat="1" ht="36">
      <c r="A177" s="34"/>
      <c r="B177" s="35"/>
      <c r="C177" s="173" t="s">
        <v>331</v>
      </c>
      <c r="D177" s="173" t="s">
        <v>122</v>
      </c>
      <c r="E177" s="174" t="s">
        <v>332</v>
      </c>
      <c r="F177" s="175" t="s">
        <v>333</v>
      </c>
      <c r="G177" s="176" t="s">
        <v>125</v>
      </c>
      <c r="H177" s="177">
        <v>168</v>
      </c>
      <c r="I177" s="178"/>
      <c r="J177" s="179">
        <f>ROUND(I177*H177,2)</f>
        <v>0</v>
      </c>
      <c r="K177" s="175" t="s">
        <v>19</v>
      </c>
      <c r="L177" s="39"/>
      <c r="M177" s="180" t="s">
        <v>19</v>
      </c>
      <c r="N177" s="181" t="s">
        <v>42</v>
      </c>
      <c r="O177" s="64"/>
      <c r="P177" s="182">
        <f>O177*H177</f>
        <v>0</v>
      </c>
      <c r="Q177" s="182">
        <v>0.08565</v>
      </c>
      <c r="R177" s="182">
        <f>Q177*H177</f>
        <v>14.3892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126</v>
      </c>
      <c r="AT177" s="184" t="s">
        <v>122</v>
      </c>
      <c r="AU177" s="184" t="s">
        <v>81</v>
      </c>
      <c r="AY177" s="17" t="s">
        <v>120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79</v>
      </c>
      <c r="BK177" s="185">
        <f>ROUND(I177*H177,2)</f>
        <v>0</v>
      </c>
      <c r="BL177" s="17" t="s">
        <v>126</v>
      </c>
      <c r="BM177" s="184" t="s">
        <v>334</v>
      </c>
    </row>
    <row r="178" spans="2:51" s="13" customFormat="1" ht="11.25">
      <c r="B178" s="186"/>
      <c r="C178" s="187"/>
      <c r="D178" s="188" t="s">
        <v>131</v>
      </c>
      <c r="E178" s="189" t="s">
        <v>19</v>
      </c>
      <c r="F178" s="190" t="s">
        <v>294</v>
      </c>
      <c r="G178" s="187"/>
      <c r="H178" s="191">
        <v>98</v>
      </c>
      <c r="I178" s="192"/>
      <c r="J178" s="187"/>
      <c r="K178" s="187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131</v>
      </c>
      <c r="AU178" s="197" t="s">
        <v>81</v>
      </c>
      <c r="AV178" s="13" t="s">
        <v>81</v>
      </c>
      <c r="AW178" s="13" t="s">
        <v>33</v>
      </c>
      <c r="AX178" s="13" t="s">
        <v>71</v>
      </c>
      <c r="AY178" s="197" t="s">
        <v>120</v>
      </c>
    </row>
    <row r="179" spans="2:51" s="13" customFormat="1" ht="11.25">
      <c r="B179" s="186"/>
      <c r="C179" s="187"/>
      <c r="D179" s="188" t="s">
        <v>131</v>
      </c>
      <c r="E179" s="189" t="s">
        <v>19</v>
      </c>
      <c r="F179" s="190" t="s">
        <v>335</v>
      </c>
      <c r="G179" s="187"/>
      <c r="H179" s="191">
        <v>70</v>
      </c>
      <c r="I179" s="192"/>
      <c r="J179" s="187"/>
      <c r="K179" s="187"/>
      <c r="L179" s="193"/>
      <c r="M179" s="194"/>
      <c r="N179" s="195"/>
      <c r="O179" s="195"/>
      <c r="P179" s="195"/>
      <c r="Q179" s="195"/>
      <c r="R179" s="195"/>
      <c r="S179" s="195"/>
      <c r="T179" s="196"/>
      <c r="AT179" s="197" t="s">
        <v>131</v>
      </c>
      <c r="AU179" s="197" t="s">
        <v>81</v>
      </c>
      <c r="AV179" s="13" t="s">
        <v>81</v>
      </c>
      <c r="AW179" s="13" t="s">
        <v>33</v>
      </c>
      <c r="AX179" s="13" t="s">
        <v>71</v>
      </c>
      <c r="AY179" s="197" t="s">
        <v>120</v>
      </c>
    </row>
    <row r="180" spans="2:51" s="14" customFormat="1" ht="11.25">
      <c r="B180" s="202"/>
      <c r="C180" s="203"/>
      <c r="D180" s="188" t="s">
        <v>131</v>
      </c>
      <c r="E180" s="204" t="s">
        <v>19</v>
      </c>
      <c r="F180" s="205" t="s">
        <v>168</v>
      </c>
      <c r="G180" s="203"/>
      <c r="H180" s="206">
        <v>168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131</v>
      </c>
      <c r="AU180" s="212" t="s">
        <v>81</v>
      </c>
      <c r="AV180" s="14" t="s">
        <v>126</v>
      </c>
      <c r="AW180" s="14" t="s">
        <v>33</v>
      </c>
      <c r="AX180" s="14" t="s">
        <v>79</v>
      </c>
      <c r="AY180" s="212" t="s">
        <v>120</v>
      </c>
    </row>
    <row r="181" spans="1:65" s="2" customFormat="1" ht="16.5" customHeight="1">
      <c r="A181" s="34"/>
      <c r="B181" s="35"/>
      <c r="C181" s="213" t="s">
        <v>336</v>
      </c>
      <c r="D181" s="213" t="s">
        <v>204</v>
      </c>
      <c r="E181" s="214" t="s">
        <v>337</v>
      </c>
      <c r="F181" s="215" t="s">
        <v>338</v>
      </c>
      <c r="G181" s="216" t="s">
        <v>125</v>
      </c>
      <c r="H181" s="217">
        <v>100.94</v>
      </c>
      <c r="I181" s="218"/>
      <c r="J181" s="219">
        <f>ROUND(I181*H181,2)</f>
        <v>0</v>
      </c>
      <c r="K181" s="215" t="s">
        <v>19</v>
      </c>
      <c r="L181" s="220"/>
      <c r="M181" s="221" t="s">
        <v>19</v>
      </c>
      <c r="N181" s="222" t="s">
        <v>42</v>
      </c>
      <c r="O181" s="64"/>
      <c r="P181" s="182">
        <f>O181*H181</f>
        <v>0</v>
      </c>
      <c r="Q181" s="182">
        <v>0.176</v>
      </c>
      <c r="R181" s="182">
        <f>Q181*H181</f>
        <v>17.765439999999998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156</v>
      </c>
      <c r="AT181" s="184" t="s">
        <v>204</v>
      </c>
      <c r="AU181" s="184" t="s">
        <v>81</v>
      </c>
      <c r="AY181" s="17" t="s">
        <v>120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79</v>
      </c>
      <c r="BK181" s="185">
        <f>ROUND(I181*H181,2)</f>
        <v>0</v>
      </c>
      <c r="BL181" s="17" t="s">
        <v>126</v>
      </c>
      <c r="BM181" s="184" t="s">
        <v>339</v>
      </c>
    </row>
    <row r="182" spans="2:51" s="13" customFormat="1" ht="11.25">
      <c r="B182" s="186"/>
      <c r="C182" s="187"/>
      <c r="D182" s="188" t="s">
        <v>131</v>
      </c>
      <c r="E182" s="189" t="s">
        <v>19</v>
      </c>
      <c r="F182" s="190" t="s">
        <v>340</v>
      </c>
      <c r="G182" s="187"/>
      <c r="H182" s="191">
        <v>100.94</v>
      </c>
      <c r="I182" s="192"/>
      <c r="J182" s="187"/>
      <c r="K182" s="187"/>
      <c r="L182" s="193"/>
      <c r="M182" s="194"/>
      <c r="N182" s="195"/>
      <c r="O182" s="195"/>
      <c r="P182" s="195"/>
      <c r="Q182" s="195"/>
      <c r="R182" s="195"/>
      <c r="S182" s="195"/>
      <c r="T182" s="196"/>
      <c r="AT182" s="197" t="s">
        <v>131</v>
      </c>
      <c r="AU182" s="197" t="s">
        <v>81</v>
      </c>
      <c r="AV182" s="13" t="s">
        <v>81</v>
      </c>
      <c r="AW182" s="13" t="s">
        <v>33</v>
      </c>
      <c r="AX182" s="13" t="s">
        <v>79</v>
      </c>
      <c r="AY182" s="197" t="s">
        <v>120</v>
      </c>
    </row>
    <row r="183" spans="1:65" s="2" customFormat="1" ht="16.5" customHeight="1">
      <c r="A183" s="34"/>
      <c r="B183" s="35"/>
      <c r="C183" s="213" t="s">
        <v>341</v>
      </c>
      <c r="D183" s="213" t="s">
        <v>204</v>
      </c>
      <c r="E183" s="214" t="s">
        <v>342</v>
      </c>
      <c r="F183" s="215" t="s">
        <v>343</v>
      </c>
      <c r="G183" s="216" t="s">
        <v>125</v>
      </c>
      <c r="H183" s="217">
        <v>72.1</v>
      </c>
      <c r="I183" s="218"/>
      <c r="J183" s="219">
        <f>ROUND(I183*H183,2)</f>
        <v>0</v>
      </c>
      <c r="K183" s="215" t="s">
        <v>19</v>
      </c>
      <c r="L183" s="220"/>
      <c r="M183" s="221" t="s">
        <v>19</v>
      </c>
      <c r="N183" s="222" t="s">
        <v>42</v>
      </c>
      <c r="O183" s="64"/>
      <c r="P183" s="182">
        <f>O183*H183</f>
        <v>0</v>
      </c>
      <c r="Q183" s="182">
        <v>0.131</v>
      </c>
      <c r="R183" s="182">
        <f>Q183*H183</f>
        <v>9.4451</v>
      </c>
      <c r="S183" s="182">
        <v>0</v>
      </c>
      <c r="T183" s="18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4" t="s">
        <v>156</v>
      </c>
      <c r="AT183" s="184" t="s">
        <v>204</v>
      </c>
      <c r="AU183" s="184" t="s">
        <v>81</v>
      </c>
      <c r="AY183" s="17" t="s">
        <v>120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7" t="s">
        <v>79</v>
      </c>
      <c r="BK183" s="185">
        <f>ROUND(I183*H183,2)</f>
        <v>0</v>
      </c>
      <c r="BL183" s="17" t="s">
        <v>126</v>
      </c>
      <c r="BM183" s="184" t="s">
        <v>344</v>
      </c>
    </row>
    <row r="184" spans="2:51" s="13" customFormat="1" ht="11.25">
      <c r="B184" s="186"/>
      <c r="C184" s="187"/>
      <c r="D184" s="188" t="s">
        <v>131</v>
      </c>
      <c r="E184" s="189" t="s">
        <v>19</v>
      </c>
      <c r="F184" s="190" t="s">
        <v>345</v>
      </c>
      <c r="G184" s="187"/>
      <c r="H184" s="191">
        <v>72.1</v>
      </c>
      <c r="I184" s="192"/>
      <c r="J184" s="187"/>
      <c r="K184" s="187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131</v>
      </c>
      <c r="AU184" s="197" t="s">
        <v>81</v>
      </c>
      <c r="AV184" s="13" t="s">
        <v>81</v>
      </c>
      <c r="AW184" s="13" t="s">
        <v>33</v>
      </c>
      <c r="AX184" s="13" t="s">
        <v>79</v>
      </c>
      <c r="AY184" s="197" t="s">
        <v>120</v>
      </c>
    </row>
    <row r="185" spans="2:63" s="12" customFormat="1" ht="22.9" customHeight="1">
      <c r="B185" s="157"/>
      <c r="C185" s="158"/>
      <c r="D185" s="159" t="s">
        <v>70</v>
      </c>
      <c r="E185" s="171" t="s">
        <v>156</v>
      </c>
      <c r="F185" s="171" t="s">
        <v>346</v>
      </c>
      <c r="G185" s="158"/>
      <c r="H185" s="158"/>
      <c r="I185" s="161"/>
      <c r="J185" s="172">
        <f>BK185</f>
        <v>0</v>
      </c>
      <c r="K185" s="158"/>
      <c r="L185" s="163"/>
      <c r="M185" s="164"/>
      <c r="N185" s="165"/>
      <c r="O185" s="165"/>
      <c r="P185" s="166">
        <f>SUM(P186:P198)</f>
        <v>0</v>
      </c>
      <c r="Q185" s="165"/>
      <c r="R185" s="166">
        <f>SUM(R186:R198)</f>
        <v>26.117940000000004</v>
      </c>
      <c r="S185" s="165"/>
      <c r="T185" s="167">
        <f>SUM(T186:T198)</f>
        <v>0</v>
      </c>
      <c r="AR185" s="168" t="s">
        <v>79</v>
      </c>
      <c r="AT185" s="169" t="s">
        <v>70</v>
      </c>
      <c r="AU185" s="169" t="s">
        <v>79</v>
      </c>
      <c r="AY185" s="168" t="s">
        <v>120</v>
      </c>
      <c r="BK185" s="170">
        <f>SUM(BK186:BK198)</f>
        <v>0</v>
      </c>
    </row>
    <row r="186" spans="1:65" s="2" customFormat="1" ht="16.5" customHeight="1">
      <c r="A186" s="34"/>
      <c r="B186" s="35"/>
      <c r="C186" s="173" t="s">
        <v>347</v>
      </c>
      <c r="D186" s="173" t="s">
        <v>122</v>
      </c>
      <c r="E186" s="174" t="s">
        <v>348</v>
      </c>
      <c r="F186" s="175" t="s">
        <v>349</v>
      </c>
      <c r="G186" s="176" t="s">
        <v>350</v>
      </c>
      <c r="H186" s="177">
        <v>17</v>
      </c>
      <c r="I186" s="178"/>
      <c r="J186" s="179">
        <f>ROUND(I186*H186,2)</f>
        <v>0</v>
      </c>
      <c r="K186" s="175" t="s">
        <v>19</v>
      </c>
      <c r="L186" s="39"/>
      <c r="M186" s="180" t="s">
        <v>19</v>
      </c>
      <c r="N186" s="181" t="s">
        <v>42</v>
      </c>
      <c r="O186" s="64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126</v>
      </c>
      <c r="AT186" s="184" t="s">
        <v>122</v>
      </c>
      <c r="AU186" s="184" t="s">
        <v>81</v>
      </c>
      <c r="AY186" s="17" t="s">
        <v>120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79</v>
      </c>
      <c r="BK186" s="185">
        <f>ROUND(I186*H186,2)</f>
        <v>0</v>
      </c>
      <c r="BL186" s="17" t="s">
        <v>126</v>
      </c>
      <c r="BM186" s="184" t="s">
        <v>351</v>
      </c>
    </row>
    <row r="187" spans="1:65" s="2" customFormat="1" ht="24">
      <c r="A187" s="34"/>
      <c r="B187" s="35"/>
      <c r="C187" s="173" t="s">
        <v>352</v>
      </c>
      <c r="D187" s="173" t="s">
        <v>122</v>
      </c>
      <c r="E187" s="174" t="s">
        <v>353</v>
      </c>
      <c r="F187" s="175" t="s">
        <v>354</v>
      </c>
      <c r="G187" s="176" t="s">
        <v>154</v>
      </c>
      <c r="H187" s="177">
        <v>120</v>
      </c>
      <c r="I187" s="178"/>
      <c r="J187" s="179">
        <f>ROUND(I187*H187,2)</f>
        <v>0</v>
      </c>
      <c r="K187" s="175" t="s">
        <v>19</v>
      </c>
      <c r="L187" s="39"/>
      <c r="M187" s="180" t="s">
        <v>19</v>
      </c>
      <c r="N187" s="181" t="s">
        <v>42</v>
      </c>
      <c r="O187" s="64"/>
      <c r="P187" s="182">
        <f>O187*H187</f>
        <v>0</v>
      </c>
      <c r="Q187" s="182">
        <v>0.0044</v>
      </c>
      <c r="R187" s="182">
        <f>Q187*H187</f>
        <v>0.528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126</v>
      </c>
      <c r="AT187" s="184" t="s">
        <v>122</v>
      </c>
      <c r="AU187" s="184" t="s">
        <v>81</v>
      </c>
      <c r="AY187" s="17" t="s">
        <v>120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79</v>
      </c>
      <c r="BK187" s="185">
        <f>ROUND(I187*H187,2)</f>
        <v>0</v>
      </c>
      <c r="BL187" s="17" t="s">
        <v>126</v>
      </c>
      <c r="BM187" s="184" t="s">
        <v>355</v>
      </c>
    </row>
    <row r="188" spans="2:51" s="15" customFormat="1" ht="11.25">
      <c r="B188" s="223"/>
      <c r="C188" s="224"/>
      <c r="D188" s="188" t="s">
        <v>131</v>
      </c>
      <c r="E188" s="225" t="s">
        <v>19</v>
      </c>
      <c r="F188" s="226" t="s">
        <v>356</v>
      </c>
      <c r="G188" s="224"/>
      <c r="H188" s="225" t="s">
        <v>19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131</v>
      </c>
      <c r="AU188" s="232" t="s">
        <v>81</v>
      </c>
      <c r="AV188" s="15" t="s">
        <v>79</v>
      </c>
      <c r="AW188" s="15" t="s">
        <v>33</v>
      </c>
      <c r="AX188" s="15" t="s">
        <v>71</v>
      </c>
      <c r="AY188" s="232" t="s">
        <v>120</v>
      </c>
    </row>
    <row r="189" spans="2:51" s="13" customFormat="1" ht="11.25">
      <c r="B189" s="186"/>
      <c r="C189" s="187"/>
      <c r="D189" s="188" t="s">
        <v>131</v>
      </c>
      <c r="E189" s="189" t="s">
        <v>19</v>
      </c>
      <c r="F189" s="190" t="s">
        <v>357</v>
      </c>
      <c r="G189" s="187"/>
      <c r="H189" s="191">
        <v>120</v>
      </c>
      <c r="I189" s="192"/>
      <c r="J189" s="187"/>
      <c r="K189" s="187"/>
      <c r="L189" s="193"/>
      <c r="M189" s="194"/>
      <c r="N189" s="195"/>
      <c r="O189" s="195"/>
      <c r="P189" s="195"/>
      <c r="Q189" s="195"/>
      <c r="R189" s="195"/>
      <c r="S189" s="195"/>
      <c r="T189" s="196"/>
      <c r="AT189" s="197" t="s">
        <v>131</v>
      </c>
      <c r="AU189" s="197" t="s">
        <v>81</v>
      </c>
      <c r="AV189" s="13" t="s">
        <v>81</v>
      </c>
      <c r="AW189" s="13" t="s">
        <v>33</v>
      </c>
      <c r="AX189" s="13" t="s">
        <v>79</v>
      </c>
      <c r="AY189" s="197" t="s">
        <v>120</v>
      </c>
    </row>
    <row r="190" spans="1:65" s="2" customFormat="1" ht="16.5" customHeight="1">
      <c r="A190" s="34"/>
      <c r="B190" s="35"/>
      <c r="C190" s="213" t="s">
        <v>358</v>
      </c>
      <c r="D190" s="213" t="s">
        <v>204</v>
      </c>
      <c r="E190" s="214" t="s">
        <v>359</v>
      </c>
      <c r="F190" s="215" t="s">
        <v>360</v>
      </c>
      <c r="G190" s="216" t="s">
        <v>350</v>
      </c>
      <c r="H190" s="217">
        <v>17</v>
      </c>
      <c r="I190" s="218"/>
      <c r="J190" s="219">
        <f aca="true" t="shared" si="0" ref="J190:J198">ROUND(I190*H190,2)</f>
        <v>0</v>
      </c>
      <c r="K190" s="215" t="s">
        <v>19</v>
      </c>
      <c r="L190" s="220"/>
      <c r="M190" s="221" t="s">
        <v>19</v>
      </c>
      <c r="N190" s="222" t="s">
        <v>42</v>
      </c>
      <c r="O190" s="64"/>
      <c r="P190" s="182">
        <f aca="true" t="shared" si="1" ref="P190:P198">O190*H190</f>
        <v>0</v>
      </c>
      <c r="Q190" s="182">
        <v>0</v>
      </c>
      <c r="R190" s="182">
        <f aca="true" t="shared" si="2" ref="R190:R198">Q190*H190</f>
        <v>0</v>
      </c>
      <c r="S190" s="182">
        <v>0</v>
      </c>
      <c r="T190" s="183">
        <f aca="true" t="shared" si="3" ref="T190:T198"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156</v>
      </c>
      <c r="AT190" s="184" t="s">
        <v>204</v>
      </c>
      <c r="AU190" s="184" t="s">
        <v>81</v>
      </c>
      <c r="AY190" s="17" t="s">
        <v>120</v>
      </c>
      <c r="BE190" s="185">
        <f aca="true" t="shared" si="4" ref="BE190:BE198">IF(N190="základní",J190,0)</f>
        <v>0</v>
      </c>
      <c r="BF190" s="185">
        <f aca="true" t="shared" si="5" ref="BF190:BF198">IF(N190="snížená",J190,0)</f>
        <v>0</v>
      </c>
      <c r="BG190" s="185">
        <f aca="true" t="shared" si="6" ref="BG190:BG198">IF(N190="zákl. přenesená",J190,0)</f>
        <v>0</v>
      </c>
      <c r="BH190" s="185">
        <f aca="true" t="shared" si="7" ref="BH190:BH198">IF(N190="sníž. přenesená",J190,0)</f>
        <v>0</v>
      </c>
      <c r="BI190" s="185">
        <f aca="true" t="shared" si="8" ref="BI190:BI198">IF(N190="nulová",J190,0)</f>
        <v>0</v>
      </c>
      <c r="BJ190" s="17" t="s">
        <v>79</v>
      </c>
      <c r="BK190" s="185">
        <f aca="true" t="shared" si="9" ref="BK190:BK198">ROUND(I190*H190,2)</f>
        <v>0</v>
      </c>
      <c r="BL190" s="17" t="s">
        <v>126</v>
      </c>
      <c r="BM190" s="184" t="s">
        <v>361</v>
      </c>
    </row>
    <row r="191" spans="1:65" s="2" customFormat="1" ht="16.5" customHeight="1">
      <c r="A191" s="34"/>
      <c r="B191" s="35"/>
      <c r="C191" s="173" t="s">
        <v>362</v>
      </c>
      <c r="D191" s="173" t="s">
        <v>122</v>
      </c>
      <c r="E191" s="174" t="s">
        <v>363</v>
      </c>
      <c r="F191" s="175" t="s">
        <v>364</v>
      </c>
      <c r="G191" s="176" t="s">
        <v>350</v>
      </c>
      <c r="H191" s="177">
        <v>17</v>
      </c>
      <c r="I191" s="178"/>
      <c r="J191" s="179">
        <f t="shared" si="0"/>
        <v>0</v>
      </c>
      <c r="K191" s="175" t="s">
        <v>19</v>
      </c>
      <c r="L191" s="39"/>
      <c r="M191" s="180" t="s">
        <v>19</v>
      </c>
      <c r="N191" s="181" t="s">
        <v>42</v>
      </c>
      <c r="O191" s="64"/>
      <c r="P191" s="182">
        <f t="shared" si="1"/>
        <v>0</v>
      </c>
      <c r="Q191" s="182">
        <v>0.14494</v>
      </c>
      <c r="R191" s="182">
        <f t="shared" si="2"/>
        <v>2.4639800000000003</v>
      </c>
      <c r="S191" s="182">
        <v>0</v>
      </c>
      <c r="T191" s="183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126</v>
      </c>
      <c r="AT191" s="184" t="s">
        <v>122</v>
      </c>
      <c r="AU191" s="184" t="s">
        <v>81</v>
      </c>
      <c r="AY191" s="17" t="s">
        <v>120</v>
      </c>
      <c r="BE191" s="185">
        <f t="shared" si="4"/>
        <v>0</v>
      </c>
      <c r="BF191" s="185">
        <f t="shared" si="5"/>
        <v>0</v>
      </c>
      <c r="BG191" s="185">
        <f t="shared" si="6"/>
        <v>0</v>
      </c>
      <c r="BH191" s="185">
        <f t="shared" si="7"/>
        <v>0</v>
      </c>
      <c r="BI191" s="185">
        <f t="shared" si="8"/>
        <v>0</v>
      </c>
      <c r="BJ191" s="17" t="s">
        <v>79</v>
      </c>
      <c r="BK191" s="185">
        <f t="shared" si="9"/>
        <v>0</v>
      </c>
      <c r="BL191" s="17" t="s">
        <v>126</v>
      </c>
      <c r="BM191" s="184" t="s">
        <v>365</v>
      </c>
    </row>
    <row r="192" spans="1:65" s="2" customFormat="1" ht="16.5" customHeight="1">
      <c r="A192" s="34"/>
      <c r="B192" s="35"/>
      <c r="C192" s="213" t="s">
        <v>366</v>
      </c>
      <c r="D192" s="213" t="s">
        <v>204</v>
      </c>
      <c r="E192" s="214" t="s">
        <v>367</v>
      </c>
      <c r="F192" s="215" t="s">
        <v>368</v>
      </c>
      <c r="G192" s="216" t="s">
        <v>350</v>
      </c>
      <c r="H192" s="217">
        <v>17</v>
      </c>
      <c r="I192" s="218"/>
      <c r="J192" s="219">
        <f t="shared" si="0"/>
        <v>0</v>
      </c>
      <c r="K192" s="215" t="s">
        <v>19</v>
      </c>
      <c r="L192" s="220"/>
      <c r="M192" s="221" t="s">
        <v>19</v>
      </c>
      <c r="N192" s="222" t="s">
        <v>42</v>
      </c>
      <c r="O192" s="64"/>
      <c r="P192" s="182">
        <f t="shared" si="1"/>
        <v>0</v>
      </c>
      <c r="Q192" s="182">
        <v>0.072</v>
      </c>
      <c r="R192" s="182">
        <f t="shared" si="2"/>
        <v>1.224</v>
      </c>
      <c r="S192" s="182">
        <v>0</v>
      </c>
      <c r="T192" s="183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4" t="s">
        <v>156</v>
      </c>
      <c r="AT192" s="184" t="s">
        <v>204</v>
      </c>
      <c r="AU192" s="184" t="s">
        <v>81</v>
      </c>
      <c r="AY192" s="17" t="s">
        <v>120</v>
      </c>
      <c r="BE192" s="185">
        <f t="shared" si="4"/>
        <v>0</v>
      </c>
      <c r="BF192" s="185">
        <f t="shared" si="5"/>
        <v>0</v>
      </c>
      <c r="BG192" s="185">
        <f t="shared" si="6"/>
        <v>0</v>
      </c>
      <c r="BH192" s="185">
        <f t="shared" si="7"/>
        <v>0</v>
      </c>
      <c r="BI192" s="185">
        <f t="shared" si="8"/>
        <v>0</v>
      </c>
      <c r="BJ192" s="17" t="s">
        <v>79</v>
      </c>
      <c r="BK192" s="185">
        <f t="shared" si="9"/>
        <v>0</v>
      </c>
      <c r="BL192" s="17" t="s">
        <v>126</v>
      </c>
      <c r="BM192" s="184" t="s">
        <v>369</v>
      </c>
    </row>
    <row r="193" spans="1:65" s="2" customFormat="1" ht="16.5" customHeight="1">
      <c r="A193" s="34"/>
      <c r="B193" s="35"/>
      <c r="C193" s="213" t="s">
        <v>370</v>
      </c>
      <c r="D193" s="213" t="s">
        <v>204</v>
      </c>
      <c r="E193" s="214" t="s">
        <v>371</v>
      </c>
      <c r="F193" s="215" t="s">
        <v>372</v>
      </c>
      <c r="G193" s="216" t="s">
        <v>350</v>
      </c>
      <c r="H193" s="217">
        <v>17</v>
      </c>
      <c r="I193" s="218"/>
      <c r="J193" s="219">
        <f t="shared" si="0"/>
        <v>0</v>
      </c>
      <c r="K193" s="215" t="s">
        <v>19</v>
      </c>
      <c r="L193" s="220"/>
      <c r="M193" s="221" t="s">
        <v>19</v>
      </c>
      <c r="N193" s="222" t="s">
        <v>42</v>
      </c>
      <c r="O193" s="64"/>
      <c r="P193" s="182">
        <f t="shared" si="1"/>
        <v>0</v>
      </c>
      <c r="Q193" s="182">
        <v>0</v>
      </c>
      <c r="R193" s="182">
        <f t="shared" si="2"/>
        <v>0</v>
      </c>
      <c r="S193" s="182">
        <v>0</v>
      </c>
      <c r="T193" s="183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4" t="s">
        <v>156</v>
      </c>
      <c r="AT193" s="184" t="s">
        <v>204</v>
      </c>
      <c r="AU193" s="184" t="s">
        <v>81</v>
      </c>
      <c r="AY193" s="17" t="s">
        <v>120</v>
      </c>
      <c r="BE193" s="185">
        <f t="shared" si="4"/>
        <v>0</v>
      </c>
      <c r="BF193" s="185">
        <f t="shared" si="5"/>
        <v>0</v>
      </c>
      <c r="BG193" s="185">
        <f t="shared" si="6"/>
        <v>0</v>
      </c>
      <c r="BH193" s="185">
        <f t="shared" si="7"/>
        <v>0</v>
      </c>
      <c r="BI193" s="185">
        <f t="shared" si="8"/>
        <v>0</v>
      </c>
      <c r="BJ193" s="17" t="s">
        <v>79</v>
      </c>
      <c r="BK193" s="185">
        <f t="shared" si="9"/>
        <v>0</v>
      </c>
      <c r="BL193" s="17" t="s">
        <v>126</v>
      </c>
      <c r="BM193" s="184" t="s">
        <v>373</v>
      </c>
    </row>
    <row r="194" spans="1:65" s="2" customFormat="1" ht="16.5" customHeight="1">
      <c r="A194" s="34"/>
      <c r="B194" s="35"/>
      <c r="C194" s="213" t="s">
        <v>374</v>
      </c>
      <c r="D194" s="213" t="s">
        <v>204</v>
      </c>
      <c r="E194" s="214" t="s">
        <v>375</v>
      </c>
      <c r="F194" s="215" t="s">
        <v>376</v>
      </c>
      <c r="G194" s="216" t="s">
        <v>350</v>
      </c>
      <c r="H194" s="217">
        <v>17</v>
      </c>
      <c r="I194" s="218"/>
      <c r="J194" s="219">
        <f t="shared" si="0"/>
        <v>0</v>
      </c>
      <c r="K194" s="215" t="s">
        <v>19</v>
      </c>
      <c r="L194" s="220"/>
      <c r="M194" s="221" t="s">
        <v>19</v>
      </c>
      <c r="N194" s="222" t="s">
        <v>42</v>
      </c>
      <c r="O194" s="64"/>
      <c r="P194" s="182">
        <f t="shared" si="1"/>
        <v>0</v>
      </c>
      <c r="Q194" s="182">
        <v>0.111</v>
      </c>
      <c r="R194" s="182">
        <f t="shared" si="2"/>
        <v>1.887</v>
      </c>
      <c r="S194" s="182">
        <v>0</v>
      </c>
      <c r="T194" s="183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156</v>
      </c>
      <c r="AT194" s="184" t="s">
        <v>204</v>
      </c>
      <c r="AU194" s="184" t="s">
        <v>81</v>
      </c>
      <c r="AY194" s="17" t="s">
        <v>120</v>
      </c>
      <c r="BE194" s="185">
        <f t="shared" si="4"/>
        <v>0</v>
      </c>
      <c r="BF194" s="185">
        <f t="shared" si="5"/>
        <v>0</v>
      </c>
      <c r="BG194" s="185">
        <f t="shared" si="6"/>
        <v>0</v>
      </c>
      <c r="BH194" s="185">
        <f t="shared" si="7"/>
        <v>0</v>
      </c>
      <c r="BI194" s="185">
        <f t="shared" si="8"/>
        <v>0</v>
      </c>
      <c r="BJ194" s="17" t="s">
        <v>79</v>
      </c>
      <c r="BK194" s="185">
        <f t="shared" si="9"/>
        <v>0</v>
      </c>
      <c r="BL194" s="17" t="s">
        <v>126</v>
      </c>
      <c r="BM194" s="184" t="s">
        <v>377</v>
      </c>
    </row>
    <row r="195" spans="1:65" s="2" customFormat="1" ht="16.5" customHeight="1">
      <c r="A195" s="34"/>
      <c r="B195" s="35"/>
      <c r="C195" s="213" t="s">
        <v>378</v>
      </c>
      <c r="D195" s="213" t="s">
        <v>204</v>
      </c>
      <c r="E195" s="214" t="s">
        <v>379</v>
      </c>
      <c r="F195" s="215" t="s">
        <v>380</v>
      </c>
      <c r="G195" s="216" t="s">
        <v>350</v>
      </c>
      <c r="H195" s="217">
        <v>17</v>
      </c>
      <c r="I195" s="218"/>
      <c r="J195" s="219">
        <f t="shared" si="0"/>
        <v>0</v>
      </c>
      <c r="K195" s="215" t="s">
        <v>19</v>
      </c>
      <c r="L195" s="220"/>
      <c r="M195" s="221" t="s">
        <v>19</v>
      </c>
      <c r="N195" s="222" t="s">
        <v>42</v>
      </c>
      <c r="O195" s="64"/>
      <c r="P195" s="182">
        <f t="shared" si="1"/>
        <v>0</v>
      </c>
      <c r="Q195" s="182">
        <v>0.006</v>
      </c>
      <c r="R195" s="182">
        <f t="shared" si="2"/>
        <v>0.10200000000000001</v>
      </c>
      <c r="S195" s="182">
        <v>0</v>
      </c>
      <c r="T195" s="183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156</v>
      </c>
      <c r="AT195" s="184" t="s">
        <v>204</v>
      </c>
      <c r="AU195" s="184" t="s">
        <v>81</v>
      </c>
      <c r="AY195" s="17" t="s">
        <v>120</v>
      </c>
      <c r="BE195" s="185">
        <f t="shared" si="4"/>
        <v>0</v>
      </c>
      <c r="BF195" s="185">
        <f t="shared" si="5"/>
        <v>0</v>
      </c>
      <c r="BG195" s="185">
        <f t="shared" si="6"/>
        <v>0</v>
      </c>
      <c r="BH195" s="185">
        <f t="shared" si="7"/>
        <v>0</v>
      </c>
      <c r="BI195" s="185">
        <f t="shared" si="8"/>
        <v>0</v>
      </c>
      <c r="BJ195" s="17" t="s">
        <v>79</v>
      </c>
      <c r="BK195" s="185">
        <f t="shared" si="9"/>
        <v>0</v>
      </c>
      <c r="BL195" s="17" t="s">
        <v>126</v>
      </c>
      <c r="BM195" s="184" t="s">
        <v>381</v>
      </c>
    </row>
    <row r="196" spans="1:65" s="2" customFormat="1" ht="16.5" customHeight="1">
      <c r="A196" s="34"/>
      <c r="B196" s="35"/>
      <c r="C196" s="213" t="s">
        <v>382</v>
      </c>
      <c r="D196" s="213" t="s">
        <v>204</v>
      </c>
      <c r="E196" s="214" t="s">
        <v>383</v>
      </c>
      <c r="F196" s="215" t="s">
        <v>384</v>
      </c>
      <c r="G196" s="216" t="s">
        <v>350</v>
      </c>
      <c r="H196" s="217">
        <v>17</v>
      </c>
      <c r="I196" s="218"/>
      <c r="J196" s="219">
        <f t="shared" si="0"/>
        <v>0</v>
      </c>
      <c r="K196" s="215" t="s">
        <v>19</v>
      </c>
      <c r="L196" s="220"/>
      <c r="M196" s="221" t="s">
        <v>19</v>
      </c>
      <c r="N196" s="222" t="s">
        <v>42</v>
      </c>
      <c r="O196" s="64"/>
      <c r="P196" s="182">
        <f t="shared" si="1"/>
        <v>0</v>
      </c>
      <c r="Q196" s="182">
        <v>0</v>
      </c>
      <c r="R196" s="182">
        <f t="shared" si="2"/>
        <v>0</v>
      </c>
      <c r="S196" s="182">
        <v>0</v>
      </c>
      <c r="T196" s="183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156</v>
      </c>
      <c r="AT196" s="184" t="s">
        <v>204</v>
      </c>
      <c r="AU196" s="184" t="s">
        <v>81</v>
      </c>
      <c r="AY196" s="17" t="s">
        <v>120</v>
      </c>
      <c r="BE196" s="185">
        <f t="shared" si="4"/>
        <v>0</v>
      </c>
      <c r="BF196" s="185">
        <f t="shared" si="5"/>
        <v>0</v>
      </c>
      <c r="BG196" s="185">
        <f t="shared" si="6"/>
        <v>0</v>
      </c>
      <c r="BH196" s="185">
        <f t="shared" si="7"/>
        <v>0</v>
      </c>
      <c r="BI196" s="185">
        <f t="shared" si="8"/>
        <v>0</v>
      </c>
      <c r="BJ196" s="17" t="s">
        <v>79</v>
      </c>
      <c r="BK196" s="185">
        <f t="shared" si="9"/>
        <v>0</v>
      </c>
      <c r="BL196" s="17" t="s">
        <v>126</v>
      </c>
      <c r="BM196" s="184" t="s">
        <v>385</v>
      </c>
    </row>
    <row r="197" spans="1:65" s="2" customFormat="1" ht="16.5" customHeight="1">
      <c r="A197" s="34"/>
      <c r="B197" s="35"/>
      <c r="C197" s="213" t="s">
        <v>386</v>
      </c>
      <c r="D197" s="213" t="s">
        <v>204</v>
      </c>
      <c r="E197" s="214" t="s">
        <v>387</v>
      </c>
      <c r="F197" s="215" t="s">
        <v>388</v>
      </c>
      <c r="G197" s="216" t="s">
        <v>350</v>
      </c>
      <c r="H197" s="217">
        <v>17</v>
      </c>
      <c r="I197" s="218"/>
      <c r="J197" s="219">
        <f t="shared" si="0"/>
        <v>0</v>
      </c>
      <c r="K197" s="215" t="s">
        <v>19</v>
      </c>
      <c r="L197" s="220"/>
      <c r="M197" s="221" t="s">
        <v>19</v>
      </c>
      <c r="N197" s="222" t="s">
        <v>42</v>
      </c>
      <c r="O197" s="64"/>
      <c r="P197" s="182">
        <f t="shared" si="1"/>
        <v>0</v>
      </c>
      <c r="Q197" s="182">
        <v>0</v>
      </c>
      <c r="R197" s="182">
        <f t="shared" si="2"/>
        <v>0</v>
      </c>
      <c r="S197" s="182">
        <v>0</v>
      </c>
      <c r="T197" s="183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156</v>
      </c>
      <c r="AT197" s="184" t="s">
        <v>204</v>
      </c>
      <c r="AU197" s="184" t="s">
        <v>81</v>
      </c>
      <c r="AY197" s="17" t="s">
        <v>120</v>
      </c>
      <c r="BE197" s="185">
        <f t="shared" si="4"/>
        <v>0</v>
      </c>
      <c r="BF197" s="185">
        <f t="shared" si="5"/>
        <v>0</v>
      </c>
      <c r="BG197" s="185">
        <f t="shared" si="6"/>
        <v>0</v>
      </c>
      <c r="BH197" s="185">
        <f t="shared" si="7"/>
        <v>0</v>
      </c>
      <c r="BI197" s="185">
        <f t="shared" si="8"/>
        <v>0</v>
      </c>
      <c r="BJ197" s="17" t="s">
        <v>79</v>
      </c>
      <c r="BK197" s="185">
        <f t="shared" si="9"/>
        <v>0</v>
      </c>
      <c r="BL197" s="17" t="s">
        <v>126</v>
      </c>
      <c r="BM197" s="184" t="s">
        <v>389</v>
      </c>
    </row>
    <row r="198" spans="1:65" s="2" customFormat="1" ht="16.5" customHeight="1">
      <c r="A198" s="34"/>
      <c r="B198" s="35"/>
      <c r="C198" s="173" t="s">
        <v>390</v>
      </c>
      <c r="D198" s="173" t="s">
        <v>122</v>
      </c>
      <c r="E198" s="174" t="s">
        <v>391</v>
      </c>
      <c r="F198" s="175" t="s">
        <v>392</v>
      </c>
      <c r="G198" s="176" t="s">
        <v>350</v>
      </c>
      <c r="H198" s="177">
        <v>47</v>
      </c>
      <c r="I198" s="178"/>
      <c r="J198" s="179">
        <f t="shared" si="0"/>
        <v>0</v>
      </c>
      <c r="K198" s="175" t="s">
        <v>19</v>
      </c>
      <c r="L198" s="39"/>
      <c r="M198" s="180" t="s">
        <v>19</v>
      </c>
      <c r="N198" s="181" t="s">
        <v>42</v>
      </c>
      <c r="O198" s="64"/>
      <c r="P198" s="182">
        <f t="shared" si="1"/>
        <v>0</v>
      </c>
      <c r="Q198" s="182">
        <v>0.42368</v>
      </c>
      <c r="R198" s="182">
        <f t="shared" si="2"/>
        <v>19.91296</v>
      </c>
      <c r="S198" s="182">
        <v>0</v>
      </c>
      <c r="T198" s="183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4" t="s">
        <v>126</v>
      </c>
      <c r="AT198" s="184" t="s">
        <v>122</v>
      </c>
      <c r="AU198" s="184" t="s">
        <v>81</v>
      </c>
      <c r="AY198" s="17" t="s">
        <v>120</v>
      </c>
      <c r="BE198" s="185">
        <f t="shared" si="4"/>
        <v>0</v>
      </c>
      <c r="BF198" s="185">
        <f t="shared" si="5"/>
        <v>0</v>
      </c>
      <c r="BG198" s="185">
        <f t="shared" si="6"/>
        <v>0</v>
      </c>
      <c r="BH198" s="185">
        <f t="shared" si="7"/>
        <v>0</v>
      </c>
      <c r="BI198" s="185">
        <f t="shared" si="8"/>
        <v>0</v>
      </c>
      <c r="BJ198" s="17" t="s">
        <v>79</v>
      </c>
      <c r="BK198" s="185">
        <f t="shared" si="9"/>
        <v>0</v>
      </c>
      <c r="BL198" s="17" t="s">
        <v>126</v>
      </c>
      <c r="BM198" s="184" t="s">
        <v>393</v>
      </c>
    </row>
    <row r="199" spans="2:63" s="12" customFormat="1" ht="22.9" customHeight="1">
      <c r="B199" s="157"/>
      <c r="C199" s="158"/>
      <c r="D199" s="159" t="s">
        <v>70</v>
      </c>
      <c r="E199" s="171" t="s">
        <v>161</v>
      </c>
      <c r="F199" s="171" t="s">
        <v>394</v>
      </c>
      <c r="G199" s="158"/>
      <c r="H199" s="158"/>
      <c r="I199" s="161"/>
      <c r="J199" s="172">
        <f>BK199</f>
        <v>0</v>
      </c>
      <c r="K199" s="158"/>
      <c r="L199" s="163"/>
      <c r="M199" s="164"/>
      <c r="N199" s="165"/>
      <c r="O199" s="165"/>
      <c r="P199" s="166">
        <f>SUM(P200:P248)</f>
        <v>0</v>
      </c>
      <c r="Q199" s="165"/>
      <c r="R199" s="166">
        <f>SUM(R200:R248)</f>
        <v>166.83840510000002</v>
      </c>
      <c r="S199" s="165"/>
      <c r="T199" s="167">
        <f>SUM(T200:T248)</f>
        <v>3.335</v>
      </c>
      <c r="AR199" s="168" t="s">
        <v>79</v>
      </c>
      <c r="AT199" s="169" t="s">
        <v>70</v>
      </c>
      <c r="AU199" s="169" t="s">
        <v>79</v>
      </c>
      <c r="AY199" s="168" t="s">
        <v>120</v>
      </c>
      <c r="BK199" s="170">
        <f>SUM(BK200:BK248)</f>
        <v>0</v>
      </c>
    </row>
    <row r="200" spans="1:65" s="2" customFormat="1" ht="16.5" customHeight="1">
      <c r="A200" s="34"/>
      <c r="B200" s="35"/>
      <c r="C200" s="173" t="s">
        <v>395</v>
      </c>
      <c r="D200" s="173" t="s">
        <v>122</v>
      </c>
      <c r="E200" s="174" t="s">
        <v>396</v>
      </c>
      <c r="F200" s="175" t="s">
        <v>397</v>
      </c>
      <c r="G200" s="176" t="s">
        <v>350</v>
      </c>
      <c r="H200" s="177">
        <v>15</v>
      </c>
      <c r="I200" s="178"/>
      <c r="J200" s="179">
        <f aca="true" t="shared" si="10" ref="J200:J205">ROUND(I200*H200,2)</f>
        <v>0</v>
      </c>
      <c r="K200" s="175" t="s">
        <v>19</v>
      </c>
      <c r="L200" s="39"/>
      <c r="M200" s="180" t="s">
        <v>19</v>
      </c>
      <c r="N200" s="181" t="s">
        <v>42</v>
      </c>
      <c r="O200" s="64"/>
      <c r="P200" s="182">
        <f aca="true" t="shared" si="11" ref="P200:P205">O200*H200</f>
        <v>0</v>
      </c>
      <c r="Q200" s="182">
        <v>0</v>
      </c>
      <c r="R200" s="182">
        <f aca="true" t="shared" si="12" ref="R200:R205">Q200*H200</f>
        <v>0</v>
      </c>
      <c r="S200" s="182">
        <v>0</v>
      </c>
      <c r="T200" s="183">
        <f aca="true" t="shared" si="13" ref="T200:T205"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126</v>
      </c>
      <c r="AT200" s="184" t="s">
        <v>122</v>
      </c>
      <c r="AU200" s="184" t="s">
        <v>81</v>
      </c>
      <c r="AY200" s="17" t="s">
        <v>120</v>
      </c>
      <c r="BE200" s="185">
        <f aca="true" t="shared" si="14" ref="BE200:BE205">IF(N200="základní",J200,0)</f>
        <v>0</v>
      </c>
      <c r="BF200" s="185">
        <f aca="true" t="shared" si="15" ref="BF200:BF205">IF(N200="snížená",J200,0)</f>
        <v>0</v>
      </c>
      <c r="BG200" s="185">
        <f aca="true" t="shared" si="16" ref="BG200:BG205">IF(N200="zákl. přenesená",J200,0)</f>
        <v>0</v>
      </c>
      <c r="BH200" s="185">
        <f aca="true" t="shared" si="17" ref="BH200:BH205">IF(N200="sníž. přenesená",J200,0)</f>
        <v>0</v>
      </c>
      <c r="BI200" s="185">
        <f aca="true" t="shared" si="18" ref="BI200:BI205">IF(N200="nulová",J200,0)</f>
        <v>0</v>
      </c>
      <c r="BJ200" s="17" t="s">
        <v>79</v>
      </c>
      <c r="BK200" s="185">
        <f aca="true" t="shared" si="19" ref="BK200:BK205">ROUND(I200*H200,2)</f>
        <v>0</v>
      </c>
      <c r="BL200" s="17" t="s">
        <v>126</v>
      </c>
      <c r="BM200" s="184" t="s">
        <v>398</v>
      </c>
    </row>
    <row r="201" spans="1:65" s="2" customFormat="1" ht="16.5" customHeight="1">
      <c r="A201" s="34"/>
      <c r="B201" s="35"/>
      <c r="C201" s="173" t="s">
        <v>399</v>
      </c>
      <c r="D201" s="173" t="s">
        <v>122</v>
      </c>
      <c r="E201" s="174" t="s">
        <v>400</v>
      </c>
      <c r="F201" s="175" t="s">
        <v>401</v>
      </c>
      <c r="G201" s="176" t="s">
        <v>350</v>
      </c>
      <c r="H201" s="177">
        <v>9</v>
      </c>
      <c r="I201" s="178"/>
      <c r="J201" s="179">
        <f t="shared" si="10"/>
        <v>0</v>
      </c>
      <c r="K201" s="175" t="s">
        <v>19</v>
      </c>
      <c r="L201" s="39"/>
      <c r="M201" s="180" t="s">
        <v>19</v>
      </c>
      <c r="N201" s="181" t="s">
        <v>42</v>
      </c>
      <c r="O201" s="64"/>
      <c r="P201" s="182">
        <f t="shared" si="11"/>
        <v>0</v>
      </c>
      <c r="Q201" s="182">
        <v>0.0007</v>
      </c>
      <c r="R201" s="182">
        <f t="shared" si="12"/>
        <v>0.0063</v>
      </c>
      <c r="S201" s="182">
        <v>0</v>
      </c>
      <c r="T201" s="183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126</v>
      </c>
      <c r="AT201" s="184" t="s">
        <v>122</v>
      </c>
      <c r="AU201" s="184" t="s">
        <v>81</v>
      </c>
      <c r="AY201" s="17" t="s">
        <v>120</v>
      </c>
      <c r="BE201" s="185">
        <f t="shared" si="14"/>
        <v>0</v>
      </c>
      <c r="BF201" s="185">
        <f t="shared" si="15"/>
        <v>0</v>
      </c>
      <c r="BG201" s="185">
        <f t="shared" si="16"/>
        <v>0</v>
      </c>
      <c r="BH201" s="185">
        <f t="shared" si="17"/>
        <v>0</v>
      </c>
      <c r="BI201" s="185">
        <f t="shared" si="18"/>
        <v>0</v>
      </c>
      <c r="BJ201" s="17" t="s">
        <v>79</v>
      </c>
      <c r="BK201" s="185">
        <f t="shared" si="19"/>
        <v>0</v>
      </c>
      <c r="BL201" s="17" t="s">
        <v>126</v>
      </c>
      <c r="BM201" s="184" t="s">
        <v>402</v>
      </c>
    </row>
    <row r="202" spans="1:65" s="2" customFormat="1" ht="16.5" customHeight="1">
      <c r="A202" s="34"/>
      <c r="B202" s="35"/>
      <c r="C202" s="213" t="s">
        <v>403</v>
      </c>
      <c r="D202" s="213" t="s">
        <v>204</v>
      </c>
      <c r="E202" s="214" t="s">
        <v>404</v>
      </c>
      <c r="F202" s="215" t="s">
        <v>405</v>
      </c>
      <c r="G202" s="216" t="s">
        <v>350</v>
      </c>
      <c r="H202" s="217">
        <v>9</v>
      </c>
      <c r="I202" s="218"/>
      <c r="J202" s="219">
        <f t="shared" si="10"/>
        <v>0</v>
      </c>
      <c r="K202" s="215" t="s">
        <v>19</v>
      </c>
      <c r="L202" s="220"/>
      <c r="M202" s="221" t="s">
        <v>19</v>
      </c>
      <c r="N202" s="222" t="s">
        <v>42</v>
      </c>
      <c r="O202" s="64"/>
      <c r="P202" s="182">
        <f t="shared" si="11"/>
        <v>0</v>
      </c>
      <c r="Q202" s="182">
        <v>0.005</v>
      </c>
      <c r="R202" s="182">
        <f t="shared" si="12"/>
        <v>0.045</v>
      </c>
      <c r="S202" s="182">
        <v>0</v>
      </c>
      <c r="T202" s="183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4" t="s">
        <v>156</v>
      </c>
      <c r="AT202" s="184" t="s">
        <v>204</v>
      </c>
      <c r="AU202" s="184" t="s">
        <v>81</v>
      </c>
      <c r="AY202" s="17" t="s">
        <v>120</v>
      </c>
      <c r="BE202" s="185">
        <f t="shared" si="14"/>
        <v>0</v>
      </c>
      <c r="BF202" s="185">
        <f t="shared" si="15"/>
        <v>0</v>
      </c>
      <c r="BG202" s="185">
        <f t="shared" si="16"/>
        <v>0</v>
      </c>
      <c r="BH202" s="185">
        <f t="shared" si="17"/>
        <v>0</v>
      </c>
      <c r="BI202" s="185">
        <f t="shared" si="18"/>
        <v>0</v>
      </c>
      <c r="BJ202" s="17" t="s">
        <v>79</v>
      </c>
      <c r="BK202" s="185">
        <f t="shared" si="19"/>
        <v>0</v>
      </c>
      <c r="BL202" s="17" t="s">
        <v>126</v>
      </c>
      <c r="BM202" s="184" t="s">
        <v>406</v>
      </c>
    </row>
    <row r="203" spans="1:65" s="2" customFormat="1" ht="16.5" customHeight="1">
      <c r="A203" s="34"/>
      <c r="B203" s="35"/>
      <c r="C203" s="173" t="s">
        <v>407</v>
      </c>
      <c r="D203" s="173" t="s">
        <v>122</v>
      </c>
      <c r="E203" s="174" t="s">
        <v>408</v>
      </c>
      <c r="F203" s="175" t="s">
        <v>409</v>
      </c>
      <c r="G203" s="176" t="s">
        <v>350</v>
      </c>
      <c r="H203" s="177">
        <v>1</v>
      </c>
      <c r="I203" s="178"/>
      <c r="J203" s="179">
        <f t="shared" si="10"/>
        <v>0</v>
      </c>
      <c r="K203" s="175" t="s">
        <v>19</v>
      </c>
      <c r="L203" s="39"/>
      <c r="M203" s="180" t="s">
        <v>19</v>
      </c>
      <c r="N203" s="181" t="s">
        <v>42</v>
      </c>
      <c r="O203" s="64"/>
      <c r="P203" s="182">
        <f t="shared" si="11"/>
        <v>0</v>
      </c>
      <c r="Q203" s="182">
        <v>0</v>
      </c>
      <c r="R203" s="182">
        <f t="shared" si="12"/>
        <v>0</v>
      </c>
      <c r="S203" s="182">
        <v>0</v>
      </c>
      <c r="T203" s="183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4" t="s">
        <v>126</v>
      </c>
      <c r="AT203" s="184" t="s">
        <v>122</v>
      </c>
      <c r="AU203" s="184" t="s">
        <v>81</v>
      </c>
      <c r="AY203" s="17" t="s">
        <v>120</v>
      </c>
      <c r="BE203" s="185">
        <f t="shared" si="14"/>
        <v>0</v>
      </c>
      <c r="BF203" s="185">
        <f t="shared" si="15"/>
        <v>0</v>
      </c>
      <c r="BG203" s="185">
        <f t="shared" si="16"/>
        <v>0</v>
      </c>
      <c r="BH203" s="185">
        <f t="shared" si="17"/>
        <v>0</v>
      </c>
      <c r="BI203" s="185">
        <f t="shared" si="18"/>
        <v>0</v>
      </c>
      <c r="BJ203" s="17" t="s">
        <v>79</v>
      </c>
      <c r="BK203" s="185">
        <f t="shared" si="19"/>
        <v>0</v>
      </c>
      <c r="BL203" s="17" t="s">
        <v>126</v>
      </c>
      <c r="BM203" s="184" t="s">
        <v>410</v>
      </c>
    </row>
    <row r="204" spans="1:65" s="2" customFormat="1" ht="16.5" customHeight="1">
      <c r="A204" s="34"/>
      <c r="B204" s="35"/>
      <c r="C204" s="213" t="s">
        <v>411</v>
      </c>
      <c r="D204" s="213" t="s">
        <v>204</v>
      </c>
      <c r="E204" s="214" t="s">
        <v>412</v>
      </c>
      <c r="F204" s="215" t="s">
        <v>413</v>
      </c>
      <c r="G204" s="216" t="s">
        <v>350</v>
      </c>
      <c r="H204" s="217">
        <v>1</v>
      </c>
      <c r="I204" s="218"/>
      <c r="J204" s="219">
        <f t="shared" si="10"/>
        <v>0</v>
      </c>
      <c r="K204" s="215" t="s">
        <v>19</v>
      </c>
      <c r="L204" s="220"/>
      <c r="M204" s="221" t="s">
        <v>19</v>
      </c>
      <c r="N204" s="222" t="s">
        <v>42</v>
      </c>
      <c r="O204" s="64"/>
      <c r="P204" s="182">
        <f t="shared" si="11"/>
        <v>0</v>
      </c>
      <c r="Q204" s="182">
        <v>0.009</v>
      </c>
      <c r="R204" s="182">
        <f t="shared" si="12"/>
        <v>0.009</v>
      </c>
      <c r="S204" s="182">
        <v>0</v>
      </c>
      <c r="T204" s="183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156</v>
      </c>
      <c r="AT204" s="184" t="s">
        <v>204</v>
      </c>
      <c r="AU204" s="184" t="s">
        <v>81</v>
      </c>
      <c r="AY204" s="17" t="s">
        <v>120</v>
      </c>
      <c r="BE204" s="185">
        <f t="shared" si="14"/>
        <v>0</v>
      </c>
      <c r="BF204" s="185">
        <f t="shared" si="15"/>
        <v>0</v>
      </c>
      <c r="BG204" s="185">
        <f t="shared" si="16"/>
        <v>0</v>
      </c>
      <c r="BH204" s="185">
        <f t="shared" si="17"/>
        <v>0</v>
      </c>
      <c r="BI204" s="185">
        <f t="shared" si="18"/>
        <v>0</v>
      </c>
      <c r="BJ204" s="17" t="s">
        <v>79</v>
      </c>
      <c r="BK204" s="185">
        <f t="shared" si="19"/>
        <v>0</v>
      </c>
      <c r="BL204" s="17" t="s">
        <v>126</v>
      </c>
      <c r="BM204" s="184" t="s">
        <v>414</v>
      </c>
    </row>
    <row r="205" spans="1:65" s="2" customFormat="1" ht="16.5" customHeight="1">
      <c r="A205" s="34"/>
      <c r="B205" s="35"/>
      <c r="C205" s="173" t="s">
        <v>415</v>
      </c>
      <c r="D205" s="173" t="s">
        <v>122</v>
      </c>
      <c r="E205" s="174" t="s">
        <v>416</v>
      </c>
      <c r="F205" s="175" t="s">
        <v>417</v>
      </c>
      <c r="G205" s="176" t="s">
        <v>350</v>
      </c>
      <c r="H205" s="177">
        <v>14</v>
      </c>
      <c r="I205" s="178"/>
      <c r="J205" s="179">
        <f t="shared" si="10"/>
        <v>0</v>
      </c>
      <c r="K205" s="175" t="s">
        <v>19</v>
      </c>
      <c r="L205" s="39"/>
      <c r="M205" s="180" t="s">
        <v>19</v>
      </c>
      <c r="N205" s="181" t="s">
        <v>42</v>
      </c>
      <c r="O205" s="64"/>
      <c r="P205" s="182">
        <f t="shared" si="11"/>
        <v>0</v>
      </c>
      <c r="Q205" s="182">
        <v>0.11241</v>
      </c>
      <c r="R205" s="182">
        <f t="shared" si="12"/>
        <v>1.57374</v>
      </c>
      <c r="S205" s="182">
        <v>0</v>
      </c>
      <c r="T205" s="183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126</v>
      </c>
      <c r="AT205" s="184" t="s">
        <v>122</v>
      </c>
      <c r="AU205" s="184" t="s">
        <v>81</v>
      </c>
      <c r="AY205" s="17" t="s">
        <v>120</v>
      </c>
      <c r="BE205" s="185">
        <f t="shared" si="14"/>
        <v>0</v>
      </c>
      <c r="BF205" s="185">
        <f t="shared" si="15"/>
        <v>0</v>
      </c>
      <c r="BG205" s="185">
        <f t="shared" si="16"/>
        <v>0</v>
      </c>
      <c r="BH205" s="185">
        <f t="shared" si="17"/>
        <v>0</v>
      </c>
      <c r="BI205" s="185">
        <f t="shared" si="18"/>
        <v>0</v>
      </c>
      <c r="BJ205" s="17" t="s">
        <v>79</v>
      </c>
      <c r="BK205" s="185">
        <f t="shared" si="19"/>
        <v>0</v>
      </c>
      <c r="BL205" s="17" t="s">
        <v>126</v>
      </c>
      <c r="BM205" s="184" t="s">
        <v>418</v>
      </c>
    </row>
    <row r="206" spans="2:51" s="13" customFormat="1" ht="11.25">
      <c r="B206" s="186"/>
      <c r="C206" s="187"/>
      <c r="D206" s="188" t="s">
        <v>131</v>
      </c>
      <c r="E206" s="189" t="s">
        <v>19</v>
      </c>
      <c r="F206" s="190" t="s">
        <v>419</v>
      </c>
      <c r="G206" s="187"/>
      <c r="H206" s="191">
        <v>10</v>
      </c>
      <c r="I206" s="192"/>
      <c r="J206" s="187"/>
      <c r="K206" s="187"/>
      <c r="L206" s="193"/>
      <c r="M206" s="194"/>
      <c r="N206" s="195"/>
      <c r="O206" s="195"/>
      <c r="P206" s="195"/>
      <c r="Q206" s="195"/>
      <c r="R206" s="195"/>
      <c r="S206" s="195"/>
      <c r="T206" s="196"/>
      <c r="AT206" s="197" t="s">
        <v>131</v>
      </c>
      <c r="AU206" s="197" t="s">
        <v>81</v>
      </c>
      <c r="AV206" s="13" t="s">
        <v>81</v>
      </c>
      <c r="AW206" s="13" t="s">
        <v>33</v>
      </c>
      <c r="AX206" s="13" t="s">
        <v>71</v>
      </c>
      <c r="AY206" s="197" t="s">
        <v>120</v>
      </c>
    </row>
    <row r="207" spans="2:51" s="13" customFormat="1" ht="11.25">
      <c r="B207" s="186"/>
      <c r="C207" s="187"/>
      <c r="D207" s="188" t="s">
        <v>131</v>
      </c>
      <c r="E207" s="189" t="s">
        <v>19</v>
      </c>
      <c r="F207" s="190" t="s">
        <v>420</v>
      </c>
      <c r="G207" s="187"/>
      <c r="H207" s="191">
        <v>4</v>
      </c>
      <c r="I207" s="192"/>
      <c r="J207" s="187"/>
      <c r="K207" s="187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131</v>
      </c>
      <c r="AU207" s="197" t="s">
        <v>81</v>
      </c>
      <c r="AV207" s="13" t="s">
        <v>81</v>
      </c>
      <c r="AW207" s="13" t="s">
        <v>33</v>
      </c>
      <c r="AX207" s="13" t="s">
        <v>71</v>
      </c>
      <c r="AY207" s="197" t="s">
        <v>120</v>
      </c>
    </row>
    <row r="208" spans="2:51" s="14" customFormat="1" ht="11.25">
      <c r="B208" s="202"/>
      <c r="C208" s="203"/>
      <c r="D208" s="188" t="s">
        <v>131</v>
      </c>
      <c r="E208" s="204" t="s">
        <v>19</v>
      </c>
      <c r="F208" s="205" t="s">
        <v>168</v>
      </c>
      <c r="G208" s="203"/>
      <c r="H208" s="206">
        <v>14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131</v>
      </c>
      <c r="AU208" s="212" t="s">
        <v>81</v>
      </c>
      <c r="AV208" s="14" t="s">
        <v>126</v>
      </c>
      <c r="AW208" s="14" t="s">
        <v>33</v>
      </c>
      <c r="AX208" s="14" t="s">
        <v>79</v>
      </c>
      <c r="AY208" s="212" t="s">
        <v>120</v>
      </c>
    </row>
    <row r="209" spans="1:65" s="2" customFormat="1" ht="16.5" customHeight="1">
      <c r="A209" s="34"/>
      <c r="B209" s="35"/>
      <c r="C209" s="213" t="s">
        <v>421</v>
      </c>
      <c r="D209" s="213" t="s">
        <v>204</v>
      </c>
      <c r="E209" s="214" t="s">
        <v>422</v>
      </c>
      <c r="F209" s="215" t="s">
        <v>423</v>
      </c>
      <c r="G209" s="216" t="s">
        <v>350</v>
      </c>
      <c r="H209" s="217">
        <v>10</v>
      </c>
      <c r="I209" s="218"/>
      <c r="J209" s="219">
        <f>ROUND(I209*H209,2)</f>
        <v>0</v>
      </c>
      <c r="K209" s="215" t="s">
        <v>19</v>
      </c>
      <c r="L209" s="220"/>
      <c r="M209" s="221" t="s">
        <v>19</v>
      </c>
      <c r="N209" s="222" t="s">
        <v>42</v>
      </c>
      <c r="O209" s="64"/>
      <c r="P209" s="182">
        <f>O209*H209</f>
        <v>0</v>
      </c>
      <c r="Q209" s="182">
        <v>0.0065</v>
      </c>
      <c r="R209" s="182">
        <f>Q209*H209</f>
        <v>0.065</v>
      </c>
      <c r="S209" s="182">
        <v>0</v>
      </c>
      <c r="T209" s="183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4" t="s">
        <v>156</v>
      </c>
      <c r="AT209" s="184" t="s">
        <v>204</v>
      </c>
      <c r="AU209" s="184" t="s">
        <v>81</v>
      </c>
      <c r="AY209" s="17" t="s">
        <v>120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7" t="s">
        <v>79</v>
      </c>
      <c r="BK209" s="185">
        <f>ROUND(I209*H209,2)</f>
        <v>0</v>
      </c>
      <c r="BL209" s="17" t="s">
        <v>126</v>
      </c>
      <c r="BM209" s="184" t="s">
        <v>424</v>
      </c>
    </row>
    <row r="210" spans="1:65" s="2" customFormat="1" ht="16.5" customHeight="1">
      <c r="A210" s="34"/>
      <c r="B210" s="35"/>
      <c r="C210" s="213" t="s">
        <v>425</v>
      </c>
      <c r="D210" s="213" t="s">
        <v>204</v>
      </c>
      <c r="E210" s="214" t="s">
        <v>426</v>
      </c>
      <c r="F210" s="215" t="s">
        <v>427</v>
      </c>
      <c r="G210" s="216" t="s">
        <v>350</v>
      </c>
      <c r="H210" s="217">
        <v>10</v>
      </c>
      <c r="I210" s="218"/>
      <c r="J210" s="219">
        <f>ROUND(I210*H210,2)</f>
        <v>0</v>
      </c>
      <c r="K210" s="215" t="s">
        <v>19</v>
      </c>
      <c r="L210" s="220"/>
      <c r="M210" s="221" t="s">
        <v>19</v>
      </c>
      <c r="N210" s="222" t="s">
        <v>42</v>
      </c>
      <c r="O210" s="64"/>
      <c r="P210" s="182">
        <f>O210*H210</f>
        <v>0</v>
      </c>
      <c r="Q210" s="182">
        <v>0.0033</v>
      </c>
      <c r="R210" s="182">
        <f>Q210*H210</f>
        <v>0.033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156</v>
      </c>
      <c r="AT210" s="184" t="s">
        <v>204</v>
      </c>
      <c r="AU210" s="184" t="s">
        <v>81</v>
      </c>
      <c r="AY210" s="17" t="s">
        <v>120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79</v>
      </c>
      <c r="BK210" s="185">
        <f>ROUND(I210*H210,2)</f>
        <v>0</v>
      </c>
      <c r="BL210" s="17" t="s">
        <v>126</v>
      </c>
      <c r="BM210" s="184" t="s">
        <v>428</v>
      </c>
    </row>
    <row r="211" spans="1:65" s="2" customFormat="1" ht="21.75" customHeight="1">
      <c r="A211" s="34"/>
      <c r="B211" s="35"/>
      <c r="C211" s="173" t="s">
        <v>429</v>
      </c>
      <c r="D211" s="173" t="s">
        <v>122</v>
      </c>
      <c r="E211" s="174" t="s">
        <v>430</v>
      </c>
      <c r="F211" s="175" t="s">
        <v>431</v>
      </c>
      <c r="G211" s="176" t="s">
        <v>125</v>
      </c>
      <c r="H211" s="177">
        <v>221</v>
      </c>
      <c r="I211" s="178"/>
      <c r="J211" s="179">
        <f>ROUND(I211*H211,2)</f>
        <v>0</v>
      </c>
      <c r="K211" s="175" t="s">
        <v>19</v>
      </c>
      <c r="L211" s="39"/>
      <c r="M211" s="180" t="s">
        <v>19</v>
      </c>
      <c r="N211" s="181" t="s">
        <v>42</v>
      </c>
      <c r="O211" s="64"/>
      <c r="P211" s="182">
        <f>O211*H211</f>
        <v>0</v>
      </c>
      <c r="Q211" s="182">
        <v>0.0026</v>
      </c>
      <c r="R211" s="182">
        <f>Q211*H211</f>
        <v>0.5746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126</v>
      </c>
      <c r="AT211" s="184" t="s">
        <v>122</v>
      </c>
      <c r="AU211" s="184" t="s">
        <v>81</v>
      </c>
      <c r="AY211" s="17" t="s">
        <v>120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79</v>
      </c>
      <c r="BK211" s="185">
        <f>ROUND(I211*H211,2)</f>
        <v>0</v>
      </c>
      <c r="BL211" s="17" t="s">
        <v>126</v>
      </c>
      <c r="BM211" s="184" t="s">
        <v>432</v>
      </c>
    </row>
    <row r="212" spans="1:65" s="2" customFormat="1" ht="16.5" customHeight="1">
      <c r="A212" s="34"/>
      <c r="B212" s="35"/>
      <c r="C212" s="173" t="s">
        <v>433</v>
      </c>
      <c r="D212" s="173" t="s">
        <v>122</v>
      </c>
      <c r="E212" s="174" t="s">
        <v>434</v>
      </c>
      <c r="F212" s="175" t="s">
        <v>435</v>
      </c>
      <c r="G212" s="176" t="s">
        <v>350</v>
      </c>
      <c r="H212" s="177">
        <v>5</v>
      </c>
      <c r="I212" s="178"/>
      <c r="J212" s="179">
        <f>ROUND(I212*H212,2)</f>
        <v>0</v>
      </c>
      <c r="K212" s="175" t="s">
        <v>19</v>
      </c>
      <c r="L212" s="39"/>
      <c r="M212" s="180" t="s">
        <v>19</v>
      </c>
      <c r="N212" s="181" t="s">
        <v>42</v>
      </c>
      <c r="O212" s="64"/>
      <c r="P212" s="182">
        <f>O212*H212</f>
        <v>0</v>
      </c>
      <c r="Q212" s="182">
        <v>0.00054</v>
      </c>
      <c r="R212" s="182">
        <f>Q212*H212</f>
        <v>0.0027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126</v>
      </c>
      <c r="AT212" s="184" t="s">
        <v>122</v>
      </c>
      <c r="AU212" s="184" t="s">
        <v>81</v>
      </c>
      <c r="AY212" s="17" t="s">
        <v>120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79</v>
      </c>
      <c r="BK212" s="185">
        <f>ROUND(I212*H212,2)</f>
        <v>0</v>
      </c>
      <c r="BL212" s="17" t="s">
        <v>126</v>
      </c>
      <c r="BM212" s="184" t="s">
        <v>436</v>
      </c>
    </row>
    <row r="213" spans="2:51" s="15" customFormat="1" ht="11.25">
      <c r="B213" s="223"/>
      <c r="C213" s="224"/>
      <c r="D213" s="188" t="s">
        <v>131</v>
      </c>
      <c r="E213" s="225" t="s">
        <v>19</v>
      </c>
      <c r="F213" s="226" t="s">
        <v>437</v>
      </c>
      <c r="G213" s="224"/>
      <c r="H213" s="225" t="s">
        <v>19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131</v>
      </c>
      <c r="AU213" s="232" t="s">
        <v>81</v>
      </c>
      <c r="AV213" s="15" t="s">
        <v>79</v>
      </c>
      <c r="AW213" s="15" t="s">
        <v>33</v>
      </c>
      <c r="AX213" s="15" t="s">
        <v>71</v>
      </c>
      <c r="AY213" s="232" t="s">
        <v>120</v>
      </c>
    </row>
    <row r="214" spans="2:51" s="13" customFormat="1" ht="11.25">
      <c r="B214" s="186"/>
      <c r="C214" s="187"/>
      <c r="D214" s="188" t="s">
        <v>131</v>
      </c>
      <c r="E214" s="189" t="s">
        <v>19</v>
      </c>
      <c r="F214" s="190" t="s">
        <v>140</v>
      </c>
      <c r="G214" s="187"/>
      <c r="H214" s="191">
        <v>5</v>
      </c>
      <c r="I214" s="192"/>
      <c r="J214" s="187"/>
      <c r="K214" s="187"/>
      <c r="L214" s="193"/>
      <c r="M214" s="194"/>
      <c r="N214" s="195"/>
      <c r="O214" s="195"/>
      <c r="P214" s="195"/>
      <c r="Q214" s="195"/>
      <c r="R214" s="195"/>
      <c r="S214" s="195"/>
      <c r="T214" s="196"/>
      <c r="AT214" s="197" t="s">
        <v>131</v>
      </c>
      <c r="AU214" s="197" t="s">
        <v>81</v>
      </c>
      <c r="AV214" s="13" t="s">
        <v>81</v>
      </c>
      <c r="AW214" s="13" t="s">
        <v>33</v>
      </c>
      <c r="AX214" s="13" t="s">
        <v>79</v>
      </c>
      <c r="AY214" s="197" t="s">
        <v>120</v>
      </c>
    </row>
    <row r="215" spans="1:65" s="2" customFormat="1" ht="24">
      <c r="A215" s="34"/>
      <c r="B215" s="35"/>
      <c r="C215" s="173" t="s">
        <v>438</v>
      </c>
      <c r="D215" s="173" t="s">
        <v>122</v>
      </c>
      <c r="E215" s="174" t="s">
        <v>439</v>
      </c>
      <c r="F215" s="175" t="s">
        <v>440</v>
      </c>
      <c r="G215" s="176" t="s">
        <v>125</v>
      </c>
      <c r="H215" s="177">
        <v>221</v>
      </c>
      <c r="I215" s="178"/>
      <c r="J215" s="179">
        <f>ROUND(I215*H215,2)</f>
        <v>0</v>
      </c>
      <c r="K215" s="175" t="s">
        <v>19</v>
      </c>
      <c r="L215" s="39"/>
      <c r="M215" s="180" t="s">
        <v>19</v>
      </c>
      <c r="N215" s="181" t="s">
        <v>42</v>
      </c>
      <c r="O215" s="64"/>
      <c r="P215" s="182">
        <f>O215*H215</f>
        <v>0</v>
      </c>
      <c r="Q215" s="182">
        <v>1E-05</v>
      </c>
      <c r="R215" s="182">
        <f>Q215*H215</f>
        <v>0.00221</v>
      </c>
      <c r="S215" s="182">
        <v>0</v>
      </c>
      <c r="T215" s="18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4" t="s">
        <v>126</v>
      </c>
      <c r="AT215" s="184" t="s">
        <v>122</v>
      </c>
      <c r="AU215" s="184" t="s">
        <v>81</v>
      </c>
      <c r="AY215" s="17" t="s">
        <v>120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7" t="s">
        <v>79</v>
      </c>
      <c r="BK215" s="185">
        <f>ROUND(I215*H215,2)</f>
        <v>0</v>
      </c>
      <c r="BL215" s="17" t="s">
        <v>126</v>
      </c>
      <c r="BM215" s="184" t="s">
        <v>441</v>
      </c>
    </row>
    <row r="216" spans="1:65" s="2" customFormat="1" ht="24">
      <c r="A216" s="34"/>
      <c r="B216" s="35"/>
      <c r="C216" s="173" t="s">
        <v>442</v>
      </c>
      <c r="D216" s="173" t="s">
        <v>122</v>
      </c>
      <c r="E216" s="174" t="s">
        <v>443</v>
      </c>
      <c r="F216" s="175" t="s">
        <v>444</v>
      </c>
      <c r="G216" s="176" t="s">
        <v>154</v>
      </c>
      <c r="H216" s="177">
        <v>606</v>
      </c>
      <c r="I216" s="178"/>
      <c r="J216" s="179">
        <f>ROUND(I216*H216,2)</f>
        <v>0</v>
      </c>
      <c r="K216" s="175" t="s">
        <v>19</v>
      </c>
      <c r="L216" s="39"/>
      <c r="M216" s="180" t="s">
        <v>19</v>
      </c>
      <c r="N216" s="181" t="s">
        <v>42</v>
      </c>
      <c r="O216" s="64"/>
      <c r="P216" s="182">
        <f>O216*H216</f>
        <v>0</v>
      </c>
      <c r="Q216" s="182">
        <v>0.1554</v>
      </c>
      <c r="R216" s="182">
        <f>Q216*H216</f>
        <v>94.17240000000001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126</v>
      </c>
      <c r="AT216" s="184" t="s">
        <v>122</v>
      </c>
      <c r="AU216" s="184" t="s">
        <v>81</v>
      </c>
      <c r="AY216" s="17" t="s">
        <v>120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79</v>
      </c>
      <c r="BK216" s="185">
        <f>ROUND(I216*H216,2)</f>
        <v>0</v>
      </c>
      <c r="BL216" s="17" t="s">
        <v>126</v>
      </c>
      <c r="BM216" s="184" t="s">
        <v>445</v>
      </c>
    </row>
    <row r="217" spans="2:51" s="13" customFormat="1" ht="11.25">
      <c r="B217" s="186"/>
      <c r="C217" s="187"/>
      <c r="D217" s="188" t="s">
        <v>131</v>
      </c>
      <c r="E217" s="189" t="s">
        <v>19</v>
      </c>
      <c r="F217" s="190" t="s">
        <v>446</v>
      </c>
      <c r="G217" s="187"/>
      <c r="H217" s="191">
        <v>606</v>
      </c>
      <c r="I217" s="192"/>
      <c r="J217" s="187"/>
      <c r="K217" s="187"/>
      <c r="L217" s="193"/>
      <c r="M217" s="194"/>
      <c r="N217" s="195"/>
      <c r="O217" s="195"/>
      <c r="P217" s="195"/>
      <c r="Q217" s="195"/>
      <c r="R217" s="195"/>
      <c r="S217" s="195"/>
      <c r="T217" s="196"/>
      <c r="AT217" s="197" t="s">
        <v>131</v>
      </c>
      <c r="AU217" s="197" t="s">
        <v>81</v>
      </c>
      <c r="AV217" s="13" t="s">
        <v>81</v>
      </c>
      <c r="AW217" s="13" t="s">
        <v>33</v>
      </c>
      <c r="AX217" s="13" t="s">
        <v>79</v>
      </c>
      <c r="AY217" s="197" t="s">
        <v>120</v>
      </c>
    </row>
    <row r="218" spans="1:65" s="2" customFormat="1" ht="16.5" customHeight="1">
      <c r="A218" s="34"/>
      <c r="B218" s="35"/>
      <c r="C218" s="213" t="s">
        <v>447</v>
      </c>
      <c r="D218" s="213" t="s">
        <v>204</v>
      </c>
      <c r="E218" s="214" t="s">
        <v>448</v>
      </c>
      <c r="F218" s="215" t="s">
        <v>449</v>
      </c>
      <c r="G218" s="216" t="s">
        <v>154</v>
      </c>
      <c r="H218" s="217">
        <v>68.68</v>
      </c>
      <c r="I218" s="218"/>
      <c r="J218" s="219">
        <f>ROUND(I218*H218,2)</f>
        <v>0</v>
      </c>
      <c r="K218" s="215" t="s">
        <v>19</v>
      </c>
      <c r="L218" s="220"/>
      <c r="M218" s="221" t="s">
        <v>19</v>
      </c>
      <c r="N218" s="222" t="s">
        <v>42</v>
      </c>
      <c r="O218" s="64"/>
      <c r="P218" s="182">
        <f>O218*H218</f>
        <v>0</v>
      </c>
      <c r="Q218" s="182">
        <v>0.0483</v>
      </c>
      <c r="R218" s="182">
        <f>Q218*H218</f>
        <v>3.3172440000000005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156</v>
      </c>
      <c r="AT218" s="184" t="s">
        <v>204</v>
      </c>
      <c r="AU218" s="184" t="s">
        <v>81</v>
      </c>
      <c r="AY218" s="17" t="s">
        <v>120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79</v>
      </c>
      <c r="BK218" s="185">
        <f>ROUND(I218*H218,2)</f>
        <v>0</v>
      </c>
      <c r="BL218" s="17" t="s">
        <v>126</v>
      </c>
      <c r="BM218" s="184" t="s">
        <v>450</v>
      </c>
    </row>
    <row r="219" spans="2:51" s="13" customFormat="1" ht="11.25">
      <c r="B219" s="186"/>
      <c r="C219" s="187"/>
      <c r="D219" s="188" t="s">
        <v>131</v>
      </c>
      <c r="E219" s="189" t="s">
        <v>19</v>
      </c>
      <c r="F219" s="190" t="s">
        <v>451</v>
      </c>
      <c r="G219" s="187"/>
      <c r="H219" s="191">
        <v>68.68</v>
      </c>
      <c r="I219" s="192"/>
      <c r="J219" s="187"/>
      <c r="K219" s="187"/>
      <c r="L219" s="193"/>
      <c r="M219" s="194"/>
      <c r="N219" s="195"/>
      <c r="O219" s="195"/>
      <c r="P219" s="195"/>
      <c r="Q219" s="195"/>
      <c r="R219" s="195"/>
      <c r="S219" s="195"/>
      <c r="T219" s="196"/>
      <c r="AT219" s="197" t="s">
        <v>131</v>
      </c>
      <c r="AU219" s="197" t="s">
        <v>81</v>
      </c>
      <c r="AV219" s="13" t="s">
        <v>81</v>
      </c>
      <c r="AW219" s="13" t="s">
        <v>33</v>
      </c>
      <c r="AX219" s="13" t="s">
        <v>71</v>
      </c>
      <c r="AY219" s="197" t="s">
        <v>120</v>
      </c>
    </row>
    <row r="220" spans="2:51" s="14" customFormat="1" ht="11.25">
      <c r="B220" s="202"/>
      <c r="C220" s="203"/>
      <c r="D220" s="188" t="s">
        <v>131</v>
      </c>
      <c r="E220" s="204" t="s">
        <v>19</v>
      </c>
      <c r="F220" s="205" t="s">
        <v>168</v>
      </c>
      <c r="G220" s="203"/>
      <c r="H220" s="206">
        <v>68.68</v>
      </c>
      <c r="I220" s="207"/>
      <c r="J220" s="203"/>
      <c r="K220" s="203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131</v>
      </c>
      <c r="AU220" s="212" t="s">
        <v>81</v>
      </c>
      <c r="AV220" s="14" t="s">
        <v>126</v>
      </c>
      <c r="AW220" s="14" t="s">
        <v>33</v>
      </c>
      <c r="AX220" s="14" t="s">
        <v>79</v>
      </c>
      <c r="AY220" s="212" t="s">
        <v>120</v>
      </c>
    </row>
    <row r="221" spans="1:65" s="2" customFormat="1" ht="16.5" customHeight="1">
      <c r="A221" s="34"/>
      <c r="B221" s="35"/>
      <c r="C221" s="213" t="s">
        <v>452</v>
      </c>
      <c r="D221" s="213" t="s">
        <v>204</v>
      </c>
      <c r="E221" s="214" t="s">
        <v>453</v>
      </c>
      <c r="F221" s="215" t="s">
        <v>454</v>
      </c>
      <c r="G221" s="216" t="s">
        <v>154</v>
      </c>
      <c r="H221" s="217">
        <v>33.33</v>
      </c>
      <c r="I221" s="218"/>
      <c r="J221" s="219">
        <f>ROUND(I221*H221,2)</f>
        <v>0</v>
      </c>
      <c r="K221" s="215" t="s">
        <v>19</v>
      </c>
      <c r="L221" s="220"/>
      <c r="M221" s="221" t="s">
        <v>19</v>
      </c>
      <c r="N221" s="222" t="s">
        <v>42</v>
      </c>
      <c r="O221" s="64"/>
      <c r="P221" s="182">
        <f>O221*H221</f>
        <v>0</v>
      </c>
      <c r="Q221" s="182">
        <v>0.06567</v>
      </c>
      <c r="R221" s="182">
        <f>Q221*H221</f>
        <v>2.1887811</v>
      </c>
      <c r="S221" s="182">
        <v>0</v>
      </c>
      <c r="T221" s="18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156</v>
      </c>
      <c r="AT221" s="184" t="s">
        <v>204</v>
      </c>
      <c r="AU221" s="184" t="s">
        <v>81</v>
      </c>
      <c r="AY221" s="17" t="s">
        <v>120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79</v>
      </c>
      <c r="BK221" s="185">
        <f>ROUND(I221*H221,2)</f>
        <v>0</v>
      </c>
      <c r="BL221" s="17" t="s">
        <v>126</v>
      </c>
      <c r="BM221" s="184" t="s">
        <v>455</v>
      </c>
    </row>
    <row r="222" spans="1:65" s="2" customFormat="1" ht="16.5" customHeight="1">
      <c r="A222" s="34"/>
      <c r="B222" s="35"/>
      <c r="C222" s="213" t="s">
        <v>456</v>
      </c>
      <c r="D222" s="213" t="s">
        <v>204</v>
      </c>
      <c r="E222" s="214" t="s">
        <v>457</v>
      </c>
      <c r="F222" s="215" t="s">
        <v>458</v>
      </c>
      <c r="G222" s="216" t="s">
        <v>154</v>
      </c>
      <c r="H222" s="217">
        <v>419.15</v>
      </c>
      <c r="I222" s="218"/>
      <c r="J222" s="219">
        <f>ROUND(I222*H222,2)</f>
        <v>0</v>
      </c>
      <c r="K222" s="215" t="s">
        <v>19</v>
      </c>
      <c r="L222" s="220"/>
      <c r="M222" s="221" t="s">
        <v>19</v>
      </c>
      <c r="N222" s="222" t="s">
        <v>42</v>
      </c>
      <c r="O222" s="64"/>
      <c r="P222" s="182">
        <f>O222*H222</f>
        <v>0</v>
      </c>
      <c r="Q222" s="182">
        <v>0.08</v>
      </c>
      <c r="R222" s="182">
        <f>Q222*H222</f>
        <v>33.532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156</v>
      </c>
      <c r="AT222" s="184" t="s">
        <v>204</v>
      </c>
      <c r="AU222" s="184" t="s">
        <v>81</v>
      </c>
      <c r="AY222" s="17" t="s">
        <v>120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79</v>
      </c>
      <c r="BK222" s="185">
        <f>ROUND(I222*H222,2)</f>
        <v>0</v>
      </c>
      <c r="BL222" s="17" t="s">
        <v>126</v>
      </c>
      <c r="BM222" s="184" t="s">
        <v>459</v>
      </c>
    </row>
    <row r="223" spans="2:51" s="13" customFormat="1" ht="11.25">
      <c r="B223" s="186"/>
      <c r="C223" s="187"/>
      <c r="D223" s="188" t="s">
        <v>131</v>
      </c>
      <c r="E223" s="189" t="s">
        <v>19</v>
      </c>
      <c r="F223" s="190" t="s">
        <v>460</v>
      </c>
      <c r="G223" s="187"/>
      <c r="H223" s="191">
        <v>419.15</v>
      </c>
      <c r="I223" s="192"/>
      <c r="J223" s="187"/>
      <c r="K223" s="187"/>
      <c r="L223" s="193"/>
      <c r="M223" s="194"/>
      <c r="N223" s="195"/>
      <c r="O223" s="195"/>
      <c r="P223" s="195"/>
      <c r="Q223" s="195"/>
      <c r="R223" s="195"/>
      <c r="S223" s="195"/>
      <c r="T223" s="196"/>
      <c r="AT223" s="197" t="s">
        <v>131</v>
      </c>
      <c r="AU223" s="197" t="s">
        <v>81</v>
      </c>
      <c r="AV223" s="13" t="s">
        <v>81</v>
      </c>
      <c r="AW223" s="13" t="s">
        <v>33</v>
      </c>
      <c r="AX223" s="13" t="s">
        <v>71</v>
      </c>
      <c r="AY223" s="197" t="s">
        <v>120</v>
      </c>
    </row>
    <row r="224" spans="2:51" s="14" customFormat="1" ht="11.25">
      <c r="B224" s="202"/>
      <c r="C224" s="203"/>
      <c r="D224" s="188" t="s">
        <v>131</v>
      </c>
      <c r="E224" s="204" t="s">
        <v>19</v>
      </c>
      <c r="F224" s="205" t="s">
        <v>168</v>
      </c>
      <c r="G224" s="203"/>
      <c r="H224" s="206">
        <v>419.15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131</v>
      </c>
      <c r="AU224" s="212" t="s">
        <v>81</v>
      </c>
      <c r="AV224" s="14" t="s">
        <v>126</v>
      </c>
      <c r="AW224" s="14" t="s">
        <v>33</v>
      </c>
      <c r="AX224" s="14" t="s">
        <v>79</v>
      </c>
      <c r="AY224" s="212" t="s">
        <v>120</v>
      </c>
    </row>
    <row r="225" spans="1:65" s="2" customFormat="1" ht="16.5" customHeight="1">
      <c r="A225" s="34"/>
      <c r="B225" s="35"/>
      <c r="C225" s="213" t="s">
        <v>461</v>
      </c>
      <c r="D225" s="213" t="s">
        <v>204</v>
      </c>
      <c r="E225" s="214" t="s">
        <v>462</v>
      </c>
      <c r="F225" s="215" t="s">
        <v>463</v>
      </c>
      <c r="G225" s="216" t="s">
        <v>154</v>
      </c>
      <c r="H225" s="217">
        <v>75.75</v>
      </c>
      <c r="I225" s="218"/>
      <c r="J225" s="219">
        <f>ROUND(I225*H225,2)</f>
        <v>0</v>
      </c>
      <c r="K225" s="215" t="s">
        <v>19</v>
      </c>
      <c r="L225" s="220"/>
      <c r="M225" s="221" t="s">
        <v>19</v>
      </c>
      <c r="N225" s="222" t="s">
        <v>42</v>
      </c>
      <c r="O225" s="64"/>
      <c r="P225" s="182">
        <f>O225*H225</f>
        <v>0</v>
      </c>
      <c r="Q225" s="182">
        <v>0.04</v>
      </c>
      <c r="R225" s="182">
        <f>Q225*H225</f>
        <v>3.0300000000000002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156</v>
      </c>
      <c r="AT225" s="184" t="s">
        <v>204</v>
      </c>
      <c r="AU225" s="184" t="s">
        <v>81</v>
      </c>
      <c r="AY225" s="17" t="s">
        <v>120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79</v>
      </c>
      <c r="BK225" s="185">
        <f>ROUND(I225*H225,2)</f>
        <v>0</v>
      </c>
      <c r="BL225" s="17" t="s">
        <v>126</v>
      </c>
      <c r="BM225" s="184" t="s">
        <v>464</v>
      </c>
    </row>
    <row r="226" spans="2:51" s="13" customFormat="1" ht="11.25">
      <c r="B226" s="186"/>
      <c r="C226" s="187"/>
      <c r="D226" s="188" t="s">
        <v>131</v>
      </c>
      <c r="E226" s="189" t="s">
        <v>19</v>
      </c>
      <c r="F226" s="190" t="s">
        <v>465</v>
      </c>
      <c r="G226" s="187"/>
      <c r="H226" s="191">
        <v>75.75</v>
      </c>
      <c r="I226" s="192"/>
      <c r="J226" s="187"/>
      <c r="K226" s="187"/>
      <c r="L226" s="193"/>
      <c r="M226" s="194"/>
      <c r="N226" s="195"/>
      <c r="O226" s="195"/>
      <c r="P226" s="195"/>
      <c r="Q226" s="195"/>
      <c r="R226" s="195"/>
      <c r="S226" s="195"/>
      <c r="T226" s="196"/>
      <c r="AT226" s="197" t="s">
        <v>131</v>
      </c>
      <c r="AU226" s="197" t="s">
        <v>81</v>
      </c>
      <c r="AV226" s="13" t="s">
        <v>81</v>
      </c>
      <c r="AW226" s="13" t="s">
        <v>33</v>
      </c>
      <c r="AX226" s="13" t="s">
        <v>71</v>
      </c>
      <c r="AY226" s="197" t="s">
        <v>120</v>
      </c>
    </row>
    <row r="227" spans="2:51" s="14" customFormat="1" ht="11.25">
      <c r="B227" s="202"/>
      <c r="C227" s="203"/>
      <c r="D227" s="188" t="s">
        <v>131</v>
      </c>
      <c r="E227" s="204" t="s">
        <v>19</v>
      </c>
      <c r="F227" s="205" t="s">
        <v>168</v>
      </c>
      <c r="G227" s="203"/>
      <c r="H227" s="206">
        <v>75.75</v>
      </c>
      <c r="I227" s="207"/>
      <c r="J227" s="203"/>
      <c r="K227" s="203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131</v>
      </c>
      <c r="AU227" s="212" t="s">
        <v>81</v>
      </c>
      <c r="AV227" s="14" t="s">
        <v>126</v>
      </c>
      <c r="AW227" s="14" t="s">
        <v>33</v>
      </c>
      <c r="AX227" s="14" t="s">
        <v>79</v>
      </c>
      <c r="AY227" s="212" t="s">
        <v>120</v>
      </c>
    </row>
    <row r="228" spans="1:65" s="2" customFormat="1" ht="16.5" customHeight="1">
      <c r="A228" s="34"/>
      <c r="B228" s="35"/>
      <c r="C228" s="213" t="s">
        <v>466</v>
      </c>
      <c r="D228" s="213" t="s">
        <v>204</v>
      </c>
      <c r="E228" s="214" t="s">
        <v>467</v>
      </c>
      <c r="F228" s="215" t="s">
        <v>468</v>
      </c>
      <c r="G228" s="216" t="s">
        <v>154</v>
      </c>
      <c r="H228" s="217">
        <v>15.15</v>
      </c>
      <c r="I228" s="218"/>
      <c r="J228" s="219">
        <f>ROUND(I228*H228,2)</f>
        <v>0</v>
      </c>
      <c r="K228" s="215" t="s">
        <v>19</v>
      </c>
      <c r="L228" s="220"/>
      <c r="M228" s="221" t="s">
        <v>19</v>
      </c>
      <c r="N228" s="222" t="s">
        <v>42</v>
      </c>
      <c r="O228" s="64"/>
      <c r="P228" s="182">
        <f>O228*H228</f>
        <v>0</v>
      </c>
      <c r="Q228" s="182">
        <v>0.061</v>
      </c>
      <c r="R228" s="182">
        <f>Q228*H228</f>
        <v>0.92415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156</v>
      </c>
      <c r="AT228" s="184" t="s">
        <v>204</v>
      </c>
      <c r="AU228" s="184" t="s">
        <v>81</v>
      </c>
      <c r="AY228" s="17" t="s">
        <v>120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79</v>
      </c>
      <c r="BK228" s="185">
        <f>ROUND(I228*H228,2)</f>
        <v>0</v>
      </c>
      <c r="BL228" s="17" t="s">
        <v>126</v>
      </c>
      <c r="BM228" s="184" t="s">
        <v>469</v>
      </c>
    </row>
    <row r="229" spans="2:51" s="13" customFormat="1" ht="11.25">
      <c r="B229" s="186"/>
      <c r="C229" s="187"/>
      <c r="D229" s="188" t="s">
        <v>131</v>
      </c>
      <c r="E229" s="189" t="s">
        <v>19</v>
      </c>
      <c r="F229" s="190" t="s">
        <v>470</v>
      </c>
      <c r="G229" s="187"/>
      <c r="H229" s="191">
        <v>15.15</v>
      </c>
      <c r="I229" s="192"/>
      <c r="J229" s="187"/>
      <c r="K229" s="187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131</v>
      </c>
      <c r="AU229" s="197" t="s">
        <v>81</v>
      </c>
      <c r="AV229" s="13" t="s">
        <v>81</v>
      </c>
      <c r="AW229" s="13" t="s">
        <v>33</v>
      </c>
      <c r="AX229" s="13" t="s">
        <v>71</v>
      </c>
      <c r="AY229" s="197" t="s">
        <v>120</v>
      </c>
    </row>
    <row r="230" spans="2:51" s="14" customFormat="1" ht="11.25">
      <c r="B230" s="202"/>
      <c r="C230" s="203"/>
      <c r="D230" s="188" t="s">
        <v>131</v>
      </c>
      <c r="E230" s="204" t="s">
        <v>19</v>
      </c>
      <c r="F230" s="205" t="s">
        <v>168</v>
      </c>
      <c r="G230" s="203"/>
      <c r="H230" s="206">
        <v>15.15</v>
      </c>
      <c r="I230" s="207"/>
      <c r="J230" s="203"/>
      <c r="K230" s="203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131</v>
      </c>
      <c r="AU230" s="212" t="s">
        <v>81</v>
      </c>
      <c r="AV230" s="14" t="s">
        <v>126</v>
      </c>
      <c r="AW230" s="14" t="s">
        <v>33</v>
      </c>
      <c r="AX230" s="14" t="s">
        <v>79</v>
      </c>
      <c r="AY230" s="212" t="s">
        <v>120</v>
      </c>
    </row>
    <row r="231" spans="1:65" s="2" customFormat="1" ht="24">
      <c r="A231" s="34"/>
      <c r="B231" s="35"/>
      <c r="C231" s="173" t="s">
        <v>471</v>
      </c>
      <c r="D231" s="173" t="s">
        <v>122</v>
      </c>
      <c r="E231" s="174" t="s">
        <v>472</v>
      </c>
      <c r="F231" s="175" t="s">
        <v>473</v>
      </c>
      <c r="G231" s="176" t="s">
        <v>154</v>
      </c>
      <c r="H231" s="177">
        <v>155</v>
      </c>
      <c r="I231" s="178"/>
      <c r="J231" s="179">
        <f>ROUND(I231*H231,2)</f>
        <v>0</v>
      </c>
      <c r="K231" s="175" t="s">
        <v>19</v>
      </c>
      <c r="L231" s="39"/>
      <c r="M231" s="180" t="s">
        <v>19</v>
      </c>
      <c r="N231" s="181" t="s">
        <v>42</v>
      </c>
      <c r="O231" s="64"/>
      <c r="P231" s="182">
        <f>O231*H231</f>
        <v>0</v>
      </c>
      <c r="Q231" s="182">
        <v>0.1295</v>
      </c>
      <c r="R231" s="182">
        <f>Q231*H231</f>
        <v>20.0725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126</v>
      </c>
      <c r="AT231" s="184" t="s">
        <v>122</v>
      </c>
      <c r="AU231" s="184" t="s">
        <v>81</v>
      </c>
      <c r="AY231" s="17" t="s">
        <v>120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79</v>
      </c>
      <c r="BK231" s="185">
        <f>ROUND(I231*H231,2)</f>
        <v>0</v>
      </c>
      <c r="BL231" s="17" t="s">
        <v>126</v>
      </c>
      <c r="BM231" s="184" t="s">
        <v>474</v>
      </c>
    </row>
    <row r="232" spans="2:51" s="13" customFormat="1" ht="11.25">
      <c r="B232" s="186"/>
      <c r="C232" s="187"/>
      <c r="D232" s="188" t="s">
        <v>131</v>
      </c>
      <c r="E232" s="189" t="s">
        <v>19</v>
      </c>
      <c r="F232" s="190" t="s">
        <v>475</v>
      </c>
      <c r="G232" s="187"/>
      <c r="H232" s="191">
        <v>155</v>
      </c>
      <c r="I232" s="192"/>
      <c r="J232" s="187"/>
      <c r="K232" s="187"/>
      <c r="L232" s="193"/>
      <c r="M232" s="194"/>
      <c r="N232" s="195"/>
      <c r="O232" s="195"/>
      <c r="P232" s="195"/>
      <c r="Q232" s="195"/>
      <c r="R232" s="195"/>
      <c r="S232" s="195"/>
      <c r="T232" s="196"/>
      <c r="AT232" s="197" t="s">
        <v>131</v>
      </c>
      <c r="AU232" s="197" t="s">
        <v>81</v>
      </c>
      <c r="AV232" s="13" t="s">
        <v>81</v>
      </c>
      <c r="AW232" s="13" t="s">
        <v>33</v>
      </c>
      <c r="AX232" s="13" t="s">
        <v>71</v>
      </c>
      <c r="AY232" s="197" t="s">
        <v>120</v>
      </c>
    </row>
    <row r="233" spans="2:51" s="14" customFormat="1" ht="11.25">
      <c r="B233" s="202"/>
      <c r="C233" s="203"/>
      <c r="D233" s="188" t="s">
        <v>131</v>
      </c>
      <c r="E233" s="204" t="s">
        <v>19</v>
      </c>
      <c r="F233" s="205" t="s">
        <v>168</v>
      </c>
      <c r="G233" s="203"/>
      <c r="H233" s="206">
        <v>155</v>
      </c>
      <c r="I233" s="207"/>
      <c r="J233" s="203"/>
      <c r="K233" s="203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131</v>
      </c>
      <c r="AU233" s="212" t="s">
        <v>81</v>
      </c>
      <c r="AV233" s="14" t="s">
        <v>126</v>
      </c>
      <c r="AW233" s="14" t="s">
        <v>33</v>
      </c>
      <c r="AX233" s="14" t="s">
        <v>79</v>
      </c>
      <c r="AY233" s="212" t="s">
        <v>120</v>
      </c>
    </row>
    <row r="234" spans="1:65" s="2" customFormat="1" ht="16.5" customHeight="1">
      <c r="A234" s="34"/>
      <c r="B234" s="35"/>
      <c r="C234" s="213" t="s">
        <v>476</v>
      </c>
      <c r="D234" s="213" t="s">
        <v>204</v>
      </c>
      <c r="E234" s="214" t="s">
        <v>477</v>
      </c>
      <c r="F234" s="215" t="s">
        <v>478</v>
      </c>
      <c r="G234" s="216" t="s">
        <v>154</v>
      </c>
      <c r="H234" s="217">
        <v>30.3</v>
      </c>
      <c r="I234" s="218"/>
      <c r="J234" s="219">
        <f>ROUND(I234*H234,2)</f>
        <v>0</v>
      </c>
      <c r="K234" s="215" t="s">
        <v>19</v>
      </c>
      <c r="L234" s="220"/>
      <c r="M234" s="221" t="s">
        <v>19</v>
      </c>
      <c r="N234" s="222" t="s">
        <v>42</v>
      </c>
      <c r="O234" s="64"/>
      <c r="P234" s="182">
        <f>O234*H234</f>
        <v>0</v>
      </c>
      <c r="Q234" s="182">
        <v>0.045</v>
      </c>
      <c r="R234" s="182">
        <f>Q234*H234</f>
        <v>1.3635</v>
      </c>
      <c r="S234" s="182">
        <v>0</v>
      </c>
      <c r="T234" s="18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4" t="s">
        <v>156</v>
      </c>
      <c r="AT234" s="184" t="s">
        <v>204</v>
      </c>
      <c r="AU234" s="184" t="s">
        <v>81</v>
      </c>
      <c r="AY234" s="17" t="s">
        <v>120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79</v>
      </c>
      <c r="BK234" s="185">
        <f>ROUND(I234*H234,2)</f>
        <v>0</v>
      </c>
      <c r="BL234" s="17" t="s">
        <v>126</v>
      </c>
      <c r="BM234" s="184" t="s">
        <v>479</v>
      </c>
    </row>
    <row r="235" spans="2:51" s="13" customFormat="1" ht="11.25">
      <c r="B235" s="186"/>
      <c r="C235" s="187"/>
      <c r="D235" s="188" t="s">
        <v>131</v>
      </c>
      <c r="E235" s="189" t="s">
        <v>19</v>
      </c>
      <c r="F235" s="190" t="s">
        <v>480</v>
      </c>
      <c r="G235" s="187"/>
      <c r="H235" s="191">
        <v>30.3</v>
      </c>
      <c r="I235" s="192"/>
      <c r="J235" s="187"/>
      <c r="K235" s="187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131</v>
      </c>
      <c r="AU235" s="197" t="s">
        <v>81</v>
      </c>
      <c r="AV235" s="13" t="s">
        <v>81</v>
      </c>
      <c r="AW235" s="13" t="s">
        <v>33</v>
      </c>
      <c r="AX235" s="13" t="s">
        <v>71</v>
      </c>
      <c r="AY235" s="197" t="s">
        <v>120</v>
      </c>
    </row>
    <row r="236" spans="2:51" s="14" customFormat="1" ht="11.25">
      <c r="B236" s="202"/>
      <c r="C236" s="203"/>
      <c r="D236" s="188" t="s">
        <v>131</v>
      </c>
      <c r="E236" s="204" t="s">
        <v>19</v>
      </c>
      <c r="F236" s="205" t="s">
        <v>168</v>
      </c>
      <c r="G236" s="203"/>
      <c r="H236" s="206">
        <v>30.3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131</v>
      </c>
      <c r="AU236" s="212" t="s">
        <v>81</v>
      </c>
      <c r="AV236" s="14" t="s">
        <v>126</v>
      </c>
      <c r="AW236" s="14" t="s">
        <v>33</v>
      </c>
      <c r="AX236" s="14" t="s">
        <v>79</v>
      </c>
      <c r="AY236" s="212" t="s">
        <v>120</v>
      </c>
    </row>
    <row r="237" spans="1:65" s="2" customFormat="1" ht="16.5" customHeight="1">
      <c r="A237" s="34"/>
      <c r="B237" s="35"/>
      <c r="C237" s="213" t="s">
        <v>481</v>
      </c>
      <c r="D237" s="213" t="s">
        <v>204</v>
      </c>
      <c r="E237" s="214" t="s">
        <v>482</v>
      </c>
      <c r="F237" s="215" t="s">
        <v>483</v>
      </c>
      <c r="G237" s="216" t="s">
        <v>154</v>
      </c>
      <c r="H237" s="217">
        <v>126.25</v>
      </c>
      <c r="I237" s="218"/>
      <c r="J237" s="219">
        <f>ROUND(I237*H237,2)</f>
        <v>0</v>
      </c>
      <c r="K237" s="215" t="s">
        <v>19</v>
      </c>
      <c r="L237" s="220"/>
      <c r="M237" s="221" t="s">
        <v>19</v>
      </c>
      <c r="N237" s="222" t="s">
        <v>42</v>
      </c>
      <c r="O237" s="64"/>
      <c r="P237" s="182">
        <f>O237*H237</f>
        <v>0</v>
      </c>
      <c r="Q237" s="182">
        <v>0.024</v>
      </c>
      <c r="R237" s="182">
        <f>Q237*H237</f>
        <v>3.0300000000000002</v>
      </c>
      <c r="S237" s="182">
        <v>0</v>
      </c>
      <c r="T237" s="18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156</v>
      </c>
      <c r="AT237" s="184" t="s">
        <v>204</v>
      </c>
      <c r="AU237" s="184" t="s">
        <v>81</v>
      </c>
      <c r="AY237" s="17" t="s">
        <v>120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7" t="s">
        <v>79</v>
      </c>
      <c r="BK237" s="185">
        <f>ROUND(I237*H237,2)</f>
        <v>0</v>
      </c>
      <c r="BL237" s="17" t="s">
        <v>126</v>
      </c>
      <c r="BM237" s="184" t="s">
        <v>484</v>
      </c>
    </row>
    <row r="238" spans="2:51" s="13" customFormat="1" ht="11.25">
      <c r="B238" s="186"/>
      <c r="C238" s="187"/>
      <c r="D238" s="188" t="s">
        <v>131</v>
      </c>
      <c r="E238" s="189" t="s">
        <v>19</v>
      </c>
      <c r="F238" s="190" t="s">
        <v>485</v>
      </c>
      <c r="G238" s="187"/>
      <c r="H238" s="191">
        <v>126.25</v>
      </c>
      <c r="I238" s="192"/>
      <c r="J238" s="187"/>
      <c r="K238" s="187"/>
      <c r="L238" s="193"/>
      <c r="M238" s="194"/>
      <c r="N238" s="195"/>
      <c r="O238" s="195"/>
      <c r="P238" s="195"/>
      <c r="Q238" s="195"/>
      <c r="R238" s="195"/>
      <c r="S238" s="195"/>
      <c r="T238" s="196"/>
      <c r="AT238" s="197" t="s">
        <v>131</v>
      </c>
      <c r="AU238" s="197" t="s">
        <v>81</v>
      </c>
      <c r="AV238" s="13" t="s">
        <v>81</v>
      </c>
      <c r="AW238" s="13" t="s">
        <v>33</v>
      </c>
      <c r="AX238" s="13" t="s">
        <v>71</v>
      </c>
      <c r="AY238" s="197" t="s">
        <v>120</v>
      </c>
    </row>
    <row r="239" spans="2:51" s="14" customFormat="1" ht="11.25">
      <c r="B239" s="202"/>
      <c r="C239" s="203"/>
      <c r="D239" s="188" t="s">
        <v>131</v>
      </c>
      <c r="E239" s="204" t="s">
        <v>19</v>
      </c>
      <c r="F239" s="205" t="s">
        <v>168</v>
      </c>
      <c r="G239" s="203"/>
      <c r="H239" s="206">
        <v>126.25</v>
      </c>
      <c r="I239" s="207"/>
      <c r="J239" s="203"/>
      <c r="K239" s="203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131</v>
      </c>
      <c r="AU239" s="212" t="s">
        <v>81</v>
      </c>
      <c r="AV239" s="14" t="s">
        <v>126</v>
      </c>
      <c r="AW239" s="14" t="s">
        <v>33</v>
      </c>
      <c r="AX239" s="14" t="s">
        <v>79</v>
      </c>
      <c r="AY239" s="212" t="s">
        <v>120</v>
      </c>
    </row>
    <row r="240" spans="1:65" s="2" customFormat="1" ht="33" customHeight="1">
      <c r="A240" s="34"/>
      <c r="B240" s="35"/>
      <c r="C240" s="173" t="s">
        <v>486</v>
      </c>
      <c r="D240" s="173" t="s">
        <v>122</v>
      </c>
      <c r="E240" s="174" t="s">
        <v>487</v>
      </c>
      <c r="F240" s="175" t="s">
        <v>488</v>
      </c>
      <c r="G240" s="176" t="s">
        <v>154</v>
      </c>
      <c r="H240" s="177">
        <v>900</v>
      </c>
      <c r="I240" s="178"/>
      <c r="J240" s="179">
        <f aca="true" t="shared" si="20" ref="J240:J245">ROUND(I240*H240,2)</f>
        <v>0</v>
      </c>
      <c r="K240" s="175" t="s">
        <v>19</v>
      </c>
      <c r="L240" s="39"/>
      <c r="M240" s="180" t="s">
        <v>19</v>
      </c>
      <c r="N240" s="181" t="s">
        <v>42</v>
      </c>
      <c r="O240" s="64"/>
      <c r="P240" s="182">
        <f aca="true" t="shared" si="21" ref="P240:P245">O240*H240</f>
        <v>0</v>
      </c>
      <c r="Q240" s="182">
        <v>0.00061</v>
      </c>
      <c r="R240" s="182">
        <f aca="true" t="shared" si="22" ref="R240:R245">Q240*H240</f>
        <v>0.5489999999999999</v>
      </c>
      <c r="S240" s="182">
        <v>0</v>
      </c>
      <c r="T240" s="183">
        <f aca="true" t="shared" si="23" ref="T240:T245"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126</v>
      </c>
      <c r="AT240" s="184" t="s">
        <v>122</v>
      </c>
      <c r="AU240" s="184" t="s">
        <v>81</v>
      </c>
      <c r="AY240" s="17" t="s">
        <v>120</v>
      </c>
      <c r="BE240" s="185">
        <f aca="true" t="shared" si="24" ref="BE240:BE245">IF(N240="základní",J240,0)</f>
        <v>0</v>
      </c>
      <c r="BF240" s="185">
        <f aca="true" t="shared" si="25" ref="BF240:BF245">IF(N240="snížená",J240,0)</f>
        <v>0</v>
      </c>
      <c r="BG240" s="185">
        <f aca="true" t="shared" si="26" ref="BG240:BG245">IF(N240="zákl. přenesená",J240,0)</f>
        <v>0</v>
      </c>
      <c r="BH240" s="185">
        <f aca="true" t="shared" si="27" ref="BH240:BH245">IF(N240="sníž. přenesená",J240,0)</f>
        <v>0</v>
      </c>
      <c r="BI240" s="185">
        <f aca="true" t="shared" si="28" ref="BI240:BI245">IF(N240="nulová",J240,0)</f>
        <v>0</v>
      </c>
      <c r="BJ240" s="17" t="s">
        <v>79</v>
      </c>
      <c r="BK240" s="185">
        <f aca="true" t="shared" si="29" ref="BK240:BK245">ROUND(I240*H240,2)</f>
        <v>0</v>
      </c>
      <c r="BL240" s="17" t="s">
        <v>126</v>
      </c>
      <c r="BM240" s="184" t="s">
        <v>489</v>
      </c>
    </row>
    <row r="241" spans="1:65" s="2" customFormat="1" ht="16.5" customHeight="1">
      <c r="A241" s="34"/>
      <c r="B241" s="35"/>
      <c r="C241" s="173" t="s">
        <v>490</v>
      </c>
      <c r="D241" s="173" t="s">
        <v>122</v>
      </c>
      <c r="E241" s="174" t="s">
        <v>491</v>
      </c>
      <c r="F241" s="175" t="s">
        <v>492</v>
      </c>
      <c r="G241" s="176" t="s">
        <v>154</v>
      </c>
      <c r="H241" s="177">
        <v>120</v>
      </c>
      <c r="I241" s="178"/>
      <c r="J241" s="179">
        <f t="shared" si="20"/>
        <v>0</v>
      </c>
      <c r="K241" s="175" t="s">
        <v>19</v>
      </c>
      <c r="L241" s="39"/>
      <c r="M241" s="180" t="s">
        <v>19</v>
      </c>
      <c r="N241" s="181" t="s">
        <v>42</v>
      </c>
      <c r="O241" s="64"/>
      <c r="P241" s="182">
        <f t="shared" si="21"/>
        <v>0</v>
      </c>
      <c r="Q241" s="182">
        <v>8E-05</v>
      </c>
      <c r="R241" s="182">
        <f t="shared" si="22"/>
        <v>0.009600000000000001</v>
      </c>
      <c r="S241" s="182">
        <v>0</v>
      </c>
      <c r="T241" s="183">
        <f t="shared" si="2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4" t="s">
        <v>126</v>
      </c>
      <c r="AT241" s="184" t="s">
        <v>122</v>
      </c>
      <c r="AU241" s="184" t="s">
        <v>81</v>
      </c>
      <c r="AY241" s="17" t="s">
        <v>120</v>
      </c>
      <c r="BE241" s="185">
        <f t="shared" si="24"/>
        <v>0</v>
      </c>
      <c r="BF241" s="185">
        <f t="shared" si="25"/>
        <v>0</v>
      </c>
      <c r="BG241" s="185">
        <f t="shared" si="26"/>
        <v>0</v>
      </c>
      <c r="BH241" s="185">
        <f t="shared" si="27"/>
        <v>0</v>
      </c>
      <c r="BI241" s="185">
        <f t="shared" si="28"/>
        <v>0</v>
      </c>
      <c r="BJ241" s="17" t="s">
        <v>79</v>
      </c>
      <c r="BK241" s="185">
        <f t="shared" si="29"/>
        <v>0</v>
      </c>
      <c r="BL241" s="17" t="s">
        <v>126</v>
      </c>
      <c r="BM241" s="184" t="s">
        <v>493</v>
      </c>
    </row>
    <row r="242" spans="1:65" s="2" customFormat="1" ht="16.5" customHeight="1">
      <c r="A242" s="34"/>
      <c r="B242" s="35"/>
      <c r="C242" s="173" t="s">
        <v>494</v>
      </c>
      <c r="D242" s="173" t="s">
        <v>122</v>
      </c>
      <c r="E242" s="174" t="s">
        <v>495</v>
      </c>
      <c r="F242" s="175" t="s">
        <v>496</v>
      </c>
      <c r="G242" s="176" t="s">
        <v>154</v>
      </c>
      <c r="H242" s="177">
        <v>8</v>
      </c>
      <c r="I242" s="178"/>
      <c r="J242" s="179">
        <f t="shared" si="20"/>
        <v>0</v>
      </c>
      <c r="K242" s="175" t="s">
        <v>19</v>
      </c>
      <c r="L242" s="39"/>
      <c r="M242" s="180" t="s">
        <v>19</v>
      </c>
      <c r="N242" s="181" t="s">
        <v>42</v>
      </c>
      <c r="O242" s="64"/>
      <c r="P242" s="182">
        <f t="shared" si="21"/>
        <v>0</v>
      </c>
      <c r="Q242" s="182">
        <v>0.29221</v>
      </c>
      <c r="R242" s="182">
        <f t="shared" si="22"/>
        <v>2.33768</v>
      </c>
      <c r="S242" s="182">
        <v>0</v>
      </c>
      <c r="T242" s="183">
        <f t="shared" si="2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126</v>
      </c>
      <c r="AT242" s="184" t="s">
        <v>122</v>
      </c>
      <c r="AU242" s="184" t="s">
        <v>81</v>
      </c>
      <c r="AY242" s="17" t="s">
        <v>120</v>
      </c>
      <c r="BE242" s="185">
        <f t="shared" si="24"/>
        <v>0</v>
      </c>
      <c r="BF242" s="185">
        <f t="shared" si="25"/>
        <v>0</v>
      </c>
      <c r="BG242" s="185">
        <f t="shared" si="26"/>
        <v>0</v>
      </c>
      <c r="BH242" s="185">
        <f t="shared" si="27"/>
        <v>0</v>
      </c>
      <c r="BI242" s="185">
        <f t="shared" si="28"/>
        <v>0</v>
      </c>
      <c r="BJ242" s="17" t="s">
        <v>79</v>
      </c>
      <c r="BK242" s="185">
        <f t="shared" si="29"/>
        <v>0</v>
      </c>
      <c r="BL242" s="17" t="s">
        <v>126</v>
      </c>
      <c r="BM242" s="184" t="s">
        <v>497</v>
      </c>
    </row>
    <row r="243" spans="1:65" s="2" customFormat="1" ht="16.5" customHeight="1">
      <c r="A243" s="34"/>
      <c r="B243" s="35"/>
      <c r="C243" s="213" t="s">
        <v>498</v>
      </c>
      <c r="D243" s="213" t="s">
        <v>204</v>
      </c>
      <c r="E243" s="214" t="s">
        <v>499</v>
      </c>
      <c r="F243" s="215" t="s">
        <v>500</v>
      </c>
      <c r="G243" s="216" t="s">
        <v>350</v>
      </c>
      <c r="H243" s="217">
        <v>8</v>
      </c>
      <c r="I243" s="218"/>
      <c r="J243" s="219">
        <f t="shared" si="20"/>
        <v>0</v>
      </c>
      <c r="K243" s="215" t="s">
        <v>19</v>
      </c>
      <c r="L243" s="220"/>
      <c r="M243" s="221" t="s">
        <v>19</v>
      </c>
      <c r="N243" s="222" t="s">
        <v>42</v>
      </c>
      <c r="O243" s="64"/>
      <c r="P243" s="182">
        <f t="shared" si="21"/>
        <v>0</v>
      </c>
      <c r="Q243" s="182">
        <v>0</v>
      </c>
      <c r="R243" s="182">
        <f t="shared" si="22"/>
        <v>0</v>
      </c>
      <c r="S243" s="182">
        <v>0</v>
      </c>
      <c r="T243" s="183">
        <f t="shared" si="2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156</v>
      </c>
      <c r="AT243" s="184" t="s">
        <v>204</v>
      </c>
      <c r="AU243" s="184" t="s">
        <v>81</v>
      </c>
      <c r="AY243" s="17" t="s">
        <v>120</v>
      </c>
      <c r="BE243" s="185">
        <f t="shared" si="24"/>
        <v>0</v>
      </c>
      <c r="BF243" s="185">
        <f t="shared" si="25"/>
        <v>0</v>
      </c>
      <c r="BG243" s="185">
        <f t="shared" si="26"/>
        <v>0</v>
      </c>
      <c r="BH243" s="185">
        <f t="shared" si="27"/>
        <v>0</v>
      </c>
      <c r="BI243" s="185">
        <f t="shared" si="28"/>
        <v>0</v>
      </c>
      <c r="BJ243" s="17" t="s">
        <v>79</v>
      </c>
      <c r="BK243" s="185">
        <f t="shared" si="29"/>
        <v>0</v>
      </c>
      <c r="BL243" s="17" t="s">
        <v>126</v>
      </c>
      <c r="BM243" s="184" t="s">
        <v>501</v>
      </c>
    </row>
    <row r="244" spans="1:65" s="2" customFormat="1" ht="16.5" customHeight="1">
      <c r="A244" s="34"/>
      <c r="B244" s="35"/>
      <c r="C244" s="213" t="s">
        <v>502</v>
      </c>
      <c r="D244" s="213" t="s">
        <v>204</v>
      </c>
      <c r="E244" s="214" t="s">
        <v>503</v>
      </c>
      <c r="F244" s="215" t="s">
        <v>504</v>
      </c>
      <c r="G244" s="216" t="s">
        <v>350</v>
      </c>
      <c r="H244" s="217">
        <v>8</v>
      </c>
      <c r="I244" s="218"/>
      <c r="J244" s="219">
        <f t="shared" si="20"/>
        <v>0</v>
      </c>
      <c r="K244" s="215" t="s">
        <v>19</v>
      </c>
      <c r="L244" s="220"/>
      <c r="M244" s="221" t="s">
        <v>19</v>
      </c>
      <c r="N244" s="222" t="s">
        <v>42</v>
      </c>
      <c r="O244" s="64"/>
      <c r="P244" s="182">
        <f t="shared" si="21"/>
        <v>0</v>
      </c>
      <c r="Q244" s="182">
        <v>0</v>
      </c>
      <c r="R244" s="182">
        <f t="shared" si="22"/>
        <v>0</v>
      </c>
      <c r="S244" s="182">
        <v>0</v>
      </c>
      <c r="T244" s="183">
        <f t="shared" si="2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4" t="s">
        <v>156</v>
      </c>
      <c r="AT244" s="184" t="s">
        <v>204</v>
      </c>
      <c r="AU244" s="184" t="s">
        <v>81</v>
      </c>
      <c r="AY244" s="17" t="s">
        <v>120</v>
      </c>
      <c r="BE244" s="185">
        <f t="shared" si="24"/>
        <v>0</v>
      </c>
      <c r="BF244" s="185">
        <f t="shared" si="25"/>
        <v>0</v>
      </c>
      <c r="BG244" s="185">
        <f t="shared" si="26"/>
        <v>0</v>
      </c>
      <c r="BH244" s="185">
        <f t="shared" si="27"/>
        <v>0</v>
      </c>
      <c r="BI244" s="185">
        <f t="shared" si="28"/>
        <v>0</v>
      </c>
      <c r="BJ244" s="17" t="s">
        <v>79</v>
      </c>
      <c r="BK244" s="185">
        <f t="shared" si="29"/>
        <v>0</v>
      </c>
      <c r="BL244" s="17" t="s">
        <v>126</v>
      </c>
      <c r="BM244" s="184" t="s">
        <v>505</v>
      </c>
    </row>
    <row r="245" spans="1:65" s="2" customFormat="1" ht="24">
      <c r="A245" s="34"/>
      <c r="B245" s="35"/>
      <c r="C245" s="173" t="s">
        <v>506</v>
      </c>
      <c r="D245" s="173" t="s">
        <v>122</v>
      </c>
      <c r="E245" s="174" t="s">
        <v>507</v>
      </c>
      <c r="F245" s="175" t="s">
        <v>508</v>
      </c>
      <c r="G245" s="176" t="s">
        <v>164</v>
      </c>
      <c r="H245" s="177">
        <v>1.5</v>
      </c>
      <c r="I245" s="178"/>
      <c r="J245" s="179">
        <f t="shared" si="20"/>
        <v>0</v>
      </c>
      <c r="K245" s="175" t="s">
        <v>19</v>
      </c>
      <c r="L245" s="39"/>
      <c r="M245" s="180" t="s">
        <v>19</v>
      </c>
      <c r="N245" s="181" t="s">
        <v>42</v>
      </c>
      <c r="O245" s="64"/>
      <c r="P245" s="182">
        <f t="shared" si="21"/>
        <v>0</v>
      </c>
      <c r="Q245" s="182">
        <v>0</v>
      </c>
      <c r="R245" s="182">
        <f t="shared" si="22"/>
        <v>0</v>
      </c>
      <c r="S245" s="182">
        <v>1.95</v>
      </c>
      <c r="T245" s="183">
        <f t="shared" si="23"/>
        <v>2.925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4" t="s">
        <v>126</v>
      </c>
      <c r="AT245" s="184" t="s">
        <v>122</v>
      </c>
      <c r="AU245" s="184" t="s">
        <v>81</v>
      </c>
      <c r="AY245" s="17" t="s">
        <v>120</v>
      </c>
      <c r="BE245" s="185">
        <f t="shared" si="24"/>
        <v>0</v>
      </c>
      <c r="BF245" s="185">
        <f t="shared" si="25"/>
        <v>0</v>
      </c>
      <c r="BG245" s="185">
        <f t="shared" si="26"/>
        <v>0</v>
      </c>
      <c r="BH245" s="185">
        <f t="shared" si="27"/>
        <v>0</v>
      </c>
      <c r="BI245" s="185">
        <f t="shared" si="28"/>
        <v>0</v>
      </c>
      <c r="BJ245" s="17" t="s">
        <v>79</v>
      </c>
      <c r="BK245" s="185">
        <f t="shared" si="29"/>
        <v>0</v>
      </c>
      <c r="BL245" s="17" t="s">
        <v>126</v>
      </c>
      <c r="BM245" s="184" t="s">
        <v>509</v>
      </c>
    </row>
    <row r="246" spans="2:51" s="13" customFormat="1" ht="11.25">
      <c r="B246" s="186"/>
      <c r="C246" s="187"/>
      <c r="D246" s="188" t="s">
        <v>131</v>
      </c>
      <c r="E246" s="189" t="s">
        <v>19</v>
      </c>
      <c r="F246" s="190" t="s">
        <v>510</v>
      </c>
      <c r="G246" s="187"/>
      <c r="H246" s="191">
        <v>1.5</v>
      </c>
      <c r="I246" s="192"/>
      <c r="J246" s="187"/>
      <c r="K246" s="187"/>
      <c r="L246" s="193"/>
      <c r="M246" s="194"/>
      <c r="N246" s="195"/>
      <c r="O246" s="195"/>
      <c r="P246" s="195"/>
      <c r="Q246" s="195"/>
      <c r="R246" s="195"/>
      <c r="S246" s="195"/>
      <c r="T246" s="196"/>
      <c r="AT246" s="197" t="s">
        <v>131</v>
      </c>
      <c r="AU246" s="197" t="s">
        <v>81</v>
      </c>
      <c r="AV246" s="13" t="s">
        <v>81</v>
      </c>
      <c r="AW246" s="13" t="s">
        <v>33</v>
      </c>
      <c r="AX246" s="13" t="s">
        <v>79</v>
      </c>
      <c r="AY246" s="197" t="s">
        <v>120</v>
      </c>
    </row>
    <row r="247" spans="1:65" s="2" customFormat="1" ht="33" customHeight="1">
      <c r="A247" s="34"/>
      <c r="B247" s="35"/>
      <c r="C247" s="173" t="s">
        <v>511</v>
      </c>
      <c r="D247" s="173" t="s">
        <v>122</v>
      </c>
      <c r="E247" s="174" t="s">
        <v>512</v>
      </c>
      <c r="F247" s="175" t="s">
        <v>513</v>
      </c>
      <c r="G247" s="176" t="s">
        <v>350</v>
      </c>
      <c r="H247" s="177">
        <v>5</v>
      </c>
      <c r="I247" s="178"/>
      <c r="J247" s="179">
        <f>ROUND(I247*H247,2)</f>
        <v>0</v>
      </c>
      <c r="K247" s="175" t="s">
        <v>19</v>
      </c>
      <c r="L247" s="39"/>
      <c r="M247" s="180" t="s">
        <v>19</v>
      </c>
      <c r="N247" s="181" t="s">
        <v>42</v>
      </c>
      <c r="O247" s="64"/>
      <c r="P247" s="182">
        <f>O247*H247</f>
        <v>0</v>
      </c>
      <c r="Q247" s="182">
        <v>0</v>
      </c>
      <c r="R247" s="182">
        <f>Q247*H247</f>
        <v>0</v>
      </c>
      <c r="S247" s="182">
        <v>0.082</v>
      </c>
      <c r="T247" s="183">
        <f>S247*H247</f>
        <v>0.41000000000000003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4" t="s">
        <v>126</v>
      </c>
      <c r="AT247" s="184" t="s">
        <v>122</v>
      </c>
      <c r="AU247" s="184" t="s">
        <v>81</v>
      </c>
      <c r="AY247" s="17" t="s">
        <v>120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7" t="s">
        <v>79</v>
      </c>
      <c r="BK247" s="185">
        <f>ROUND(I247*H247,2)</f>
        <v>0</v>
      </c>
      <c r="BL247" s="17" t="s">
        <v>126</v>
      </c>
      <c r="BM247" s="184" t="s">
        <v>514</v>
      </c>
    </row>
    <row r="248" spans="2:51" s="13" customFormat="1" ht="11.25">
      <c r="B248" s="186"/>
      <c r="C248" s="187"/>
      <c r="D248" s="188" t="s">
        <v>131</v>
      </c>
      <c r="E248" s="189" t="s">
        <v>19</v>
      </c>
      <c r="F248" s="190" t="s">
        <v>515</v>
      </c>
      <c r="G248" s="187"/>
      <c r="H248" s="191">
        <v>5</v>
      </c>
      <c r="I248" s="192"/>
      <c r="J248" s="187"/>
      <c r="K248" s="187"/>
      <c r="L248" s="193"/>
      <c r="M248" s="194"/>
      <c r="N248" s="195"/>
      <c r="O248" s="195"/>
      <c r="P248" s="195"/>
      <c r="Q248" s="195"/>
      <c r="R248" s="195"/>
      <c r="S248" s="195"/>
      <c r="T248" s="196"/>
      <c r="AT248" s="197" t="s">
        <v>131</v>
      </c>
      <c r="AU248" s="197" t="s">
        <v>81</v>
      </c>
      <c r="AV248" s="13" t="s">
        <v>81</v>
      </c>
      <c r="AW248" s="13" t="s">
        <v>33</v>
      </c>
      <c r="AX248" s="13" t="s">
        <v>79</v>
      </c>
      <c r="AY248" s="197" t="s">
        <v>120</v>
      </c>
    </row>
    <row r="249" spans="2:63" s="12" customFormat="1" ht="22.9" customHeight="1">
      <c r="B249" s="157"/>
      <c r="C249" s="158"/>
      <c r="D249" s="159" t="s">
        <v>70</v>
      </c>
      <c r="E249" s="171" t="s">
        <v>516</v>
      </c>
      <c r="F249" s="171" t="s">
        <v>517</v>
      </c>
      <c r="G249" s="158"/>
      <c r="H249" s="158"/>
      <c r="I249" s="161"/>
      <c r="J249" s="172">
        <f>BK249</f>
        <v>0</v>
      </c>
      <c r="K249" s="158"/>
      <c r="L249" s="163"/>
      <c r="M249" s="164"/>
      <c r="N249" s="165"/>
      <c r="O249" s="165"/>
      <c r="P249" s="166">
        <f>SUM(P250:P262)</f>
        <v>0</v>
      </c>
      <c r="Q249" s="165"/>
      <c r="R249" s="166">
        <f>SUM(R250:R262)</f>
        <v>0</v>
      </c>
      <c r="S249" s="165"/>
      <c r="T249" s="167">
        <f>SUM(T250:T262)</f>
        <v>0</v>
      </c>
      <c r="AR249" s="168" t="s">
        <v>79</v>
      </c>
      <c r="AT249" s="169" t="s">
        <v>70</v>
      </c>
      <c r="AU249" s="169" t="s">
        <v>79</v>
      </c>
      <c r="AY249" s="168" t="s">
        <v>120</v>
      </c>
      <c r="BK249" s="170">
        <f>SUM(BK250:BK262)</f>
        <v>0</v>
      </c>
    </row>
    <row r="250" spans="1:65" s="2" customFormat="1" ht="24">
      <c r="A250" s="34"/>
      <c r="B250" s="35"/>
      <c r="C250" s="173" t="s">
        <v>518</v>
      </c>
      <c r="D250" s="173" t="s">
        <v>122</v>
      </c>
      <c r="E250" s="174" t="s">
        <v>519</v>
      </c>
      <c r="F250" s="175" t="s">
        <v>520</v>
      </c>
      <c r="G250" s="176" t="s">
        <v>207</v>
      </c>
      <c r="H250" s="177">
        <v>1044</v>
      </c>
      <c r="I250" s="178"/>
      <c r="J250" s="179">
        <f>ROUND(I250*H250,2)</f>
        <v>0</v>
      </c>
      <c r="K250" s="175" t="s">
        <v>19</v>
      </c>
      <c r="L250" s="39"/>
      <c r="M250" s="180" t="s">
        <v>19</v>
      </c>
      <c r="N250" s="181" t="s">
        <v>42</v>
      </c>
      <c r="O250" s="64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126</v>
      </c>
      <c r="AT250" s="184" t="s">
        <v>122</v>
      </c>
      <c r="AU250" s="184" t="s">
        <v>81</v>
      </c>
      <c r="AY250" s="17" t="s">
        <v>120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79</v>
      </c>
      <c r="BK250" s="185">
        <f>ROUND(I250*H250,2)</f>
        <v>0</v>
      </c>
      <c r="BL250" s="17" t="s">
        <v>126</v>
      </c>
      <c r="BM250" s="184" t="s">
        <v>521</v>
      </c>
    </row>
    <row r="251" spans="1:65" s="2" customFormat="1" ht="24">
      <c r="A251" s="34"/>
      <c r="B251" s="35"/>
      <c r="C251" s="173" t="s">
        <v>522</v>
      </c>
      <c r="D251" s="173" t="s">
        <v>122</v>
      </c>
      <c r="E251" s="174" t="s">
        <v>523</v>
      </c>
      <c r="F251" s="175" t="s">
        <v>524</v>
      </c>
      <c r="G251" s="176" t="s">
        <v>207</v>
      </c>
      <c r="H251" s="177">
        <v>14616</v>
      </c>
      <c r="I251" s="178"/>
      <c r="J251" s="179">
        <f>ROUND(I251*H251,2)</f>
        <v>0</v>
      </c>
      <c r="K251" s="175" t="s">
        <v>19</v>
      </c>
      <c r="L251" s="39"/>
      <c r="M251" s="180" t="s">
        <v>19</v>
      </c>
      <c r="N251" s="181" t="s">
        <v>42</v>
      </c>
      <c r="O251" s="64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4" t="s">
        <v>126</v>
      </c>
      <c r="AT251" s="184" t="s">
        <v>122</v>
      </c>
      <c r="AU251" s="184" t="s">
        <v>81</v>
      </c>
      <c r="AY251" s="17" t="s">
        <v>120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7" t="s">
        <v>79</v>
      </c>
      <c r="BK251" s="185">
        <f>ROUND(I251*H251,2)</f>
        <v>0</v>
      </c>
      <c r="BL251" s="17" t="s">
        <v>126</v>
      </c>
      <c r="BM251" s="184" t="s">
        <v>525</v>
      </c>
    </row>
    <row r="252" spans="2:51" s="13" customFormat="1" ht="11.25">
      <c r="B252" s="186"/>
      <c r="C252" s="187"/>
      <c r="D252" s="188" t="s">
        <v>131</v>
      </c>
      <c r="E252" s="189" t="s">
        <v>19</v>
      </c>
      <c r="F252" s="190" t="s">
        <v>526</v>
      </c>
      <c r="G252" s="187"/>
      <c r="H252" s="191">
        <v>14616</v>
      </c>
      <c r="I252" s="192"/>
      <c r="J252" s="187"/>
      <c r="K252" s="187"/>
      <c r="L252" s="193"/>
      <c r="M252" s="194"/>
      <c r="N252" s="195"/>
      <c r="O252" s="195"/>
      <c r="P252" s="195"/>
      <c r="Q252" s="195"/>
      <c r="R252" s="195"/>
      <c r="S252" s="195"/>
      <c r="T252" s="196"/>
      <c r="AT252" s="197" t="s">
        <v>131</v>
      </c>
      <c r="AU252" s="197" t="s">
        <v>81</v>
      </c>
      <c r="AV252" s="13" t="s">
        <v>81</v>
      </c>
      <c r="AW252" s="13" t="s">
        <v>33</v>
      </c>
      <c r="AX252" s="13" t="s">
        <v>79</v>
      </c>
      <c r="AY252" s="197" t="s">
        <v>120</v>
      </c>
    </row>
    <row r="253" spans="1:65" s="2" customFormat="1" ht="24">
      <c r="A253" s="34"/>
      <c r="B253" s="35"/>
      <c r="C253" s="173" t="s">
        <v>527</v>
      </c>
      <c r="D253" s="173" t="s">
        <v>122</v>
      </c>
      <c r="E253" s="174" t="s">
        <v>528</v>
      </c>
      <c r="F253" s="175" t="s">
        <v>529</v>
      </c>
      <c r="G253" s="176" t="s">
        <v>207</v>
      </c>
      <c r="H253" s="177">
        <v>2365.721</v>
      </c>
      <c r="I253" s="178"/>
      <c r="J253" s="179">
        <f>ROUND(I253*H253,2)</f>
        <v>0</v>
      </c>
      <c r="K253" s="175" t="s">
        <v>19</v>
      </c>
      <c r="L253" s="39"/>
      <c r="M253" s="180" t="s">
        <v>19</v>
      </c>
      <c r="N253" s="181" t="s">
        <v>42</v>
      </c>
      <c r="O253" s="64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126</v>
      </c>
      <c r="AT253" s="184" t="s">
        <v>122</v>
      </c>
      <c r="AU253" s="184" t="s">
        <v>81</v>
      </c>
      <c r="AY253" s="17" t="s">
        <v>120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79</v>
      </c>
      <c r="BK253" s="185">
        <f>ROUND(I253*H253,2)</f>
        <v>0</v>
      </c>
      <c r="BL253" s="17" t="s">
        <v>126</v>
      </c>
      <c r="BM253" s="184" t="s">
        <v>530</v>
      </c>
    </row>
    <row r="254" spans="1:65" s="2" customFormat="1" ht="24">
      <c r="A254" s="34"/>
      <c r="B254" s="35"/>
      <c r="C254" s="173" t="s">
        <v>531</v>
      </c>
      <c r="D254" s="173" t="s">
        <v>122</v>
      </c>
      <c r="E254" s="174" t="s">
        <v>532</v>
      </c>
      <c r="F254" s="175" t="s">
        <v>524</v>
      </c>
      <c r="G254" s="176" t="s">
        <v>207</v>
      </c>
      <c r="H254" s="177">
        <v>33120.094</v>
      </c>
      <c r="I254" s="178"/>
      <c r="J254" s="179">
        <f>ROUND(I254*H254,2)</f>
        <v>0</v>
      </c>
      <c r="K254" s="175" t="s">
        <v>19</v>
      </c>
      <c r="L254" s="39"/>
      <c r="M254" s="180" t="s">
        <v>19</v>
      </c>
      <c r="N254" s="181" t="s">
        <v>42</v>
      </c>
      <c r="O254" s="64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4" t="s">
        <v>126</v>
      </c>
      <c r="AT254" s="184" t="s">
        <v>122</v>
      </c>
      <c r="AU254" s="184" t="s">
        <v>81</v>
      </c>
      <c r="AY254" s="17" t="s">
        <v>120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17" t="s">
        <v>79</v>
      </c>
      <c r="BK254" s="185">
        <f>ROUND(I254*H254,2)</f>
        <v>0</v>
      </c>
      <c r="BL254" s="17" t="s">
        <v>126</v>
      </c>
      <c r="BM254" s="184" t="s">
        <v>533</v>
      </c>
    </row>
    <row r="255" spans="2:51" s="13" customFormat="1" ht="11.25">
      <c r="B255" s="186"/>
      <c r="C255" s="187"/>
      <c r="D255" s="188" t="s">
        <v>131</v>
      </c>
      <c r="E255" s="189" t="s">
        <v>19</v>
      </c>
      <c r="F255" s="190" t="s">
        <v>534</v>
      </c>
      <c r="G255" s="187"/>
      <c r="H255" s="191">
        <v>33120.094</v>
      </c>
      <c r="I255" s="192"/>
      <c r="J255" s="187"/>
      <c r="K255" s="187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131</v>
      </c>
      <c r="AU255" s="197" t="s">
        <v>81</v>
      </c>
      <c r="AV255" s="13" t="s">
        <v>81</v>
      </c>
      <c r="AW255" s="13" t="s">
        <v>33</v>
      </c>
      <c r="AX255" s="13" t="s">
        <v>79</v>
      </c>
      <c r="AY255" s="197" t="s">
        <v>120</v>
      </c>
    </row>
    <row r="256" spans="1:65" s="2" customFormat="1" ht="24">
      <c r="A256" s="34"/>
      <c r="B256" s="35"/>
      <c r="C256" s="173" t="s">
        <v>535</v>
      </c>
      <c r="D256" s="173" t="s">
        <v>122</v>
      </c>
      <c r="E256" s="174" t="s">
        <v>536</v>
      </c>
      <c r="F256" s="175" t="s">
        <v>537</v>
      </c>
      <c r="G256" s="176" t="s">
        <v>207</v>
      </c>
      <c r="H256" s="177">
        <v>2.925</v>
      </c>
      <c r="I256" s="178"/>
      <c r="J256" s="179">
        <f>ROUND(I256*H256,2)</f>
        <v>0</v>
      </c>
      <c r="K256" s="175" t="s">
        <v>19</v>
      </c>
      <c r="L256" s="39"/>
      <c r="M256" s="180" t="s">
        <v>19</v>
      </c>
      <c r="N256" s="181" t="s">
        <v>42</v>
      </c>
      <c r="O256" s="64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4" t="s">
        <v>126</v>
      </c>
      <c r="AT256" s="184" t="s">
        <v>122</v>
      </c>
      <c r="AU256" s="184" t="s">
        <v>81</v>
      </c>
      <c r="AY256" s="17" t="s">
        <v>120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7" t="s">
        <v>79</v>
      </c>
      <c r="BK256" s="185">
        <f>ROUND(I256*H256,2)</f>
        <v>0</v>
      </c>
      <c r="BL256" s="17" t="s">
        <v>126</v>
      </c>
      <c r="BM256" s="184" t="s">
        <v>538</v>
      </c>
    </row>
    <row r="257" spans="1:65" s="2" customFormat="1" ht="24">
      <c r="A257" s="34"/>
      <c r="B257" s="35"/>
      <c r="C257" s="173" t="s">
        <v>539</v>
      </c>
      <c r="D257" s="173" t="s">
        <v>122</v>
      </c>
      <c r="E257" s="174" t="s">
        <v>540</v>
      </c>
      <c r="F257" s="175" t="s">
        <v>541</v>
      </c>
      <c r="G257" s="176" t="s">
        <v>207</v>
      </c>
      <c r="H257" s="177">
        <v>909</v>
      </c>
      <c r="I257" s="178"/>
      <c r="J257" s="179">
        <f>ROUND(I257*H257,2)</f>
        <v>0</v>
      </c>
      <c r="K257" s="175" t="s">
        <v>19</v>
      </c>
      <c r="L257" s="39"/>
      <c r="M257" s="180" t="s">
        <v>19</v>
      </c>
      <c r="N257" s="181" t="s">
        <v>42</v>
      </c>
      <c r="O257" s="64"/>
      <c r="P257" s="182">
        <f>O257*H257</f>
        <v>0</v>
      </c>
      <c r="Q257" s="182">
        <v>0</v>
      </c>
      <c r="R257" s="182">
        <f>Q257*H257</f>
        <v>0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126</v>
      </c>
      <c r="AT257" s="184" t="s">
        <v>122</v>
      </c>
      <c r="AU257" s="184" t="s">
        <v>81</v>
      </c>
      <c r="AY257" s="17" t="s">
        <v>120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79</v>
      </c>
      <c r="BK257" s="185">
        <f>ROUND(I257*H257,2)</f>
        <v>0</v>
      </c>
      <c r="BL257" s="17" t="s">
        <v>126</v>
      </c>
      <c r="BM257" s="184" t="s">
        <v>542</v>
      </c>
    </row>
    <row r="258" spans="1:47" s="2" customFormat="1" ht="19.5">
      <c r="A258" s="34"/>
      <c r="B258" s="35"/>
      <c r="C258" s="36"/>
      <c r="D258" s="188" t="s">
        <v>144</v>
      </c>
      <c r="E258" s="36"/>
      <c r="F258" s="198" t="s">
        <v>150</v>
      </c>
      <c r="G258" s="36"/>
      <c r="H258" s="36"/>
      <c r="I258" s="199"/>
      <c r="J258" s="36"/>
      <c r="K258" s="36"/>
      <c r="L258" s="39"/>
      <c r="M258" s="200"/>
      <c r="N258" s="201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144</v>
      </c>
      <c r="AU258" s="17" t="s">
        <v>81</v>
      </c>
    </row>
    <row r="259" spans="1:65" s="2" customFormat="1" ht="24">
      <c r="A259" s="34"/>
      <c r="B259" s="35"/>
      <c r="C259" s="173" t="s">
        <v>543</v>
      </c>
      <c r="D259" s="173" t="s">
        <v>122</v>
      </c>
      <c r="E259" s="174" t="s">
        <v>544</v>
      </c>
      <c r="F259" s="175" t="s">
        <v>545</v>
      </c>
      <c r="G259" s="176" t="s">
        <v>207</v>
      </c>
      <c r="H259" s="177">
        <v>153.566</v>
      </c>
      <c r="I259" s="178"/>
      <c r="J259" s="179">
        <f>ROUND(I259*H259,2)</f>
        <v>0</v>
      </c>
      <c r="K259" s="175" t="s">
        <v>19</v>
      </c>
      <c r="L259" s="39"/>
      <c r="M259" s="180" t="s">
        <v>19</v>
      </c>
      <c r="N259" s="181" t="s">
        <v>42</v>
      </c>
      <c r="O259" s="64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4" t="s">
        <v>126</v>
      </c>
      <c r="AT259" s="184" t="s">
        <v>122</v>
      </c>
      <c r="AU259" s="184" t="s">
        <v>81</v>
      </c>
      <c r="AY259" s="17" t="s">
        <v>120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7" t="s">
        <v>79</v>
      </c>
      <c r="BK259" s="185">
        <f>ROUND(I259*H259,2)</f>
        <v>0</v>
      </c>
      <c r="BL259" s="17" t="s">
        <v>126</v>
      </c>
      <c r="BM259" s="184" t="s">
        <v>546</v>
      </c>
    </row>
    <row r="260" spans="1:47" s="2" customFormat="1" ht="19.5">
      <c r="A260" s="34"/>
      <c r="B260" s="35"/>
      <c r="C260" s="36"/>
      <c r="D260" s="188" t="s">
        <v>144</v>
      </c>
      <c r="E260" s="36"/>
      <c r="F260" s="198" t="s">
        <v>145</v>
      </c>
      <c r="G260" s="36"/>
      <c r="H260" s="36"/>
      <c r="I260" s="199"/>
      <c r="J260" s="36"/>
      <c r="K260" s="36"/>
      <c r="L260" s="39"/>
      <c r="M260" s="200"/>
      <c r="N260" s="201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144</v>
      </c>
      <c r="AU260" s="17" t="s">
        <v>81</v>
      </c>
    </row>
    <row r="261" spans="1:65" s="2" customFormat="1" ht="24">
      <c r="A261" s="34"/>
      <c r="B261" s="35"/>
      <c r="C261" s="173" t="s">
        <v>547</v>
      </c>
      <c r="D261" s="173" t="s">
        <v>122</v>
      </c>
      <c r="E261" s="174" t="s">
        <v>548</v>
      </c>
      <c r="F261" s="175" t="s">
        <v>549</v>
      </c>
      <c r="G261" s="176" t="s">
        <v>207</v>
      </c>
      <c r="H261" s="177">
        <v>1300.23</v>
      </c>
      <c r="I261" s="178"/>
      <c r="J261" s="179">
        <f>ROUND(I261*H261,2)</f>
        <v>0</v>
      </c>
      <c r="K261" s="175" t="s">
        <v>19</v>
      </c>
      <c r="L261" s="39"/>
      <c r="M261" s="180" t="s">
        <v>19</v>
      </c>
      <c r="N261" s="181" t="s">
        <v>42</v>
      </c>
      <c r="O261" s="64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126</v>
      </c>
      <c r="AT261" s="184" t="s">
        <v>122</v>
      </c>
      <c r="AU261" s="184" t="s">
        <v>81</v>
      </c>
      <c r="AY261" s="17" t="s">
        <v>120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79</v>
      </c>
      <c r="BK261" s="185">
        <f>ROUND(I261*H261,2)</f>
        <v>0</v>
      </c>
      <c r="BL261" s="17" t="s">
        <v>126</v>
      </c>
      <c r="BM261" s="184" t="s">
        <v>550</v>
      </c>
    </row>
    <row r="262" spans="1:65" s="2" customFormat="1" ht="24">
      <c r="A262" s="34"/>
      <c r="B262" s="35"/>
      <c r="C262" s="173" t="s">
        <v>551</v>
      </c>
      <c r="D262" s="173" t="s">
        <v>122</v>
      </c>
      <c r="E262" s="174" t="s">
        <v>552</v>
      </c>
      <c r="F262" s="175" t="s">
        <v>212</v>
      </c>
      <c r="G262" s="176" t="s">
        <v>207</v>
      </c>
      <c r="H262" s="177">
        <v>1044</v>
      </c>
      <c r="I262" s="178"/>
      <c r="J262" s="179">
        <f>ROUND(I262*H262,2)</f>
        <v>0</v>
      </c>
      <c r="K262" s="175" t="s">
        <v>19</v>
      </c>
      <c r="L262" s="39"/>
      <c r="M262" s="180" t="s">
        <v>19</v>
      </c>
      <c r="N262" s="181" t="s">
        <v>42</v>
      </c>
      <c r="O262" s="64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4" t="s">
        <v>126</v>
      </c>
      <c r="AT262" s="184" t="s">
        <v>122</v>
      </c>
      <c r="AU262" s="184" t="s">
        <v>81</v>
      </c>
      <c r="AY262" s="17" t="s">
        <v>120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7" t="s">
        <v>79</v>
      </c>
      <c r="BK262" s="185">
        <f>ROUND(I262*H262,2)</f>
        <v>0</v>
      </c>
      <c r="BL262" s="17" t="s">
        <v>126</v>
      </c>
      <c r="BM262" s="184" t="s">
        <v>553</v>
      </c>
    </row>
    <row r="263" spans="2:63" s="12" customFormat="1" ht="22.9" customHeight="1">
      <c r="B263" s="157"/>
      <c r="C263" s="158"/>
      <c r="D263" s="159" t="s">
        <v>70</v>
      </c>
      <c r="E263" s="171" t="s">
        <v>554</v>
      </c>
      <c r="F263" s="171" t="s">
        <v>555</v>
      </c>
      <c r="G263" s="158"/>
      <c r="H263" s="158"/>
      <c r="I263" s="161"/>
      <c r="J263" s="172">
        <f>BK263</f>
        <v>0</v>
      </c>
      <c r="K263" s="158"/>
      <c r="L263" s="163"/>
      <c r="M263" s="164"/>
      <c r="N263" s="165"/>
      <c r="O263" s="165"/>
      <c r="P263" s="166">
        <f>P264</f>
        <v>0</v>
      </c>
      <c r="Q263" s="165"/>
      <c r="R263" s="166">
        <f>R264</f>
        <v>0</v>
      </c>
      <c r="S263" s="165"/>
      <c r="T263" s="167">
        <f>T264</f>
        <v>0</v>
      </c>
      <c r="AR263" s="168" t="s">
        <v>79</v>
      </c>
      <c r="AT263" s="169" t="s">
        <v>70</v>
      </c>
      <c r="AU263" s="169" t="s">
        <v>79</v>
      </c>
      <c r="AY263" s="168" t="s">
        <v>120</v>
      </c>
      <c r="BK263" s="170">
        <f>BK264</f>
        <v>0</v>
      </c>
    </row>
    <row r="264" spans="1:65" s="2" customFormat="1" ht="24">
      <c r="A264" s="34"/>
      <c r="B264" s="35"/>
      <c r="C264" s="173" t="s">
        <v>556</v>
      </c>
      <c r="D264" s="173" t="s">
        <v>122</v>
      </c>
      <c r="E264" s="174" t="s">
        <v>557</v>
      </c>
      <c r="F264" s="175" t="s">
        <v>558</v>
      </c>
      <c r="G264" s="176" t="s">
        <v>207</v>
      </c>
      <c r="H264" s="177">
        <v>808.856</v>
      </c>
      <c r="I264" s="178"/>
      <c r="J264" s="179">
        <f>ROUND(I264*H264,2)</f>
        <v>0</v>
      </c>
      <c r="K264" s="175" t="s">
        <v>19</v>
      </c>
      <c r="L264" s="39"/>
      <c r="M264" s="233" t="s">
        <v>19</v>
      </c>
      <c r="N264" s="234" t="s">
        <v>42</v>
      </c>
      <c r="O264" s="235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126</v>
      </c>
      <c r="AT264" s="184" t="s">
        <v>122</v>
      </c>
      <c r="AU264" s="184" t="s">
        <v>81</v>
      </c>
      <c r="AY264" s="17" t="s">
        <v>120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79</v>
      </c>
      <c r="BK264" s="185">
        <f>ROUND(I264*H264,2)</f>
        <v>0</v>
      </c>
      <c r="BL264" s="17" t="s">
        <v>126</v>
      </c>
      <c r="BM264" s="184" t="s">
        <v>559</v>
      </c>
    </row>
    <row r="265" spans="1:31" s="2" customFormat="1" ht="6.95" customHeight="1">
      <c r="A265" s="34"/>
      <c r="B265" s="47"/>
      <c r="C265" s="48"/>
      <c r="D265" s="48"/>
      <c r="E265" s="48"/>
      <c r="F265" s="48"/>
      <c r="G265" s="48"/>
      <c r="H265" s="48"/>
      <c r="I265" s="48"/>
      <c r="J265" s="48"/>
      <c r="K265" s="48"/>
      <c r="L265" s="39"/>
      <c r="M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</row>
  </sheetData>
  <sheetProtection algorithmName="SHA-512" hashValue="ZqZF5GAZPiU3aUBmsT4igD+rSHgdl4YTH7SXmAp12C1VoW6s51pF8cRvmuL3Uv+mTA/snzkf+J2OVcCjhDQvOw==" saltValue="j07K9I/4cby0p6G0b/H1J2pHA2nzcT19/qhNqS7jQKtliHBsXdtQ9sq2Rv9PwWA2naejs3aYLyAH1DVbjapTeA==" spinCount="100000" sheet="1" objects="1" scenarios="1" formatColumns="0" formatRows="0" autoFilter="0"/>
  <autoFilter ref="C88:K264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84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 hidden="1">
      <c r="B4" s="20"/>
      <c r="D4" s="103" t="s">
        <v>88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79" t="str">
        <f>'Rekapitulace stavby'!K6</f>
        <v>RUSKÁ 2021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5" t="s">
        <v>89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560</v>
      </c>
      <c r="F9" s="282"/>
      <c r="G9" s="282"/>
      <c r="H9" s="28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6. 5. 2021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5" t="s">
        <v>19</v>
      </c>
      <c r="F27" s="285"/>
      <c r="G27" s="285"/>
      <c r="H27" s="28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ROUND((SUM(BE83:BE145)),2)</f>
        <v>0</v>
      </c>
      <c r="G33" s="34"/>
      <c r="H33" s="34"/>
      <c r="I33" s="118">
        <v>0.21</v>
      </c>
      <c r="J33" s="117">
        <f>ROUND(((SUM(BE83:BE145))*I33),2)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ROUND((SUM(BF83:BF145)),2)</f>
        <v>0</v>
      </c>
      <c r="G34" s="34"/>
      <c r="H34" s="34"/>
      <c r="I34" s="118">
        <v>0.15</v>
      </c>
      <c r="J34" s="117">
        <f>ROUND(((SUM(BF83:BF145))*I34),2)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ROUND((SUM(BG83:BG145)),2)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ROUND((SUM(BH83:BH145)),2)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ROUND((SUM(BI83:BI145)),2)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RUSKÁ 2021</v>
      </c>
      <c r="F48" s="287"/>
      <c r="G48" s="287"/>
      <c r="H48" s="28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ZRN2 - VEŘEJNÉ OSVĚTLENÍ</v>
      </c>
      <c r="F50" s="288"/>
      <c r="G50" s="288"/>
      <c r="H50" s="28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Teplice</v>
      </c>
      <c r="G52" s="36"/>
      <c r="H52" s="36"/>
      <c r="I52" s="29" t="s">
        <v>23</v>
      </c>
      <c r="J52" s="59" t="str">
        <f>IF(J12="","",J12)</f>
        <v>6. 5. 2021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Statutární měsro Teplice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92</v>
      </c>
      <c r="D57" s="131"/>
      <c r="E57" s="131"/>
      <c r="F57" s="131"/>
      <c r="G57" s="131"/>
      <c r="H57" s="131"/>
      <c r="I57" s="131"/>
      <c r="J57" s="132" t="s">
        <v>93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34"/>
      <c r="C60" s="135"/>
      <c r="D60" s="136" t="s">
        <v>561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562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10" customFormat="1" ht="19.9" customHeight="1">
      <c r="B62" s="140"/>
      <c r="C62" s="141"/>
      <c r="D62" s="142" t="s">
        <v>563</v>
      </c>
      <c r="E62" s="143"/>
      <c r="F62" s="143"/>
      <c r="G62" s="143"/>
      <c r="H62" s="143"/>
      <c r="I62" s="143"/>
      <c r="J62" s="144">
        <f>J119</f>
        <v>0</v>
      </c>
      <c r="K62" s="141"/>
      <c r="L62" s="145"/>
    </row>
    <row r="63" spans="2:12" s="10" customFormat="1" ht="19.9" customHeight="1">
      <c r="B63" s="140"/>
      <c r="C63" s="141"/>
      <c r="D63" s="142" t="s">
        <v>564</v>
      </c>
      <c r="E63" s="143"/>
      <c r="F63" s="143"/>
      <c r="G63" s="143"/>
      <c r="H63" s="143"/>
      <c r="I63" s="143"/>
      <c r="J63" s="144">
        <f>J140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105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86" t="str">
        <f>E7</f>
        <v>RUSKÁ 2021</v>
      </c>
      <c r="F73" s="287"/>
      <c r="G73" s="287"/>
      <c r="H73" s="287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89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58" t="str">
        <f>E9</f>
        <v>ZRN2 - VEŘEJNÉ OSVĚTLENÍ</v>
      </c>
      <c r="F75" s="288"/>
      <c r="G75" s="288"/>
      <c r="H75" s="288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 xml:space="preserve"> Teplice</v>
      </c>
      <c r="G77" s="36"/>
      <c r="H77" s="36"/>
      <c r="I77" s="29" t="s">
        <v>23</v>
      </c>
      <c r="J77" s="59" t="str">
        <f>IF(J12="","",J12)</f>
        <v>6. 5. 2021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E15</f>
        <v xml:space="preserve"> Statutární měsro Teplice</v>
      </c>
      <c r="G79" s="36"/>
      <c r="H79" s="36"/>
      <c r="I79" s="29" t="s">
        <v>31</v>
      </c>
      <c r="J79" s="32" t="str">
        <f>E21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29</v>
      </c>
      <c r="D80" s="36"/>
      <c r="E80" s="36"/>
      <c r="F80" s="27" t="str">
        <f>IF(E18="","",E18)</f>
        <v>Vyplň údaj</v>
      </c>
      <c r="G80" s="36"/>
      <c r="H80" s="36"/>
      <c r="I80" s="29" t="s">
        <v>34</v>
      </c>
      <c r="J80" s="32" t="str">
        <f>E24</f>
        <v xml:space="preserve"> 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106</v>
      </c>
      <c r="D82" s="149" t="s">
        <v>56</v>
      </c>
      <c r="E82" s="149" t="s">
        <v>52</v>
      </c>
      <c r="F82" s="149" t="s">
        <v>53</v>
      </c>
      <c r="G82" s="149" t="s">
        <v>107</v>
      </c>
      <c r="H82" s="149" t="s">
        <v>108</v>
      </c>
      <c r="I82" s="149" t="s">
        <v>109</v>
      </c>
      <c r="J82" s="149" t="s">
        <v>93</v>
      </c>
      <c r="K82" s="150" t="s">
        <v>110</v>
      </c>
      <c r="L82" s="151"/>
      <c r="M82" s="68" t="s">
        <v>19</v>
      </c>
      <c r="N82" s="69" t="s">
        <v>41</v>
      </c>
      <c r="O82" s="69" t="s">
        <v>111</v>
      </c>
      <c r="P82" s="69" t="s">
        <v>112</v>
      </c>
      <c r="Q82" s="69" t="s">
        <v>113</v>
      </c>
      <c r="R82" s="69" t="s">
        <v>114</v>
      </c>
      <c r="S82" s="69" t="s">
        <v>115</v>
      </c>
      <c r="T82" s="70" t="s">
        <v>116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117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</f>
        <v>0</v>
      </c>
      <c r="Q83" s="72"/>
      <c r="R83" s="154">
        <f>R84</f>
        <v>104.9294112</v>
      </c>
      <c r="S83" s="72"/>
      <c r="T83" s="155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70</v>
      </c>
      <c r="AU83" s="17" t="s">
        <v>94</v>
      </c>
      <c r="BK83" s="156">
        <f>BK84</f>
        <v>0</v>
      </c>
    </row>
    <row r="84" spans="2:63" s="12" customFormat="1" ht="25.9" customHeight="1">
      <c r="B84" s="157"/>
      <c r="C84" s="158"/>
      <c r="D84" s="159" t="s">
        <v>70</v>
      </c>
      <c r="E84" s="160" t="s">
        <v>204</v>
      </c>
      <c r="F84" s="160" t="s">
        <v>565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P85+P119+P140</f>
        <v>0</v>
      </c>
      <c r="Q84" s="165"/>
      <c r="R84" s="166">
        <f>R85+R119+R140</f>
        <v>104.9294112</v>
      </c>
      <c r="S84" s="165"/>
      <c r="T84" s="167">
        <f>T85+T119+T140</f>
        <v>0</v>
      </c>
      <c r="AR84" s="168" t="s">
        <v>133</v>
      </c>
      <c r="AT84" s="169" t="s">
        <v>70</v>
      </c>
      <c r="AU84" s="169" t="s">
        <v>71</v>
      </c>
      <c r="AY84" s="168" t="s">
        <v>120</v>
      </c>
      <c r="BK84" s="170">
        <f>BK85+BK119+BK140</f>
        <v>0</v>
      </c>
    </row>
    <row r="85" spans="2:63" s="12" customFormat="1" ht="22.9" customHeight="1">
      <c r="B85" s="157"/>
      <c r="C85" s="158"/>
      <c r="D85" s="159" t="s">
        <v>70</v>
      </c>
      <c r="E85" s="171" t="s">
        <v>566</v>
      </c>
      <c r="F85" s="171" t="s">
        <v>567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SUM(P86:P118)</f>
        <v>0</v>
      </c>
      <c r="Q85" s="165"/>
      <c r="R85" s="166">
        <f>SUM(R86:R118)</f>
        <v>0.6688000000000001</v>
      </c>
      <c r="S85" s="165"/>
      <c r="T85" s="167">
        <f>SUM(T86:T118)</f>
        <v>0</v>
      </c>
      <c r="AR85" s="168" t="s">
        <v>133</v>
      </c>
      <c r="AT85" s="169" t="s">
        <v>70</v>
      </c>
      <c r="AU85" s="169" t="s">
        <v>79</v>
      </c>
      <c r="AY85" s="168" t="s">
        <v>120</v>
      </c>
      <c r="BK85" s="170">
        <f>SUM(BK86:BK118)</f>
        <v>0</v>
      </c>
    </row>
    <row r="86" spans="1:65" s="2" customFormat="1" ht="16.5" customHeight="1">
      <c r="A86" s="34"/>
      <c r="B86" s="35"/>
      <c r="C86" s="173" t="s">
        <v>79</v>
      </c>
      <c r="D86" s="173" t="s">
        <v>122</v>
      </c>
      <c r="E86" s="174" t="s">
        <v>568</v>
      </c>
      <c r="F86" s="175" t="s">
        <v>569</v>
      </c>
      <c r="G86" s="176" t="s">
        <v>350</v>
      </c>
      <c r="H86" s="177">
        <v>40</v>
      </c>
      <c r="I86" s="178"/>
      <c r="J86" s="179">
        <f aca="true" t="shared" si="0" ref="J86:J107">ROUND(I86*H86,2)</f>
        <v>0</v>
      </c>
      <c r="K86" s="175" t="s">
        <v>570</v>
      </c>
      <c r="L86" s="39"/>
      <c r="M86" s="180" t="s">
        <v>19</v>
      </c>
      <c r="N86" s="181" t="s">
        <v>42</v>
      </c>
      <c r="O86" s="64"/>
      <c r="P86" s="182">
        <f aca="true" t="shared" si="1" ref="P86:P107">O86*H86</f>
        <v>0</v>
      </c>
      <c r="Q86" s="182">
        <v>0</v>
      </c>
      <c r="R86" s="182">
        <f aca="true" t="shared" si="2" ref="R86:R107">Q86*H86</f>
        <v>0</v>
      </c>
      <c r="S86" s="182">
        <v>0</v>
      </c>
      <c r="T86" s="183">
        <f aca="true" t="shared" si="3" ref="T86:T107"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425</v>
      </c>
      <c r="AT86" s="184" t="s">
        <v>122</v>
      </c>
      <c r="AU86" s="184" t="s">
        <v>81</v>
      </c>
      <c r="AY86" s="17" t="s">
        <v>120</v>
      </c>
      <c r="BE86" s="185">
        <f aca="true" t="shared" si="4" ref="BE86:BE107">IF(N86="základní",J86,0)</f>
        <v>0</v>
      </c>
      <c r="BF86" s="185">
        <f aca="true" t="shared" si="5" ref="BF86:BF107">IF(N86="snížená",J86,0)</f>
        <v>0</v>
      </c>
      <c r="BG86" s="185">
        <f aca="true" t="shared" si="6" ref="BG86:BG107">IF(N86="zákl. přenesená",J86,0)</f>
        <v>0</v>
      </c>
      <c r="BH86" s="185">
        <f aca="true" t="shared" si="7" ref="BH86:BH107">IF(N86="sníž. přenesená",J86,0)</f>
        <v>0</v>
      </c>
      <c r="BI86" s="185">
        <f aca="true" t="shared" si="8" ref="BI86:BI107">IF(N86="nulová",J86,0)</f>
        <v>0</v>
      </c>
      <c r="BJ86" s="17" t="s">
        <v>79</v>
      </c>
      <c r="BK86" s="185">
        <f aca="true" t="shared" si="9" ref="BK86:BK107">ROUND(I86*H86,2)</f>
        <v>0</v>
      </c>
      <c r="BL86" s="17" t="s">
        <v>425</v>
      </c>
      <c r="BM86" s="184" t="s">
        <v>571</v>
      </c>
    </row>
    <row r="87" spans="1:65" s="2" customFormat="1" ht="16.5" customHeight="1">
      <c r="A87" s="34"/>
      <c r="B87" s="35"/>
      <c r="C87" s="173" t="s">
        <v>81</v>
      </c>
      <c r="D87" s="173" t="s">
        <v>122</v>
      </c>
      <c r="E87" s="174" t="s">
        <v>572</v>
      </c>
      <c r="F87" s="175" t="s">
        <v>573</v>
      </c>
      <c r="G87" s="176" t="s">
        <v>350</v>
      </c>
      <c r="H87" s="177">
        <v>96</v>
      </c>
      <c r="I87" s="178"/>
      <c r="J87" s="179">
        <f t="shared" si="0"/>
        <v>0</v>
      </c>
      <c r="K87" s="175" t="s">
        <v>570</v>
      </c>
      <c r="L87" s="39"/>
      <c r="M87" s="180" t="s">
        <v>19</v>
      </c>
      <c r="N87" s="181" t="s">
        <v>42</v>
      </c>
      <c r="O87" s="64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425</v>
      </c>
      <c r="AT87" s="184" t="s">
        <v>122</v>
      </c>
      <c r="AU87" s="184" t="s">
        <v>81</v>
      </c>
      <c r="AY87" s="17" t="s">
        <v>120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17" t="s">
        <v>79</v>
      </c>
      <c r="BK87" s="185">
        <f t="shared" si="9"/>
        <v>0</v>
      </c>
      <c r="BL87" s="17" t="s">
        <v>425</v>
      </c>
      <c r="BM87" s="184" t="s">
        <v>574</v>
      </c>
    </row>
    <row r="88" spans="1:65" s="2" customFormat="1" ht="21.75" customHeight="1">
      <c r="A88" s="34"/>
      <c r="B88" s="35"/>
      <c r="C88" s="173" t="s">
        <v>133</v>
      </c>
      <c r="D88" s="173" t="s">
        <v>122</v>
      </c>
      <c r="E88" s="174" t="s">
        <v>575</v>
      </c>
      <c r="F88" s="175" t="s">
        <v>576</v>
      </c>
      <c r="G88" s="176" t="s">
        <v>350</v>
      </c>
      <c r="H88" s="177">
        <v>24</v>
      </c>
      <c r="I88" s="178"/>
      <c r="J88" s="179">
        <f t="shared" si="0"/>
        <v>0</v>
      </c>
      <c r="K88" s="175" t="s">
        <v>570</v>
      </c>
      <c r="L88" s="39"/>
      <c r="M88" s="180" t="s">
        <v>19</v>
      </c>
      <c r="N88" s="181" t="s">
        <v>42</v>
      </c>
      <c r="O88" s="64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425</v>
      </c>
      <c r="AT88" s="184" t="s">
        <v>122</v>
      </c>
      <c r="AU88" s="184" t="s">
        <v>81</v>
      </c>
      <c r="AY88" s="17" t="s">
        <v>120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17" t="s">
        <v>79</v>
      </c>
      <c r="BK88" s="185">
        <f t="shared" si="9"/>
        <v>0</v>
      </c>
      <c r="BL88" s="17" t="s">
        <v>425</v>
      </c>
      <c r="BM88" s="184" t="s">
        <v>577</v>
      </c>
    </row>
    <row r="89" spans="1:65" s="2" customFormat="1" ht="16.5" customHeight="1">
      <c r="A89" s="34"/>
      <c r="B89" s="35"/>
      <c r="C89" s="213" t="s">
        <v>126</v>
      </c>
      <c r="D89" s="213" t="s">
        <v>204</v>
      </c>
      <c r="E89" s="214" t="s">
        <v>578</v>
      </c>
      <c r="F89" s="215" t="s">
        <v>579</v>
      </c>
      <c r="G89" s="216" t="s">
        <v>350</v>
      </c>
      <c r="H89" s="217">
        <v>24</v>
      </c>
      <c r="I89" s="218"/>
      <c r="J89" s="219">
        <f t="shared" si="0"/>
        <v>0</v>
      </c>
      <c r="K89" s="215" t="s">
        <v>570</v>
      </c>
      <c r="L89" s="220"/>
      <c r="M89" s="221" t="s">
        <v>19</v>
      </c>
      <c r="N89" s="222" t="s">
        <v>42</v>
      </c>
      <c r="O89" s="64"/>
      <c r="P89" s="182">
        <f t="shared" si="1"/>
        <v>0</v>
      </c>
      <c r="Q89" s="182">
        <v>0.0037</v>
      </c>
      <c r="R89" s="182">
        <f t="shared" si="2"/>
        <v>0.0888</v>
      </c>
      <c r="S89" s="182">
        <v>0</v>
      </c>
      <c r="T89" s="183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580</v>
      </c>
      <c r="AT89" s="184" t="s">
        <v>204</v>
      </c>
      <c r="AU89" s="184" t="s">
        <v>81</v>
      </c>
      <c r="AY89" s="17" t="s">
        <v>120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17" t="s">
        <v>79</v>
      </c>
      <c r="BK89" s="185">
        <f t="shared" si="9"/>
        <v>0</v>
      </c>
      <c r="BL89" s="17" t="s">
        <v>425</v>
      </c>
      <c r="BM89" s="184" t="s">
        <v>581</v>
      </c>
    </row>
    <row r="90" spans="1:65" s="2" customFormat="1" ht="16.5" customHeight="1">
      <c r="A90" s="34"/>
      <c r="B90" s="35"/>
      <c r="C90" s="173" t="s">
        <v>140</v>
      </c>
      <c r="D90" s="173" t="s">
        <v>122</v>
      </c>
      <c r="E90" s="174" t="s">
        <v>582</v>
      </c>
      <c r="F90" s="175" t="s">
        <v>583</v>
      </c>
      <c r="G90" s="176" t="s">
        <v>350</v>
      </c>
      <c r="H90" s="177">
        <v>8</v>
      </c>
      <c r="I90" s="178"/>
      <c r="J90" s="179">
        <f t="shared" si="0"/>
        <v>0</v>
      </c>
      <c r="K90" s="175" t="s">
        <v>570</v>
      </c>
      <c r="L90" s="39"/>
      <c r="M90" s="180" t="s">
        <v>19</v>
      </c>
      <c r="N90" s="181" t="s">
        <v>42</v>
      </c>
      <c r="O90" s="64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425</v>
      </c>
      <c r="AT90" s="184" t="s">
        <v>122</v>
      </c>
      <c r="AU90" s="184" t="s">
        <v>81</v>
      </c>
      <c r="AY90" s="17" t="s">
        <v>120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17" t="s">
        <v>79</v>
      </c>
      <c r="BK90" s="185">
        <f t="shared" si="9"/>
        <v>0</v>
      </c>
      <c r="BL90" s="17" t="s">
        <v>425</v>
      </c>
      <c r="BM90" s="184" t="s">
        <v>584</v>
      </c>
    </row>
    <row r="91" spans="1:65" s="2" customFormat="1" ht="16.5" customHeight="1">
      <c r="A91" s="34"/>
      <c r="B91" s="35"/>
      <c r="C91" s="173" t="s">
        <v>146</v>
      </c>
      <c r="D91" s="173" t="s">
        <v>122</v>
      </c>
      <c r="E91" s="174" t="s">
        <v>585</v>
      </c>
      <c r="F91" s="175" t="s">
        <v>586</v>
      </c>
      <c r="G91" s="176" t="s">
        <v>350</v>
      </c>
      <c r="H91" s="177">
        <v>6</v>
      </c>
      <c r="I91" s="178"/>
      <c r="J91" s="179">
        <f t="shared" si="0"/>
        <v>0</v>
      </c>
      <c r="K91" s="175" t="s">
        <v>19</v>
      </c>
      <c r="L91" s="39"/>
      <c r="M91" s="180" t="s">
        <v>19</v>
      </c>
      <c r="N91" s="181" t="s">
        <v>42</v>
      </c>
      <c r="O91" s="64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425</v>
      </c>
      <c r="AT91" s="184" t="s">
        <v>122</v>
      </c>
      <c r="AU91" s="184" t="s">
        <v>81</v>
      </c>
      <c r="AY91" s="17" t="s">
        <v>120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17" t="s">
        <v>79</v>
      </c>
      <c r="BK91" s="185">
        <f t="shared" si="9"/>
        <v>0</v>
      </c>
      <c r="BL91" s="17" t="s">
        <v>425</v>
      </c>
      <c r="BM91" s="184" t="s">
        <v>587</v>
      </c>
    </row>
    <row r="92" spans="1:65" s="2" customFormat="1" ht="16.5" customHeight="1">
      <c r="A92" s="34"/>
      <c r="B92" s="35"/>
      <c r="C92" s="213" t="s">
        <v>151</v>
      </c>
      <c r="D92" s="213" t="s">
        <v>204</v>
      </c>
      <c r="E92" s="214" t="s">
        <v>588</v>
      </c>
      <c r="F92" s="215" t="s">
        <v>589</v>
      </c>
      <c r="G92" s="216" t="s">
        <v>350</v>
      </c>
      <c r="H92" s="217">
        <v>7</v>
      </c>
      <c r="I92" s="218"/>
      <c r="J92" s="219">
        <f t="shared" si="0"/>
        <v>0</v>
      </c>
      <c r="K92" s="215" t="s">
        <v>19</v>
      </c>
      <c r="L92" s="220"/>
      <c r="M92" s="221" t="s">
        <v>19</v>
      </c>
      <c r="N92" s="222" t="s">
        <v>42</v>
      </c>
      <c r="O92" s="64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580</v>
      </c>
      <c r="AT92" s="184" t="s">
        <v>204</v>
      </c>
      <c r="AU92" s="184" t="s">
        <v>81</v>
      </c>
      <c r="AY92" s="17" t="s">
        <v>120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17" t="s">
        <v>79</v>
      </c>
      <c r="BK92" s="185">
        <f t="shared" si="9"/>
        <v>0</v>
      </c>
      <c r="BL92" s="17" t="s">
        <v>425</v>
      </c>
      <c r="BM92" s="184" t="s">
        <v>590</v>
      </c>
    </row>
    <row r="93" spans="1:65" s="2" customFormat="1" ht="16.5" customHeight="1">
      <c r="A93" s="34"/>
      <c r="B93" s="35"/>
      <c r="C93" s="213" t="s">
        <v>156</v>
      </c>
      <c r="D93" s="213" t="s">
        <v>204</v>
      </c>
      <c r="E93" s="214" t="s">
        <v>591</v>
      </c>
      <c r="F93" s="215" t="s">
        <v>592</v>
      </c>
      <c r="G93" s="216" t="s">
        <v>350</v>
      </c>
      <c r="H93" s="217">
        <v>1</v>
      </c>
      <c r="I93" s="218"/>
      <c r="J93" s="219">
        <f t="shared" si="0"/>
        <v>0</v>
      </c>
      <c r="K93" s="215" t="s">
        <v>19</v>
      </c>
      <c r="L93" s="220"/>
      <c r="M93" s="221" t="s">
        <v>19</v>
      </c>
      <c r="N93" s="222" t="s">
        <v>42</v>
      </c>
      <c r="O93" s="64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580</v>
      </c>
      <c r="AT93" s="184" t="s">
        <v>204</v>
      </c>
      <c r="AU93" s="184" t="s">
        <v>81</v>
      </c>
      <c r="AY93" s="17" t="s">
        <v>120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17" t="s">
        <v>79</v>
      </c>
      <c r="BK93" s="185">
        <f t="shared" si="9"/>
        <v>0</v>
      </c>
      <c r="BL93" s="17" t="s">
        <v>425</v>
      </c>
      <c r="BM93" s="184" t="s">
        <v>593</v>
      </c>
    </row>
    <row r="94" spans="1:65" s="2" customFormat="1" ht="16.5" customHeight="1">
      <c r="A94" s="34"/>
      <c r="B94" s="35"/>
      <c r="C94" s="173" t="s">
        <v>161</v>
      </c>
      <c r="D94" s="173" t="s">
        <v>122</v>
      </c>
      <c r="E94" s="174" t="s">
        <v>594</v>
      </c>
      <c r="F94" s="175" t="s">
        <v>595</v>
      </c>
      <c r="G94" s="176" t="s">
        <v>350</v>
      </c>
      <c r="H94" s="177">
        <v>8</v>
      </c>
      <c r="I94" s="178"/>
      <c r="J94" s="179">
        <f t="shared" si="0"/>
        <v>0</v>
      </c>
      <c r="K94" s="175" t="s">
        <v>570</v>
      </c>
      <c r="L94" s="39"/>
      <c r="M94" s="180" t="s">
        <v>19</v>
      </c>
      <c r="N94" s="181" t="s">
        <v>42</v>
      </c>
      <c r="O94" s="64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425</v>
      </c>
      <c r="AT94" s="184" t="s">
        <v>122</v>
      </c>
      <c r="AU94" s="184" t="s">
        <v>81</v>
      </c>
      <c r="AY94" s="17" t="s">
        <v>120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7" t="s">
        <v>79</v>
      </c>
      <c r="BK94" s="185">
        <f t="shared" si="9"/>
        <v>0</v>
      </c>
      <c r="BL94" s="17" t="s">
        <v>425</v>
      </c>
      <c r="BM94" s="184" t="s">
        <v>596</v>
      </c>
    </row>
    <row r="95" spans="1:65" s="2" customFormat="1" ht="16.5" customHeight="1">
      <c r="A95" s="34"/>
      <c r="B95" s="35"/>
      <c r="C95" s="213" t="s">
        <v>169</v>
      </c>
      <c r="D95" s="213" t="s">
        <v>204</v>
      </c>
      <c r="E95" s="214" t="s">
        <v>597</v>
      </c>
      <c r="F95" s="215" t="s">
        <v>598</v>
      </c>
      <c r="G95" s="216" t="s">
        <v>350</v>
      </c>
      <c r="H95" s="217">
        <v>7</v>
      </c>
      <c r="I95" s="218"/>
      <c r="J95" s="219">
        <f t="shared" si="0"/>
        <v>0</v>
      </c>
      <c r="K95" s="215" t="s">
        <v>19</v>
      </c>
      <c r="L95" s="220"/>
      <c r="M95" s="221" t="s">
        <v>19</v>
      </c>
      <c r="N95" s="222" t="s">
        <v>42</v>
      </c>
      <c r="O95" s="64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580</v>
      </c>
      <c r="AT95" s="184" t="s">
        <v>204</v>
      </c>
      <c r="AU95" s="184" t="s">
        <v>81</v>
      </c>
      <c r="AY95" s="17" t="s">
        <v>120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7" t="s">
        <v>79</v>
      </c>
      <c r="BK95" s="185">
        <f t="shared" si="9"/>
        <v>0</v>
      </c>
      <c r="BL95" s="17" t="s">
        <v>425</v>
      </c>
      <c r="BM95" s="184" t="s">
        <v>599</v>
      </c>
    </row>
    <row r="96" spans="1:65" s="2" customFormat="1" ht="16.5" customHeight="1">
      <c r="A96" s="34"/>
      <c r="B96" s="35"/>
      <c r="C96" s="213" t="s">
        <v>174</v>
      </c>
      <c r="D96" s="213" t="s">
        <v>204</v>
      </c>
      <c r="E96" s="214" t="s">
        <v>600</v>
      </c>
      <c r="F96" s="215" t="s">
        <v>601</v>
      </c>
      <c r="G96" s="216" t="s">
        <v>350</v>
      </c>
      <c r="H96" s="217">
        <v>1</v>
      </c>
      <c r="I96" s="218"/>
      <c r="J96" s="219">
        <f t="shared" si="0"/>
        <v>0</v>
      </c>
      <c r="K96" s="215" t="s">
        <v>19</v>
      </c>
      <c r="L96" s="220"/>
      <c r="M96" s="221" t="s">
        <v>19</v>
      </c>
      <c r="N96" s="222" t="s">
        <v>42</v>
      </c>
      <c r="O96" s="64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580</v>
      </c>
      <c r="AT96" s="184" t="s">
        <v>204</v>
      </c>
      <c r="AU96" s="184" t="s">
        <v>81</v>
      </c>
      <c r="AY96" s="17" t="s">
        <v>120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7" t="s">
        <v>79</v>
      </c>
      <c r="BK96" s="185">
        <f t="shared" si="9"/>
        <v>0</v>
      </c>
      <c r="BL96" s="17" t="s">
        <v>425</v>
      </c>
      <c r="BM96" s="184" t="s">
        <v>602</v>
      </c>
    </row>
    <row r="97" spans="1:65" s="2" customFormat="1" ht="16.5" customHeight="1">
      <c r="A97" s="34"/>
      <c r="B97" s="35"/>
      <c r="C97" s="173" t="s">
        <v>179</v>
      </c>
      <c r="D97" s="173" t="s">
        <v>122</v>
      </c>
      <c r="E97" s="174" t="s">
        <v>603</v>
      </c>
      <c r="F97" s="175" t="s">
        <v>604</v>
      </c>
      <c r="G97" s="176" t="s">
        <v>350</v>
      </c>
      <c r="H97" s="177">
        <v>6</v>
      </c>
      <c r="I97" s="178"/>
      <c r="J97" s="179">
        <f t="shared" si="0"/>
        <v>0</v>
      </c>
      <c r="K97" s="175" t="s">
        <v>570</v>
      </c>
      <c r="L97" s="39"/>
      <c r="M97" s="180" t="s">
        <v>19</v>
      </c>
      <c r="N97" s="181" t="s">
        <v>42</v>
      </c>
      <c r="O97" s="64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425</v>
      </c>
      <c r="AT97" s="184" t="s">
        <v>122</v>
      </c>
      <c r="AU97" s="184" t="s">
        <v>81</v>
      </c>
      <c r="AY97" s="17" t="s">
        <v>120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7" t="s">
        <v>79</v>
      </c>
      <c r="BK97" s="185">
        <f t="shared" si="9"/>
        <v>0</v>
      </c>
      <c r="BL97" s="17" t="s">
        <v>425</v>
      </c>
      <c r="BM97" s="184" t="s">
        <v>605</v>
      </c>
    </row>
    <row r="98" spans="1:65" s="2" customFormat="1" ht="16.5" customHeight="1">
      <c r="A98" s="34"/>
      <c r="B98" s="35"/>
      <c r="C98" s="173" t="s">
        <v>184</v>
      </c>
      <c r="D98" s="173" t="s">
        <v>122</v>
      </c>
      <c r="E98" s="174" t="s">
        <v>606</v>
      </c>
      <c r="F98" s="175" t="s">
        <v>607</v>
      </c>
      <c r="G98" s="176" t="s">
        <v>350</v>
      </c>
      <c r="H98" s="177">
        <v>8</v>
      </c>
      <c r="I98" s="178"/>
      <c r="J98" s="179">
        <f t="shared" si="0"/>
        <v>0</v>
      </c>
      <c r="K98" s="175" t="s">
        <v>570</v>
      </c>
      <c r="L98" s="39"/>
      <c r="M98" s="180" t="s">
        <v>19</v>
      </c>
      <c r="N98" s="181" t="s">
        <v>42</v>
      </c>
      <c r="O98" s="64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425</v>
      </c>
      <c r="AT98" s="184" t="s">
        <v>122</v>
      </c>
      <c r="AU98" s="184" t="s">
        <v>81</v>
      </c>
      <c r="AY98" s="17" t="s">
        <v>120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7" t="s">
        <v>79</v>
      </c>
      <c r="BK98" s="185">
        <f t="shared" si="9"/>
        <v>0</v>
      </c>
      <c r="BL98" s="17" t="s">
        <v>425</v>
      </c>
      <c r="BM98" s="184" t="s">
        <v>608</v>
      </c>
    </row>
    <row r="99" spans="1:65" s="2" customFormat="1" ht="16.5" customHeight="1">
      <c r="A99" s="34"/>
      <c r="B99" s="35"/>
      <c r="C99" s="213" t="s">
        <v>188</v>
      </c>
      <c r="D99" s="213" t="s">
        <v>204</v>
      </c>
      <c r="E99" s="214" t="s">
        <v>609</v>
      </c>
      <c r="F99" s="215" t="s">
        <v>610</v>
      </c>
      <c r="G99" s="216" t="s">
        <v>350</v>
      </c>
      <c r="H99" s="217">
        <v>1</v>
      </c>
      <c r="I99" s="218"/>
      <c r="J99" s="219">
        <f t="shared" si="0"/>
        <v>0</v>
      </c>
      <c r="K99" s="215" t="s">
        <v>19</v>
      </c>
      <c r="L99" s="220"/>
      <c r="M99" s="221" t="s">
        <v>19</v>
      </c>
      <c r="N99" s="222" t="s">
        <v>42</v>
      </c>
      <c r="O99" s="64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580</v>
      </c>
      <c r="AT99" s="184" t="s">
        <v>204</v>
      </c>
      <c r="AU99" s="184" t="s">
        <v>81</v>
      </c>
      <c r="AY99" s="17" t="s">
        <v>120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7" t="s">
        <v>79</v>
      </c>
      <c r="BK99" s="185">
        <f t="shared" si="9"/>
        <v>0</v>
      </c>
      <c r="BL99" s="17" t="s">
        <v>425</v>
      </c>
      <c r="BM99" s="184" t="s">
        <v>611</v>
      </c>
    </row>
    <row r="100" spans="1:65" s="2" customFormat="1" ht="16.5" customHeight="1">
      <c r="A100" s="34"/>
      <c r="B100" s="35"/>
      <c r="C100" s="213" t="s">
        <v>8</v>
      </c>
      <c r="D100" s="213" t="s">
        <v>204</v>
      </c>
      <c r="E100" s="214" t="s">
        <v>612</v>
      </c>
      <c r="F100" s="215" t="s">
        <v>613</v>
      </c>
      <c r="G100" s="216" t="s">
        <v>350</v>
      </c>
      <c r="H100" s="217">
        <v>2</v>
      </c>
      <c r="I100" s="218"/>
      <c r="J100" s="219">
        <f t="shared" si="0"/>
        <v>0</v>
      </c>
      <c r="K100" s="215" t="s">
        <v>19</v>
      </c>
      <c r="L100" s="220"/>
      <c r="M100" s="221" t="s">
        <v>19</v>
      </c>
      <c r="N100" s="222" t="s">
        <v>42</v>
      </c>
      <c r="O100" s="64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580</v>
      </c>
      <c r="AT100" s="184" t="s">
        <v>204</v>
      </c>
      <c r="AU100" s="184" t="s">
        <v>81</v>
      </c>
      <c r="AY100" s="17" t="s">
        <v>120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7" t="s">
        <v>79</v>
      </c>
      <c r="BK100" s="185">
        <f t="shared" si="9"/>
        <v>0</v>
      </c>
      <c r="BL100" s="17" t="s">
        <v>425</v>
      </c>
      <c r="BM100" s="184" t="s">
        <v>614</v>
      </c>
    </row>
    <row r="101" spans="1:65" s="2" customFormat="1" ht="16.5" customHeight="1">
      <c r="A101" s="34"/>
      <c r="B101" s="35"/>
      <c r="C101" s="213" t="s">
        <v>199</v>
      </c>
      <c r="D101" s="213" t="s">
        <v>204</v>
      </c>
      <c r="E101" s="214" t="s">
        <v>615</v>
      </c>
      <c r="F101" s="215" t="s">
        <v>616</v>
      </c>
      <c r="G101" s="216" t="s">
        <v>350</v>
      </c>
      <c r="H101" s="217">
        <v>4</v>
      </c>
      <c r="I101" s="218"/>
      <c r="J101" s="219">
        <f t="shared" si="0"/>
        <v>0</v>
      </c>
      <c r="K101" s="215" t="s">
        <v>19</v>
      </c>
      <c r="L101" s="220"/>
      <c r="M101" s="221" t="s">
        <v>19</v>
      </c>
      <c r="N101" s="222" t="s">
        <v>42</v>
      </c>
      <c r="O101" s="64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580</v>
      </c>
      <c r="AT101" s="184" t="s">
        <v>204</v>
      </c>
      <c r="AU101" s="184" t="s">
        <v>81</v>
      </c>
      <c r="AY101" s="17" t="s">
        <v>120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7" t="s">
        <v>79</v>
      </c>
      <c r="BK101" s="185">
        <f t="shared" si="9"/>
        <v>0</v>
      </c>
      <c r="BL101" s="17" t="s">
        <v>425</v>
      </c>
      <c r="BM101" s="184" t="s">
        <v>617</v>
      </c>
    </row>
    <row r="102" spans="1:65" s="2" customFormat="1" ht="16.5" customHeight="1">
      <c r="A102" s="34"/>
      <c r="B102" s="35"/>
      <c r="C102" s="213" t="s">
        <v>203</v>
      </c>
      <c r="D102" s="213" t="s">
        <v>204</v>
      </c>
      <c r="E102" s="214" t="s">
        <v>618</v>
      </c>
      <c r="F102" s="215" t="s">
        <v>619</v>
      </c>
      <c r="G102" s="216" t="s">
        <v>350</v>
      </c>
      <c r="H102" s="217">
        <v>1</v>
      </c>
      <c r="I102" s="218"/>
      <c r="J102" s="219">
        <f t="shared" si="0"/>
        <v>0</v>
      </c>
      <c r="K102" s="215" t="s">
        <v>19</v>
      </c>
      <c r="L102" s="220"/>
      <c r="M102" s="221" t="s">
        <v>19</v>
      </c>
      <c r="N102" s="222" t="s">
        <v>42</v>
      </c>
      <c r="O102" s="64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580</v>
      </c>
      <c r="AT102" s="184" t="s">
        <v>204</v>
      </c>
      <c r="AU102" s="184" t="s">
        <v>81</v>
      </c>
      <c r="AY102" s="17" t="s">
        <v>120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7" t="s">
        <v>79</v>
      </c>
      <c r="BK102" s="185">
        <f t="shared" si="9"/>
        <v>0</v>
      </c>
      <c r="BL102" s="17" t="s">
        <v>425</v>
      </c>
      <c r="BM102" s="184" t="s">
        <v>620</v>
      </c>
    </row>
    <row r="103" spans="1:65" s="2" customFormat="1" ht="16.5" customHeight="1">
      <c r="A103" s="34"/>
      <c r="B103" s="35"/>
      <c r="C103" s="173" t="s">
        <v>210</v>
      </c>
      <c r="D103" s="173" t="s">
        <v>122</v>
      </c>
      <c r="E103" s="174" t="s">
        <v>621</v>
      </c>
      <c r="F103" s="175" t="s">
        <v>622</v>
      </c>
      <c r="G103" s="176" t="s">
        <v>350</v>
      </c>
      <c r="H103" s="177">
        <v>6</v>
      </c>
      <c r="I103" s="178"/>
      <c r="J103" s="179">
        <f t="shared" si="0"/>
        <v>0</v>
      </c>
      <c r="K103" s="175" t="s">
        <v>570</v>
      </c>
      <c r="L103" s="39"/>
      <c r="M103" s="180" t="s">
        <v>19</v>
      </c>
      <c r="N103" s="181" t="s">
        <v>42</v>
      </c>
      <c r="O103" s="64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425</v>
      </c>
      <c r="AT103" s="184" t="s">
        <v>122</v>
      </c>
      <c r="AU103" s="184" t="s">
        <v>81</v>
      </c>
      <c r="AY103" s="17" t="s">
        <v>120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7" t="s">
        <v>79</v>
      </c>
      <c r="BK103" s="185">
        <f t="shared" si="9"/>
        <v>0</v>
      </c>
      <c r="BL103" s="17" t="s">
        <v>425</v>
      </c>
      <c r="BM103" s="184" t="s">
        <v>623</v>
      </c>
    </row>
    <row r="104" spans="1:65" s="2" customFormat="1" ht="16.5" customHeight="1">
      <c r="A104" s="34"/>
      <c r="B104" s="35"/>
      <c r="C104" s="173" t="s">
        <v>215</v>
      </c>
      <c r="D104" s="173" t="s">
        <v>122</v>
      </c>
      <c r="E104" s="174" t="s">
        <v>624</v>
      </c>
      <c r="F104" s="175" t="s">
        <v>625</v>
      </c>
      <c r="G104" s="176" t="s">
        <v>350</v>
      </c>
      <c r="H104" s="177">
        <v>8</v>
      </c>
      <c r="I104" s="178"/>
      <c r="J104" s="179">
        <f t="shared" si="0"/>
        <v>0</v>
      </c>
      <c r="K104" s="175" t="s">
        <v>570</v>
      </c>
      <c r="L104" s="39"/>
      <c r="M104" s="180" t="s">
        <v>19</v>
      </c>
      <c r="N104" s="181" t="s">
        <v>42</v>
      </c>
      <c r="O104" s="64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425</v>
      </c>
      <c r="AT104" s="184" t="s">
        <v>122</v>
      </c>
      <c r="AU104" s="184" t="s">
        <v>81</v>
      </c>
      <c r="AY104" s="17" t="s">
        <v>120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17" t="s">
        <v>79</v>
      </c>
      <c r="BK104" s="185">
        <f t="shared" si="9"/>
        <v>0</v>
      </c>
      <c r="BL104" s="17" t="s">
        <v>425</v>
      </c>
      <c r="BM104" s="184" t="s">
        <v>626</v>
      </c>
    </row>
    <row r="105" spans="1:65" s="2" customFormat="1" ht="16.5" customHeight="1">
      <c r="A105" s="34"/>
      <c r="B105" s="35"/>
      <c r="C105" s="213" t="s">
        <v>220</v>
      </c>
      <c r="D105" s="213" t="s">
        <v>204</v>
      </c>
      <c r="E105" s="214" t="s">
        <v>627</v>
      </c>
      <c r="F105" s="215" t="s">
        <v>628</v>
      </c>
      <c r="G105" s="216" t="s">
        <v>350</v>
      </c>
      <c r="H105" s="217">
        <v>8</v>
      </c>
      <c r="I105" s="218"/>
      <c r="J105" s="219">
        <f t="shared" si="0"/>
        <v>0</v>
      </c>
      <c r="K105" s="215" t="s">
        <v>19</v>
      </c>
      <c r="L105" s="220"/>
      <c r="M105" s="221" t="s">
        <v>19</v>
      </c>
      <c r="N105" s="222" t="s">
        <v>42</v>
      </c>
      <c r="O105" s="64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580</v>
      </c>
      <c r="AT105" s="184" t="s">
        <v>204</v>
      </c>
      <c r="AU105" s="184" t="s">
        <v>81</v>
      </c>
      <c r="AY105" s="17" t="s">
        <v>120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17" t="s">
        <v>79</v>
      </c>
      <c r="BK105" s="185">
        <f t="shared" si="9"/>
        <v>0</v>
      </c>
      <c r="BL105" s="17" t="s">
        <v>425</v>
      </c>
      <c r="BM105" s="184" t="s">
        <v>629</v>
      </c>
    </row>
    <row r="106" spans="1:65" s="2" customFormat="1" ht="21.75" customHeight="1">
      <c r="A106" s="34"/>
      <c r="B106" s="35"/>
      <c r="C106" s="173" t="s">
        <v>7</v>
      </c>
      <c r="D106" s="173" t="s">
        <v>122</v>
      </c>
      <c r="E106" s="174" t="s">
        <v>630</v>
      </c>
      <c r="F106" s="175" t="s">
        <v>631</v>
      </c>
      <c r="G106" s="176" t="s">
        <v>154</v>
      </c>
      <c r="H106" s="177">
        <v>300</v>
      </c>
      <c r="I106" s="178"/>
      <c r="J106" s="179">
        <f t="shared" si="0"/>
        <v>0</v>
      </c>
      <c r="K106" s="175" t="s">
        <v>570</v>
      </c>
      <c r="L106" s="39"/>
      <c r="M106" s="180" t="s">
        <v>19</v>
      </c>
      <c r="N106" s="181" t="s">
        <v>42</v>
      </c>
      <c r="O106" s="64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425</v>
      </c>
      <c r="AT106" s="184" t="s">
        <v>122</v>
      </c>
      <c r="AU106" s="184" t="s">
        <v>81</v>
      </c>
      <c r="AY106" s="17" t="s">
        <v>120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17" t="s">
        <v>79</v>
      </c>
      <c r="BK106" s="185">
        <f t="shared" si="9"/>
        <v>0</v>
      </c>
      <c r="BL106" s="17" t="s">
        <v>425</v>
      </c>
      <c r="BM106" s="184" t="s">
        <v>632</v>
      </c>
    </row>
    <row r="107" spans="1:65" s="2" customFormat="1" ht="16.5" customHeight="1">
      <c r="A107" s="34"/>
      <c r="B107" s="35"/>
      <c r="C107" s="213" t="s">
        <v>229</v>
      </c>
      <c r="D107" s="213" t="s">
        <v>204</v>
      </c>
      <c r="E107" s="214" t="s">
        <v>633</v>
      </c>
      <c r="F107" s="215" t="s">
        <v>634</v>
      </c>
      <c r="G107" s="216" t="s">
        <v>240</v>
      </c>
      <c r="H107" s="217">
        <v>186</v>
      </c>
      <c r="I107" s="218"/>
      <c r="J107" s="219">
        <f t="shared" si="0"/>
        <v>0</v>
      </c>
      <c r="K107" s="215" t="s">
        <v>570</v>
      </c>
      <c r="L107" s="220"/>
      <c r="M107" s="221" t="s">
        <v>19</v>
      </c>
      <c r="N107" s="222" t="s">
        <v>42</v>
      </c>
      <c r="O107" s="64"/>
      <c r="P107" s="182">
        <f t="shared" si="1"/>
        <v>0</v>
      </c>
      <c r="Q107" s="182">
        <v>0.001</v>
      </c>
      <c r="R107" s="182">
        <f t="shared" si="2"/>
        <v>0.186</v>
      </c>
      <c r="S107" s="182">
        <v>0</v>
      </c>
      <c r="T107" s="183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580</v>
      </c>
      <c r="AT107" s="184" t="s">
        <v>204</v>
      </c>
      <c r="AU107" s="184" t="s">
        <v>81</v>
      </c>
      <c r="AY107" s="17" t="s">
        <v>120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17" t="s">
        <v>79</v>
      </c>
      <c r="BK107" s="185">
        <f t="shared" si="9"/>
        <v>0</v>
      </c>
      <c r="BL107" s="17" t="s">
        <v>425</v>
      </c>
      <c r="BM107" s="184" t="s">
        <v>635</v>
      </c>
    </row>
    <row r="108" spans="2:51" s="13" customFormat="1" ht="11.25">
      <c r="B108" s="186"/>
      <c r="C108" s="187"/>
      <c r="D108" s="188" t="s">
        <v>131</v>
      </c>
      <c r="E108" s="189" t="s">
        <v>19</v>
      </c>
      <c r="F108" s="190" t="s">
        <v>636</v>
      </c>
      <c r="G108" s="187"/>
      <c r="H108" s="191">
        <v>186</v>
      </c>
      <c r="I108" s="192"/>
      <c r="J108" s="187"/>
      <c r="K108" s="187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131</v>
      </c>
      <c r="AU108" s="197" t="s">
        <v>81</v>
      </c>
      <c r="AV108" s="13" t="s">
        <v>81</v>
      </c>
      <c r="AW108" s="13" t="s">
        <v>33</v>
      </c>
      <c r="AX108" s="13" t="s">
        <v>71</v>
      </c>
      <c r="AY108" s="197" t="s">
        <v>120</v>
      </c>
    </row>
    <row r="109" spans="2:51" s="14" customFormat="1" ht="11.25">
      <c r="B109" s="202"/>
      <c r="C109" s="203"/>
      <c r="D109" s="188" t="s">
        <v>131</v>
      </c>
      <c r="E109" s="204" t="s">
        <v>19</v>
      </c>
      <c r="F109" s="205" t="s">
        <v>168</v>
      </c>
      <c r="G109" s="203"/>
      <c r="H109" s="206">
        <v>186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131</v>
      </c>
      <c r="AU109" s="212" t="s">
        <v>81</v>
      </c>
      <c r="AV109" s="14" t="s">
        <v>126</v>
      </c>
      <c r="AW109" s="14" t="s">
        <v>33</v>
      </c>
      <c r="AX109" s="14" t="s">
        <v>79</v>
      </c>
      <c r="AY109" s="212" t="s">
        <v>120</v>
      </c>
    </row>
    <row r="110" spans="1:65" s="2" customFormat="1" ht="21.75" customHeight="1">
      <c r="A110" s="34"/>
      <c r="B110" s="35"/>
      <c r="C110" s="173" t="s">
        <v>233</v>
      </c>
      <c r="D110" s="173" t="s">
        <v>122</v>
      </c>
      <c r="E110" s="174" t="s">
        <v>637</v>
      </c>
      <c r="F110" s="175" t="s">
        <v>638</v>
      </c>
      <c r="G110" s="176" t="s">
        <v>154</v>
      </c>
      <c r="H110" s="177">
        <v>100</v>
      </c>
      <c r="I110" s="178"/>
      <c r="J110" s="179">
        <f aca="true" t="shared" si="10" ref="J110:J118">ROUND(I110*H110,2)</f>
        <v>0</v>
      </c>
      <c r="K110" s="175" t="s">
        <v>570</v>
      </c>
      <c r="L110" s="39"/>
      <c r="M110" s="180" t="s">
        <v>19</v>
      </c>
      <c r="N110" s="181" t="s">
        <v>42</v>
      </c>
      <c r="O110" s="64"/>
      <c r="P110" s="182">
        <f aca="true" t="shared" si="11" ref="P110:P118">O110*H110</f>
        <v>0</v>
      </c>
      <c r="Q110" s="182">
        <v>0</v>
      </c>
      <c r="R110" s="182">
        <f aca="true" t="shared" si="12" ref="R110:R118">Q110*H110</f>
        <v>0</v>
      </c>
      <c r="S110" s="182">
        <v>0</v>
      </c>
      <c r="T110" s="183">
        <f aca="true" t="shared" si="13" ref="T110:T118"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425</v>
      </c>
      <c r="AT110" s="184" t="s">
        <v>122</v>
      </c>
      <c r="AU110" s="184" t="s">
        <v>81</v>
      </c>
      <c r="AY110" s="17" t="s">
        <v>120</v>
      </c>
      <c r="BE110" s="185">
        <f aca="true" t="shared" si="14" ref="BE110:BE118">IF(N110="základní",J110,0)</f>
        <v>0</v>
      </c>
      <c r="BF110" s="185">
        <f aca="true" t="shared" si="15" ref="BF110:BF118">IF(N110="snížená",J110,0)</f>
        <v>0</v>
      </c>
      <c r="BG110" s="185">
        <f aca="true" t="shared" si="16" ref="BG110:BG118">IF(N110="zákl. přenesená",J110,0)</f>
        <v>0</v>
      </c>
      <c r="BH110" s="185">
        <f aca="true" t="shared" si="17" ref="BH110:BH118">IF(N110="sníž. přenesená",J110,0)</f>
        <v>0</v>
      </c>
      <c r="BI110" s="185">
        <f aca="true" t="shared" si="18" ref="BI110:BI118">IF(N110="nulová",J110,0)</f>
        <v>0</v>
      </c>
      <c r="BJ110" s="17" t="s">
        <v>79</v>
      </c>
      <c r="BK110" s="185">
        <f aca="true" t="shared" si="19" ref="BK110:BK118">ROUND(I110*H110,2)</f>
        <v>0</v>
      </c>
      <c r="BL110" s="17" t="s">
        <v>425</v>
      </c>
      <c r="BM110" s="184" t="s">
        <v>639</v>
      </c>
    </row>
    <row r="111" spans="1:65" s="2" customFormat="1" ht="16.5" customHeight="1">
      <c r="A111" s="34"/>
      <c r="B111" s="35"/>
      <c r="C111" s="213" t="s">
        <v>237</v>
      </c>
      <c r="D111" s="213" t="s">
        <v>204</v>
      </c>
      <c r="E111" s="214" t="s">
        <v>640</v>
      </c>
      <c r="F111" s="215" t="s">
        <v>641</v>
      </c>
      <c r="G111" s="216" t="s">
        <v>154</v>
      </c>
      <c r="H111" s="217">
        <v>100</v>
      </c>
      <c r="I111" s="218"/>
      <c r="J111" s="219">
        <f t="shared" si="10"/>
        <v>0</v>
      </c>
      <c r="K111" s="215" t="s">
        <v>570</v>
      </c>
      <c r="L111" s="220"/>
      <c r="M111" s="221" t="s">
        <v>19</v>
      </c>
      <c r="N111" s="222" t="s">
        <v>42</v>
      </c>
      <c r="O111" s="64"/>
      <c r="P111" s="182">
        <f t="shared" si="11"/>
        <v>0</v>
      </c>
      <c r="Q111" s="182">
        <v>0.00016</v>
      </c>
      <c r="R111" s="182">
        <f t="shared" si="12"/>
        <v>0.016</v>
      </c>
      <c r="S111" s="182">
        <v>0</v>
      </c>
      <c r="T111" s="183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580</v>
      </c>
      <c r="AT111" s="184" t="s">
        <v>204</v>
      </c>
      <c r="AU111" s="184" t="s">
        <v>81</v>
      </c>
      <c r="AY111" s="17" t="s">
        <v>120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17" t="s">
        <v>79</v>
      </c>
      <c r="BK111" s="185">
        <f t="shared" si="19"/>
        <v>0</v>
      </c>
      <c r="BL111" s="17" t="s">
        <v>425</v>
      </c>
      <c r="BM111" s="184" t="s">
        <v>642</v>
      </c>
    </row>
    <row r="112" spans="1:65" s="2" customFormat="1" ht="16.5" customHeight="1">
      <c r="A112" s="34"/>
      <c r="B112" s="35"/>
      <c r="C112" s="173" t="s">
        <v>243</v>
      </c>
      <c r="D112" s="173" t="s">
        <v>122</v>
      </c>
      <c r="E112" s="174" t="s">
        <v>643</v>
      </c>
      <c r="F112" s="175" t="s">
        <v>644</v>
      </c>
      <c r="G112" s="176" t="s">
        <v>154</v>
      </c>
      <c r="H112" s="177">
        <v>420</v>
      </c>
      <c r="I112" s="178"/>
      <c r="J112" s="179">
        <f t="shared" si="10"/>
        <v>0</v>
      </c>
      <c r="K112" s="175" t="s">
        <v>570</v>
      </c>
      <c r="L112" s="39"/>
      <c r="M112" s="180" t="s">
        <v>19</v>
      </c>
      <c r="N112" s="181" t="s">
        <v>42</v>
      </c>
      <c r="O112" s="64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3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425</v>
      </c>
      <c r="AT112" s="184" t="s">
        <v>122</v>
      </c>
      <c r="AU112" s="184" t="s">
        <v>81</v>
      </c>
      <c r="AY112" s="17" t="s">
        <v>120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17" t="s">
        <v>79</v>
      </c>
      <c r="BK112" s="185">
        <f t="shared" si="19"/>
        <v>0</v>
      </c>
      <c r="BL112" s="17" t="s">
        <v>425</v>
      </c>
      <c r="BM112" s="184" t="s">
        <v>645</v>
      </c>
    </row>
    <row r="113" spans="1:65" s="2" customFormat="1" ht="16.5" customHeight="1">
      <c r="A113" s="34"/>
      <c r="B113" s="35"/>
      <c r="C113" s="213" t="s">
        <v>247</v>
      </c>
      <c r="D113" s="213" t="s">
        <v>204</v>
      </c>
      <c r="E113" s="214" t="s">
        <v>646</v>
      </c>
      <c r="F113" s="215" t="s">
        <v>647</v>
      </c>
      <c r="G113" s="216" t="s">
        <v>154</v>
      </c>
      <c r="H113" s="217">
        <v>420</v>
      </c>
      <c r="I113" s="218"/>
      <c r="J113" s="219">
        <f t="shared" si="10"/>
        <v>0</v>
      </c>
      <c r="K113" s="215" t="s">
        <v>570</v>
      </c>
      <c r="L113" s="220"/>
      <c r="M113" s="221" t="s">
        <v>19</v>
      </c>
      <c r="N113" s="222" t="s">
        <v>42</v>
      </c>
      <c r="O113" s="64"/>
      <c r="P113" s="182">
        <f t="shared" si="11"/>
        <v>0</v>
      </c>
      <c r="Q113" s="182">
        <v>0.0009</v>
      </c>
      <c r="R113" s="182">
        <f t="shared" si="12"/>
        <v>0.378</v>
      </c>
      <c r="S113" s="182">
        <v>0</v>
      </c>
      <c r="T113" s="183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580</v>
      </c>
      <c r="AT113" s="184" t="s">
        <v>204</v>
      </c>
      <c r="AU113" s="184" t="s">
        <v>81</v>
      </c>
      <c r="AY113" s="17" t="s">
        <v>120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17" t="s">
        <v>79</v>
      </c>
      <c r="BK113" s="185">
        <f t="shared" si="19"/>
        <v>0</v>
      </c>
      <c r="BL113" s="17" t="s">
        <v>425</v>
      </c>
      <c r="BM113" s="184" t="s">
        <v>648</v>
      </c>
    </row>
    <row r="114" spans="1:65" s="2" customFormat="1" ht="16.5" customHeight="1">
      <c r="A114" s="34"/>
      <c r="B114" s="35"/>
      <c r="C114" s="173" t="s">
        <v>252</v>
      </c>
      <c r="D114" s="173" t="s">
        <v>122</v>
      </c>
      <c r="E114" s="174" t="s">
        <v>649</v>
      </c>
      <c r="F114" s="175" t="s">
        <v>650</v>
      </c>
      <c r="G114" s="176" t="s">
        <v>350</v>
      </c>
      <c r="H114" s="177">
        <v>24</v>
      </c>
      <c r="I114" s="178"/>
      <c r="J114" s="179">
        <f t="shared" si="10"/>
        <v>0</v>
      </c>
      <c r="K114" s="175" t="s">
        <v>570</v>
      </c>
      <c r="L114" s="39"/>
      <c r="M114" s="180" t="s">
        <v>19</v>
      </c>
      <c r="N114" s="181" t="s">
        <v>42</v>
      </c>
      <c r="O114" s="64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425</v>
      </c>
      <c r="AT114" s="184" t="s">
        <v>122</v>
      </c>
      <c r="AU114" s="184" t="s">
        <v>81</v>
      </c>
      <c r="AY114" s="17" t="s">
        <v>120</v>
      </c>
      <c r="BE114" s="185">
        <f t="shared" si="14"/>
        <v>0</v>
      </c>
      <c r="BF114" s="185">
        <f t="shared" si="15"/>
        <v>0</v>
      </c>
      <c r="BG114" s="185">
        <f t="shared" si="16"/>
        <v>0</v>
      </c>
      <c r="BH114" s="185">
        <f t="shared" si="17"/>
        <v>0</v>
      </c>
      <c r="BI114" s="185">
        <f t="shared" si="18"/>
        <v>0</v>
      </c>
      <c r="BJ114" s="17" t="s">
        <v>79</v>
      </c>
      <c r="BK114" s="185">
        <f t="shared" si="19"/>
        <v>0</v>
      </c>
      <c r="BL114" s="17" t="s">
        <v>425</v>
      </c>
      <c r="BM114" s="184" t="s">
        <v>651</v>
      </c>
    </row>
    <row r="115" spans="1:65" s="2" customFormat="1" ht="16.5" customHeight="1">
      <c r="A115" s="34"/>
      <c r="B115" s="35"/>
      <c r="C115" s="173" t="s">
        <v>257</v>
      </c>
      <c r="D115" s="173" t="s">
        <v>122</v>
      </c>
      <c r="E115" s="174" t="s">
        <v>652</v>
      </c>
      <c r="F115" s="175" t="s">
        <v>653</v>
      </c>
      <c r="G115" s="176" t="s">
        <v>350</v>
      </c>
      <c r="H115" s="177">
        <v>50</v>
      </c>
      <c r="I115" s="178"/>
      <c r="J115" s="179">
        <f t="shared" si="10"/>
        <v>0</v>
      </c>
      <c r="K115" s="175" t="s">
        <v>19</v>
      </c>
      <c r="L115" s="39"/>
      <c r="M115" s="180" t="s">
        <v>19</v>
      </c>
      <c r="N115" s="181" t="s">
        <v>42</v>
      </c>
      <c r="O115" s="64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425</v>
      </c>
      <c r="AT115" s="184" t="s">
        <v>122</v>
      </c>
      <c r="AU115" s="184" t="s">
        <v>81</v>
      </c>
      <c r="AY115" s="17" t="s">
        <v>120</v>
      </c>
      <c r="BE115" s="185">
        <f t="shared" si="14"/>
        <v>0</v>
      </c>
      <c r="BF115" s="185">
        <f t="shared" si="15"/>
        <v>0</v>
      </c>
      <c r="BG115" s="185">
        <f t="shared" si="16"/>
        <v>0</v>
      </c>
      <c r="BH115" s="185">
        <f t="shared" si="17"/>
        <v>0</v>
      </c>
      <c r="BI115" s="185">
        <f t="shared" si="18"/>
        <v>0</v>
      </c>
      <c r="BJ115" s="17" t="s">
        <v>79</v>
      </c>
      <c r="BK115" s="185">
        <f t="shared" si="19"/>
        <v>0</v>
      </c>
      <c r="BL115" s="17" t="s">
        <v>425</v>
      </c>
      <c r="BM115" s="184" t="s">
        <v>654</v>
      </c>
    </row>
    <row r="116" spans="1:65" s="2" customFormat="1" ht="16.5" customHeight="1">
      <c r="A116" s="34"/>
      <c r="B116" s="35"/>
      <c r="C116" s="173" t="s">
        <v>262</v>
      </c>
      <c r="D116" s="173" t="s">
        <v>122</v>
      </c>
      <c r="E116" s="174" t="s">
        <v>655</v>
      </c>
      <c r="F116" s="175" t="s">
        <v>656</v>
      </c>
      <c r="G116" s="176" t="s">
        <v>657</v>
      </c>
      <c r="H116" s="238"/>
      <c r="I116" s="178"/>
      <c r="J116" s="179">
        <f t="shared" si="10"/>
        <v>0</v>
      </c>
      <c r="K116" s="175" t="s">
        <v>19</v>
      </c>
      <c r="L116" s="39"/>
      <c r="M116" s="180" t="s">
        <v>19</v>
      </c>
      <c r="N116" s="181" t="s">
        <v>42</v>
      </c>
      <c r="O116" s="64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3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425</v>
      </c>
      <c r="AT116" s="184" t="s">
        <v>122</v>
      </c>
      <c r="AU116" s="184" t="s">
        <v>81</v>
      </c>
      <c r="AY116" s="17" t="s">
        <v>120</v>
      </c>
      <c r="BE116" s="185">
        <f t="shared" si="14"/>
        <v>0</v>
      </c>
      <c r="BF116" s="185">
        <f t="shared" si="15"/>
        <v>0</v>
      </c>
      <c r="BG116" s="185">
        <f t="shared" si="16"/>
        <v>0</v>
      </c>
      <c r="BH116" s="185">
        <f t="shared" si="17"/>
        <v>0</v>
      </c>
      <c r="BI116" s="185">
        <f t="shared" si="18"/>
        <v>0</v>
      </c>
      <c r="BJ116" s="17" t="s">
        <v>79</v>
      </c>
      <c r="BK116" s="185">
        <f t="shared" si="19"/>
        <v>0</v>
      </c>
      <c r="BL116" s="17" t="s">
        <v>425</v>
      </c>
      <c r="BM116" s="184" t="s">
        <v>658</v>
      </c>
    </row>
    <row r="117" spans="1:65" s="2" customFormat="1" ht="16.5" customHeight="1">
      <c r="A117" s="34"/>
      <c r="B117" s="35"/>
      <c r="C117" s="173" t="s">
        <v>266</v>
      </c>
      <c r="D117" s="173" t="s">
        <v>122</v>
      </c>
      <c r="E117" s="174" t="s">
        <v>659</v>
      </c>
      <c r="F117" s="175" t="s">
        <v>660</v>
      </c>
      <c r="G117" s="176" t="s">
        <v>657</v>
      </c>
      <c r="H117" s="238"/>
      <c r="I117" s="178"/>
      <c r="J117" s="179">
        <f t="shared" si="10"/>
        <v>0</v>
      </c>
      <c r="K117" s="175" t="s">
        <v>19</v>
      </c>
      <c r="L117" s="39"/>
      <c r="M117" s="180" t="s">
        <v>19</v>
      </c>
      <c r="N117" s="181" t="s">
        <v>42</v>
      </c>
      <c r="O117" s="64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3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425</v>
      </c>
      <c r="AT117" s="184" t="s">
        <v>122</v>
      </c>
      <c r="AU117" s="184" t="s">
        <v>81</v>
      </c>
      <c r="AY117" s="17" t="s">
        <v>120</v>
      </c>
      <c r="BE117" s="185">
        <f t="shared" si="14"/>
        <v>0</v>
      </c>
      <c r="BF117" s="185">
        <f t="shared" si="15"/>
        <v>0</v>
      </c>
      <c r="BG117" s="185">
        <f t="shared" si="16"/>
        <v>0</v>
      </c>
      <c r="BH117" s="185">
        <f t="shared" si="17"/>
        <v>0</v>
      </c>
      <c r="BI117" s="185">
        <f t="shared" si="18"/>
        <v>0</v>
      </c>
      <c r="BJ117" s="17" t="s">
        <v>79</v>
      </c>
      <c r="BK117" s="185">
        <f t="shared" si="19"/>
        <v>0</v>
      </c>
      <c r="BL117" s="17" t="s">
        <v>425</v>
      </c>
      <c r="BM117" s="184" t="s">
        <v>661</v>
      </c>
    </row>
    <row r="118" spans="1:65" s="2" customFormat="1" ht="16.5" customHeight="1">
      <c r="A118" s="34"/>
      <c r="B118" s="35"/>
      <c r="C118" s="173" t="s">
        <v>273</v>
      </c>
      <c r="D118" s="173" t="s">
        <v>122</v>
      </c>
      <c r="E118" s="174" t="s">
        <v>662</v>
      </c>
      <c r="F118" s="175" t="s">
        <v>663</v>
      </c>
      <c r="G118" s="176" t="s">
        <v>657</v>
      </c>
      <c r="H118" s="238"/>
      <c r="I118" s="178"/>
      <c r="J118" s="179">
        <f t="shared" si="10"/>
        <v>0</v>
      </c>
      <c r="K118" s="175" t="s">
        <v>19</v>
      </c>
      <c r="L118" s="39"/>
      <c r="M118" s="180" t="s">
        <v>19</v>
      </c>
      <c r="N118" s="181" t="s">
        <v>42</v>
      </c>
      <c r="O118" s="64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3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425</v>
      </c>
      <c r="AT118" s="184" t="s">
        <v>122</v>
      </c>
      <c r="AU118" s="184" t="s">
        <v>81</v>
      </c>
      <c r="AY118" s="17" t="s">
        <v>120</v>
      </c>
      <c r="BE118" s="185">
        <f t="shared" si="14"/>
        <v>0</v>
      </c>
      <c r="BF118" s="185">
        <f t="shared" si="15"/>
        <v>0</v>
      </c>
      <c r="BG118" s="185">
        <f t="shared" si="16"/>
        <v>0</v>
      </c>
      <c r="BH118" s="185">
        <f t="shared" si="17"/>
        <v>0</v>
      </c>
      <c r="BI118" s="185">
        <f t="shared" si="18"/>
        <v>0</v>
      </c>
      <c r="BJ118" s="17" t="s">
        <v>79</v>
      </c>
      <c r="BK118" s="185">
        <f t="shared" si="19"/>
        <v>0</v>
      </c>
      <c r="BL118" s="17" t="s">
        <v>425</v>
      </c>
      <c r="BM118" s="184" t="s">
        <v>664</v>
      </c>
    </row>
    <row r="119" spans="2:63" s="12" customFormat="1" ht="22.9" customHeight="1">
      <c r="B119" s="157"/>
      <c r="C119" s="158"/>
      <c r="D119" s="159" t="s">
        <v>70</v>
      </c>
      <c r="E119" s="171" t="s">
        <v>665</v>
      </c>
      <c r="F119" s="171" t="s">
        <v>666</v>
      </c>
      <c r="G119" s="158"/>
      <c r="H119" s="158"/>
      <c r="I119" s="161"/>
      <c r="J119" s="172">
        <f>BK119</f>
        <v>0</v>
      </c>
      <c r="K119" s="158"/>
      <c r="L119" s="163"/>
      <c r="M119" s="164"/>
      <c r="N119" s="165"/>
      <c r="O119" s="165"/>
      <c r="P119" s="166">
        <f>SUM(P120:P139)</f>
        <v>0</v>
      </c>
      <c r="Q119" s="165"/>
      <c r="R119" s="166">
        <f>SUM(R120:R139)</f>
        <v>104.2606112</v>
      </c>
      <c r="S119" s="165"/>
      <c r="T119" s="167">
        <f>SUM(T120:T139)</f>
        <v>0</v>
      </c>
      <c r="AR119" s="168" t="s">
        <v>133</v>
      </c>
      <c r="AT119" s="169" t="s">
        <v>70</v>
      </c>
      <c r="AU119" s="169" t="s">
        <v>79</v>
      </c>
      <c r="AY119" s="168" t="s">
        <v>120</v>
      </c>
      <c r="BK119" s="170">
        <f>SUM(BK120:BK139)</f>
        <v>0</v>
      </c>
    </row>
    <row r="120" spans="1:65" s="2" customFormat="1" ht="16.5" customHeight="1">
      <c r="A120" s="34"/>
      <c r="B120" s="35"/>
      <c r="C120" s="173" t="s">
        <v>278</v>
      </c>
      <c r="D120" s="173" t="s">
        <v>122</v>
      </c>
      <c r="E120" s="174" t="s">
        <v>667</v>
      </c>
      <c r="F120" s="175" t="s">
        <v>668</v>
      </c>
      <c r="G120" s="176" t="s">
        <v>669</v>
      </c>
      <c r="H120" s="177">
        <v>0.5</v>
      </c>
      <c r="I120" s="178"/>
      <c r="J120" s="179">
        <f>ROUND(I120*H120,2)</f>
        <v>0</v>
      </c>
      <c r="K120" s="175" t="s">
        <v>570</v>
      </c>
      <c r="L120" s="39"/>
      <c r="M120" s="180" t="s">
        <v>19</v>
      </c>
      <c r="N120" s="181" t="s">
        <v>42</v>
      </c>
      <c r="O120" s="64"/>
      <c r="P120" s="182">
        <f>O120*H120</f>
        <v>0</v>
      </c>
      <c r="Q120" s="182">
        <v>0.0088</v>
      </c>
      <c r="R120" s="182">
        <f>Q120*H120</f>
        <v>0.0044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425</v>
      </c>
      <c r="AT120" s="184" t="s">
        <v>122</v>
      </c>
      <c r="AU120" s="184" t="s">
        <v>81</v>
      </c>
      <c r="AY120" s="17" t="s">
        <v>120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79</v>
      </c>
      <c r="BK120" s="185">
        <f>ROUND(I120*H120,2)</f>
        <v>0</v>
      </c>
      <c r="BL120" s="17" t="s">
        <v>425</v>
      </c>
      <c r="BM120" s="184" t="s">
        <v>670</v>
      </c>
    </row>
    <row r="121" spans="1:65" s="2" customFormat="1" ht="21.75" customHeight="1">
      <c r="A121" s="34"/>
      <c r="B121" s="35"/>
      <c r="C121" s="173" t="s">
        <v>284</v>
      </c>
      <c r="D121" s="173" t="s">
        <v>122</v>
      </c>
      <c r="E121" s="174" t="s">
        <v>671</v>
      </c>
      <c r="F121" s="175" t="s">
        <v>672</v>
      </c>
      <c r="G121" s="176" t="s">
        <v>164</v>
      </c>
      <c r="H121" s="177">
        <v>8</v>
      </c>
      <c r="I121" s="178"/>
      <c r="J121" s="179">
        <f>ROUND(I121*H121,2)</f>
        <v>0</v>
      </c>
      <c r="K121" s="175" t="s">
        <v>570</v>
      </c>
      <c r="L121" s="39"/>
      <c r="M121" s="180" t="s">
        <v>19</v>
      </c>
      <c r="N121" s="181" t="s">
        <v>42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425</v>
      </c>
      <c r="AT121" s="184" t="s">
        <v>122</v>
      </c>
      <c r="AU121" s="184" t="s">
        <v>81</v>
      </c>
      <c r="AY121" s="17" t="s">
        <v>120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79</v>
      </c>
      <c r="BK121" s="185">
        <f>ROUND(I121*H121,2)</f>
        <v>0</v>
      </c>
      <c r="BL121" s="17" t="s">
        <v>425</v>
      </c>
      <c r="BM121" s="184" t="s">
        <v>673</v>
      </c>
    </row>
    <row r="122" spans="1:65" s="2" customFormat="1" ht="16.5" customHeight="1">
      <c r="A122" s="34"/>
      <c r="B122" s="35"/>
      <c r="C122" s="173" t="s">
        <v>290</v>
      </c>
      <c r="D122" s="173" t="s">
        <v>122</v>
      </c>
      <c r="E122" s="174" t="s">
        <v>674</v>
      </c>
      <c r="F122" s="175" t="s">
        <v>675</v>
      </c>
      <c r="G122" s="176" t="s">
        <v>164</v>
      </c>
      <c r="H122" s="177">
        <v>3</v>
      </c>
      <c r="I122" s="178"/>
      <c r="J122" s="179">
        <f>ROUND(I122*H122,2)</f>
        <v>0</v>
      </c>
      <c r="K122" s="175" t="s">
        <v>570</v>
      </c>
      <c r="L122" s="39"/>
      <c r="M122" s="180" t="s">
        <v>19</v>
      </c>
      <c r="N122" s="181" t="s">
        <v>42</v>
      </c>
      <c r="O122" s="64"/>
      <c r="P122" s="182">
        <f>O122*H122</f>
        <v>0</v>
      </c>
      <c r="Q122" s="182">
        <v>2.25634</v>
      </c>
      <c r="R122" s="182">
        <f>Q122*H122</f>
        <v>6.769019999999999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425</v>
      </c>
      <c r="AT122" s="184" t="s">
        <v>122</v>
      </c>
      <c r="AU122" s="184" t="s">
        <v>81</v>
      </c>
      <c r="AY122" s="17" t="s">
        <v>120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79</v>
      </c>
      <c r="BK122" s="185">
        <f>ROUND(I122*H122,2)</f>
        <v>0</v>
      </c>
      <c r="BL122" s="17" t="s">
        <v>425</v>
      </c>
      <c r="BM122" s="184" t="s">
        <v>676</v>
      </c>
    </row>
    <row r="123" spans="1:65" s="2" customFormat="1" ht="16.5" customHeight="1">
      <c r="A123" s="34"/>
      <c r="B123" s="35"/>
      <c r="C123" s="173" t="s">
        <v>296</v>
      </c>
      <c r="D123" s="173" t="s">
        <v>122</v>
      </c>
      <c r="E123" s="174" t="s">
        <v>677</v>
      </c>
      <c r="F123" s="175" t="s">
        <v>678</v>
      </c>
      <c r="G123" s="176" t="s">
        <v>164</v>
      </c>
      <c r="H123" s="177">
        <v>7.68</v>
      </c>
      <c r="I123" s="178"/>
      <c r="J123" s="179">
        <f>ROUND(I123*H123,2)</f>
        <v>0</v>
      </c>
      <c r="K123" s="175" t="s">
        <v>570</v>
      </c>
      <c r="L123" s="39"/>
      <c r="M123" s="180" t="s">
        <v>19</v>
      </c>
      <c r="N123" s="181" t="s">
        <v>42</v>
      </c>
      <c r="O123" s="64"/>
      <c r="P123" s="182">
        <f>O123*H123</f>
        <v>0</v>
      </c>
      <c r="Q123" s="182">
        <v>2.25634</v>
      </c>
      <c r="R123" s="182">
        <f>Q123*H123</f>
        <v>17.328691199999998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425</v>
      </c>
      <c r="AT123" s="184" t="s">
        <v>122</v>
      </c>
      <c r="AU123" s="184" t="s">
        <v>81</v>
      </c>
      <c r="AY123" s="17" t="s">
        <v>120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79</v>
      </c>
      <c r="BK123" s="185">
        <f>ROUND(I123*H123,2)</f>
        <v>0</v>
      </c>
      <c r="BL123" s="17" t="s">
        <v>425</v>
      </c>
      <c r="BM123" s="184" t="s">
        <v>679</v>
      </c>
    </row>
    <row r="124" spans="1:65" s="2" customFormat="1" ht="16.5" customHeight="1">
      <c r="A124" s="34"/>
      <c r="B124" s="35"/>
      <c r="C124" s="173" t="s">
        <v>301</v>
      </c>
      <c r="D124" s="173" t="s">
        <v>122</v>
      </c>
      <c r="E124" s="174" t="s">
        <v>680</v>
      </c>
      <c r="F124" s="175" t="s">
        <v>681</v>
      </c>
      <c r="G124" s="176" t="s">
        <v>154</v>
      </c>
      <c r="H124" s="177">
        <v>135</v>
      </c>
      <c r="I124" s="178"/>
      <c r="J124" s="179">
        <f>ROUND(I124*H124,2)</f>
        <v>0</v>
      </c>
      <c r="K124" s="175" t="s">
        <v>570</v>
      </c>
      <c r="L124" s="39"/>
      <c r="M124" s="180" t="s">
        <v>19</v>
      </c>
      <c r="N124" s="181" t="s">
        <v>42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425</v>
      </c>
      <c r="AT124" s="184" t="s">
        <v>122</v>
      </c>
      <c r="AU124" s="184" t="s">
        <v>81</v>
      </c>
      <c r="AY124" s="17" t="s">
        <v>120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79</v>
      </c>
      <c r="BK124" s="185">
        <f>ROUND(I124*H124,2)</f>
        <v>0</v>
      </c>
      <c r="BL124" s="17" t="s">
        <v>425</v>
      </c>
      <c r="BM124" s="184" t="s">
        <v>682</v>
      </c>
    </row>
    <row r="125" spans="1:47" s="2" customFormat="1" ht="19.5">
      <c r="A125" s="34"/>
      <c r="B125" s="35"/>
      <c r="C125" s="36"/>
      <c r="D125" s="188" t="s">
        <v>144</v>
      </c>
      <c r="E125" s="36"/>
      <c r="F125" s="198" t="s">
        <v>683</v>
      </c>
      <c r="G125" s="36"/>
      <c r="H125" s="36"/>
      <c r="I125" s="199"/>
      <c r="J125" s="36"/>
      <c r="K125" s="36"/>
      <c r="L125" s="39"/>
      <c r="M125" s="200"/>
      <c r="N125" s="201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144</v>
      </c>
      <c r="AU125" s="17" t="s">
        <v>81</v>
      </c>
    </row>
    <row r="126" spans="2:51" s="13" customFormat="1" ht="11.25">
      <c r="B126" s="186"/>
      <c r="C126" s="187"/>
      <c r="D126" s="188" t="s">
        <v>131</v>
      </c>
      <c r="E126" s="189" t="s">
        <v>19</v>
      </c>
      <c r="F126" s="190" t="s">
        <v>684</v>
      </c>
      <c r="G126" s="187"/>
      <c r="H126" s="191">
        <v>135</v>
      </c>
      <c r="I126" s="192"/>
      <c r="J126" s="187"/>
      <c r="K126" s="187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131</v>
      </c>
      <c r="AU126" s="197" t="s">
        <v>81</v>
      </c>
      <c r="AV126" s="13" t="s">
        <v>81</v>
      </c>
      <c r="AW126" s="13" t="s">
        <v>33</v>
      </c>
      <c r="AX126" s="13" t="s">
        <v>79</v>
      </c>
      <c r="AY126" s="197" t="s">
        <v>120</v>
      </c>
    </row>
    <row r="127" spans="1:65" s="2" customFormat="1" ht="16.5" customHeight="1">
      <c r="A127" s="34"/>
      <c r="B127" s="35"/>
      <c r="C127" s="173" t="s">
        <v>306</v>
      </c>
      <c r="D127" s="173" t="s">
        <v>122</v>
      </c>
      <c r="E127" s="174" t="s">
        <v>685</v>
      </c>
      <c r="F127" s="175" t="s">
        <v>686</v>
      </c>
      <c r="G127" s="176" t="s">
        <v>154</v>
      </c>
      <c r="H127" s="177">
        <v>135</v>
      </c>
      <c r="I127" s="178"/>
      <c r="J127" s="179">
        <f>ROUND(I127*H127,2)</f>
        <v>0</v>
      </c>
      <c r="K127" s="175" t="s">
        <v>570</v>
      </c>
      <c r="L127" s="39"/>
      <c r="M127" s="180" t="s">
        <v>19</v>
      </c>
      <c r="N127" s="181" t="s">
        <v>42</v>
      </c>
      <c r="O127" s="64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425</v>
      </c>
      <c r="AT127" s="184" t="s">
        <v>122</v>
      </c>
      <c r="AU127" s="184" t="s">
        <v>81</v>
      </c>
      <c r="AY127" s="17" t="s">
        <v>120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79</v>
      </c>
      <c r="BK127" s="185">
        <f>ROUND(I127*H127,2)</f>
        <v>0</v>
      </c>
      <c r="BL127" s="17" t="s">
        <v>425</v>
      </c>
      <c r="BM127" s="184" t="s">
        <v>687</v>
      </c>
    </row>
    <row r="128" spans="1:47" s="2" customFormat="1" ht="19.5">
      <c r="A128" s="34"/>
      <c r="B128" s="35"/>
      <c r="C128" s="36"/>
      <c r="D128" s="188" t="s">
        <v>144</v>
      </c>
      <c r="E128" s="36"/>
      <c r="F128" s="198" t="s">
        <v>683</v>
      </c>
      <c r="G128" s="36"/>
      <c r="H128" s="36"/>
      <c r="I128" s="199"/>
      <c r="J128" s="36"/>
      <c r="K128" s="36"/>
      <c r="L128" s="39"/>
      <c r="M128" s="200"/>
      <c r="N128" s="201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144</v>
      </c>
      <c r="AU128" s="17" t="s">
        <v>81</v>
      </c>
    </row>
    <row r="129" spans="2:51" s="13" customFormat="1" ht="11.25">
      <c r="B129" s="186"/>
      <c r="C129" s="187"/>
      <c r="D129" s="188" t="s">
        <v>131</v>
      </c>
      <c r="E129" s="189" t="s">
        <v>19</v>
      </c>
      <c r="F129" s="190" t="s">
        <v>684</v>
      </c>
      <c r="G129" s="187"/>
      <c r="H129" s="191">
        <v>135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131</v>
      </c>
      <c r="AU129" s="197" t="s">
        <v>81</v>
      </c>
      <c r="AV129" s="13" t="s">
        <v>81</v>
      </c>
      <c r="AW129" s="13" t="s">
        <v>33</v>
      </c>
      <c r="AX129" s="13" t="s">
        <v>79</v>
      </c>
      <c r="AY129" s="197" t="s">
        <v>120</v>
      </c>
    </row>
    <row r="130" spans="1:65" s="2" customFormat="1" ht="16.5" customHeight="1">
      <c r="A130" s="34"/>
      <c r="B130" s="35"/>
      <c r="C130" s="173" t="s">
        <v>310</v>
      </c>
      <c r="D130" s="173" t="s">
        <v>122</v>
      </c>
      <c r="E130" s="174" t="s">
        <v>688</v>
      </c>
      <c r="F130" s="175" t="s">
        <v>689</v>
      </c>
      <c r="G130" s="176" t="s">
        <v>154</v>
      </c>
      <c r="H130" s="177">
        <v>30</v>
      </c>
      <c r="I130" s="178"/>
      <c r="J130" s="179">
        <f>ROUND(I130*H130,2)</f>
        <v>0</v>
      </c>
      <c r="K130" s="175" t="s">
        <v>570</v>
      </c>
      <c r="L130" s="39"/>
      <c r="M130" s="180" t="s">
        <v>19</v>
      </c>
      <c r="N130" s="181" t="s">
        <v>42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425</v>
      </c>
      <c r="AT130" s="184" t="s">
        <v>122</v>
      </c>
      <c r="AU130" s="184" t="s">
        <v>81</v>
      </c>
      <c r="AY130" s="17" t="s">
        <v>120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79</v>
      </c>
      <c r="BK130" s="185">
        <f>ROUND(I130*H130,2)</f>
        <v>0</v>
      </c>
      <c r="BL130" s="17" t="s">
        <v>425</v>
      </c>
      <c r="BM130" s="184" t="s">
        <v>690</v>
      </c>
    </row>
    <row r="131" spans="1:65" s="2" customFormat="1" ht="21.75" customHeight="1">
      <c r="A131" s="34"/>
      <c r="B131" s="35"/>
      <c r="C131" s="173" t="s">
        <v>314</v>
      </c>
      <c r="D131" s="173" t="s">
        <v>122</v>
      </c>
      <c r="E131" s="174" t="s">
        <v>691</v>
      </c>
      <c r="F131" s="175" t="s">
        <v>692</v>
      </c>
      <c r="G131" s="176" t="s">
        <v>154</v>
      </c>
      <c r="H131" s="177">
        <v>270</v>
      </c>
      <c r="I131" s="178"/>
      <c r="J131" s="179">
        <f>ROUND(I131*H131,2)</f>
        <v>0</v>
      </c>
      <c r="K131" s="175" t="s">
        <v>570</v>
      </c>
      <c r="L131" s="39"/>
      <c r="M131" s="180" t="s">
        <v>19</v>
      </c>
      <c r="N131" s="181" t="s">
        <v>42</v>
      </c>
      <c r="O131" s="64"/>
      <c r="P131" s="182">
        <f>O131*H131</f>
        <v>0</v>
      </c>
      <c r="Q131" s="182">
        <v>0.135</v>
      </c>
      <c r="R131" s="182">
        <f>Q131*H131</f>
        <v>36.45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425</v>
      </c>
      <c r="AT131" s="184" t="s">
        <v>122</v>
      </c>
      <c r="AU131" s="184" t="s">
        <v>81</v>
      </c>
      <c r="AY131" s="17" t="s">
        <v>120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79</v>
      </c>
      <c r="BK131" s="185">
        <f>ROUND(I131*H131,2)</f>
        <v>0</v>
      </c>
      <c r="BL131" s="17" t="s">
        <v>425</v>
      </c>
      <c r="BM131" s="184" t="s">
        <v>693</v>
      </c>
    </row>
    <row r="132" spans="1:65" s="2" customFormat="1" ht="16.5" customHeight="1">
      <c r="A132" s="34"/>
      <c r="B132" s="35"/>
      <c r="C132" s="213" t="s">
        <v>318</v>
      </c>
      <c r="D132" s="213" t="s">
        <v>204</v>
      </c>
      <c r="E132" s="214" t="s">
        <v>694</v>
      </c>
      <c r="F132" s="215" t="s">
        <v>695</v>
      </c>
      <c r="G132" s="216" t="s">
        <v>154</v>
      </c>
      <c r="H132" s="217">
        <v>300</v>
      </c>
      <c r="I132" s="218"/>
      <c r="J132" s="219">
        <f>ROUND(I132*H132,2)</f>
        <v>0</v>
      </c>
      <c r="K132" s="215" t="s">
        <v>570</v>
      </c>
      <c r="L132" s="220"/>
      <c r="M132" s="221" t="s">
        <v>19</v>
      </c>
      <c r="N132" s="222" t="s">
        <v>42</v>
      </c>
      <c r="O132" s="64"/>
      <c r="P132" s="182">
        <f>O132*H132</f>
        <v>0</v>
      </c>
      <c r="Q132" s="182">
        <v>0.00098</v>
      </c>
      <c r="R132" s="182">
        <f>Q132*H132</f>
        <v>0.294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580</v>
      </c>
      <c r="AT132" s="184" t="s">
        <v>204</v>
      </c>
      <c r="AU132" s="184" t="s">
        <v>81</v>
      </c>
      <c r="AY132" s="17" t="s">
        <v>120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79</v>
      </c>
      <c r="BK132" s="185">
        <f>ROUND(I132*H132,2)</f>
        <v>0</v>
      </c>
      <c r="BL132" s="17" t="s">
        <v>425</v>
      </c>
      <c r="BM132" s="184" t="s">
        <v>696</v>
      </c>
    </row>
    <row r="133" spans="1:65" s="2" customFormat="1" ht="16.5" customHeight="1">
      <c r="A133" s="34"/>
      <c r="B133" s="35"/>
      <c r="C133" s="213" t="s">
        <v>322</v>
      </c>
      <c r="D133" s="213" t="s">
        <v>204</v>
      </c>
      <c r="E133" s="214" t="s">
        <v>697</v>
      </c>
      <c r="F133" s="215" t="s">
        <v>698</v>
      </c>
      <c r="G133" s="216" t="s">
        <v>207</v>
      </c>
      <c r="H133" s="217">
        <v>43.2</v>
      </c>
      <c r="I133" s="218"/>
      <c r="J133" s="219">
        <f>ROUND(I133*H133,2)</f>
        <v>0</v>
      </c>
      <c r="K133" s="215" t="s">
        <v>570</v>
      </c>
      <c r="L133" s="220"/>
      <c r="M133" s="221" t="s">
        <v>19</v>
      </c>
      <c r="N133" s="222" t="s">
        <v>42</v>
      </c>
      <c r="O133" s="64"/>
      <c r="P133" s="182">
        <f>O133*H133</f>
        <v>0</v>
      </c>
      <c r="Q133" s="182">
        <v>1</v>
      </c>
      <c r="R133" s="182">
        <f>Q133*H133</f>
        <v>43.2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580</v>
      </c>
      <c r="AT133" s="184" t="s">
        <v>204</v>
      </c>
      <c r="AU133" s="184" t="s">
        <v>81</v>
      </c>
      <c r="AY133" s="17" t="s">
        <v>120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79</v>
      </c>
      <c r="BK133" s="185">
        <f>ROUND(I133*H133,2)</f>
        <v>0</v>
      </c>
      <c r="BL133" s="17" t="s">
        <v>425</v>
      </c>
      <c r="BM133" s="184" t="s">
        <v>699</v>
      </c>
    </row>
    <row r="134" spans="2:51" s="13" customFormat="1" ht="11.25">
      <c r="B134" s="186"/>
      <c r="C134" s="187"/>
      <c r="D134" s="188" t="s">
        <v>131</v>
      </c>
      <c r="E134" s="189" t="s">
        <v>19</v>
      </c>
      <c r="F134" s="190" t="s">
        <v>700</v>
      </c>
      <c r="G134" s="187"/>
      <c r="H134" s="191">
        <v>43.2</v>
      </c>
      <c r="I134" s="192"/>
      <c r="J134" s="187"/>
      <c r="K134" s="187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131</v>
      </c>
      <c r="AU134" s="197" t="s">
        <v>81</v>
      </c>
      <c r="AV134" s="13" t="s">
        <v>81</v>
      </c>
      <c r="AW134" s="13" t="s">
        <v>33</v>
      </c>
      <c r="AX134" s="13" t="s">
        <v>71</v>
      </c>
      <c r="AY134" s="197" t="s">
        <v>120</v>
      </c>
    </row>
    <row r="135" spans="2:51" s="14" customFormat="1" ht="11.25">
      <c r="B135" s="202"/>
      <c r="C135" s="203"/>
      <c r="D135" s="188" t="s">
        <v>131</v>
      </c>
      <c r="E135" s="204" t="s">
        <v>19</v>
      </c>
      <c r="F135" s="205" t="s">
        <v>168</v>
      </c>
      <c r="G135" s="203"/>
      <c r="H135" s="206">
        <v>43.2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131</v>
      </c>
      <c r="AU135" s="212" t="s">
        <v>81</v>
      </c>
      <c r="AV135" s="14" t="s">
        <v>126</v>
      </c>
      <c r="AW135" s="14" t="s">
        <v>33</v>
      </c>
      <c r="AX135" s="14" t="s">
        <v>79</v>
      </c>
      <c r="AY135" s="212" t="s">
        <v>120</v>
      </c>
    </row>
    <row r="136" spans="1:65" s="2" customFormat="1" ht="16.5" customHeight="1">
      <c r="A136" s="34"/>
      <c r="B136" s="35"/>
      <c r="C136" s="173" t="s">
        <v>326</v>
      </c>
      <c r="D136" s="173" t="s">
        <v>122</v>
      </c>
      <c r="E136" s="174" t="s">
        <v>701</v>
      </c>
      <c r="F136" s="175" t="s">
        <v>702</v>
      </c>
      <c r="G136" s="176" t="s">
        <v>154</v>
      </c>
      <c r="H136" s="177">
        <v>390</v>
      </c>
      <c r="I136" s="178"/>
      <c r="J136" s="179">
        <f>ROUND(I136*H136,2)</f>
        <v>0</v>
      </c>
      <c r="K136" s="175" t="s">
        <v>570</v>
      </c>
      <c r="L136" s="39"/>
      <c r="M136" s="180" t="s">
        <v>19</v>
      </c>
      <c r="N136" s="181" t="s">
        <v>42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425</v>
      </c>
      <c r="AT136" s="184" t="s">
        <v>122</v>
      </c>
      <c r="AU136" s="184" t="s">
        <v>81</v>
      </c>
      <c r="AY136" s="17" t="s">
        <v>120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79</v>
      </c>
      <c r="BK136" s="185">
        <f>ROUND(I136*H136,2)</f>
        <v>0</v>
      </c>
      <c r="BL136" s="17" t="s">
        <v>425</v>
      </c>
      <c r="BM136" s="184" t="s">
        <v>703</v>
      </c>
    </row>
    <row r="137" spans="1:65" s="2" customFormat="1" ht="16.5" customHeight="1">
      <c r="A137" s="34"/>
      <c r="B137" s="35"/>
      <c r="C137" s="213" t="s">
        <v>331</v>
      </c>
      <c r="D137" s="213" t="s">
        <v>204</v>
      </c>
      <c r="E137" s="214" t="s">
        <v>704</v>
      </c>
      <c r="F137" s="215" t="s">
        <v>705</v>
      </c>
      <c r="G137" s="216" t="s">
        <v>154</v>
      </c>
      <c r="H137" s="217">
        <v>390</v>
      </c>
      <c r="I137" s="218"/>
      <c r="J137" s="219">
        <f>ROUND(I137*H137,2)</f>
        <v>0</v>
      </c>
      <c r="K137" s="215" t="s">
        <v>570</v>
      </c>
      <c r="L137" s="220"/>
      <c r="M137" s="221" t="s">
        <v>19</v>
      </c>
      <c r="N137" s="222" t="s">
        <v>42</v>
      </c>
      <c r="O137" s="64"/>
      <c r="P137" s="182">
        <f>O137*H137</f>
        <v>0</v>
      </c>
      <c r="Q137" s="182">
        <v>0.00055</v>
      </c>
      <c r="R137" s="182">
        <f>Q137*H137</f>
        <v>0.21450000000000002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706</v>
      </c>
      <c r="AT137" s="184" t="s">
        <v>204</v>
      </c>
      <c r="AU137" s="184" t="s">
        <v>81</v>
      </c>
      <c r="AY137" s="17" t="s">
        <v>120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79</v>
      </c>
      <c r="BK137" s="185">
        <f>ROUND(I137*H137,2)</f>
        <v>0</v>
      </c>
      <c r="BL137" s="17" t="s">
        <v>706</v>
      </c>
      <c r="BM137" s="184" t="s">
        <v>707</v>
      </c>
    </row>
    <row r="138" spans="1:65" s="2" customFormat="1" ht="16.5" customHeight="1">
      <c r="A138" s="34"/>
      <c r="B138" s="35"/>
      <c r="C138" s="173" t="s">
        <v>336</v>
      </c>
      <c r="D138" s="173" t="s">
        <v>122</v>
      </c>
      <c r="E138" s="174" t="s">
        <v>708</v>
      </c>
      <c r="F138" s="175" t="s">
        <v>709</v>
      </c>
      <c r="G138" s="176" t="s">
        <v>154</v>
      </c>
      <c r="H138" s="177">
        <v>270</v>
      </c>
      <c r="I138" s="178"/>
      <c r="J138" s="179">
        <f>ROUND(I138*H138,2)</f>
        <v>0</v>
      </c>
      <c r="K138" s="175" t="s">
        <v>570</v>
      </c>
      <c r="L138" s="39"/>
      <c r="M138" s="180" t="s">
        <v>19</v>
      </c>
      <c r="N138" s="181" t="s">
        <v>42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425</v>
      </c>
      <c r="AT138" s="184" t="s">
        <v>122</v>
      </c>
      <c r="AU138" s="184" t="s">
        <v>81</v>
      </c>
      <c r="AY138" s="17" t="s">
        <v>120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79</v>
      </c>
      <c r="BK138" s="185">
        <f>ROUND(I138*H138,2)</f>
        <v>0</v>
      </c>
      <c r="BL138" s="17" t="s">
        <v>425</v>
      </c>
      <c r="BM138" s="184" t="s">
        <v>710</v>
      </c>
    </row>
    <row r="139" spans="1:65" s="2" customFormat="1" ht="16.5" customHeight="1">
      <c r="A139" s="34"/>
      <c r="B139" s="35"/>
      <c r="C139" s="173" t="s">
        <v>341</v>
      </c>
      <c r="D139" s="173" t="s">
        <v>122</v>
      </c>
      <c r="E139" s="174" t="s">
        <v>711</v>
      </c>
      <c r="F139" s="175" t="s">
        <v>712</v>
      </c>
      <c r="G139" s="176" t="s">
        <v>154</v>
      </c>
      <c r="H139" s="177">
        <v>30</v>
      </c>
      <c r="I139" s="178"/>
      <c r="J139" s="179">
        <f>ROUND(I139*H139,2)</f>
        <v>0</v>
      </c>
      <c r="K139" s="175" t="s">
        <v>570</v>
      </c>
      <c r="L139" s="39"/>
      <c r="M139" s="180" t="s">
        <v>19</v>
      </c>
      <c r="N139" s="181" t="s">
        <v>42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425</v>
      </c>
      <c r="AT139" s="184" t="s">
        <v>122</v>
      </c>
      <c r="AU139" s="184" t="s">
        <v>81</v>
      </c>
      <c r="AY139" s="17" t="s">
        <v>120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79</v>
      </c>
      <c r="BK139" s="185">
        <f>ROUND(I139*H139,2)</f>
        <v>0</v>
      </c>
      <c r="BL139" s="17" t="s">
        <v>425</v>
      </c>
      <c r="BM139" s="184" t="s">
        <v>713</v>
      </c>
    </row>
    <row r="140" spans="2:63" s="12" customFormat="1" ht="22.9" customHeight="1">
      <c r="B140" s="157"/>
      <c r="C140" s="158"/>
      <c r="D140" s="159" t="s">
        <v>70</v>
      </c>
      <c r="E140" s="171" t="s">
        <v>714</v>
      </c>
      <c r="F140" s="171" t="s">
        <v>715</v>
      </c>
      <c r="G140" s="158"/>
      <c r="H140" s="158"/>
      <c r="I140" s="161"/>
      <c r="J140" s="172">
        <f>BK140</f>
        <v>0</v>
      </c>
      <c r="K140" s="158"/>
      <c r="L140" s="163"/>
      <c r="M140" s="164"/>
      <c r="N140" s="165"/>
      <c r="O140" s="165"/>
      <c r="P140" s="166">
        <f>SUM(P141:P145)</f>
        <v>0</v>
      </c>
      <c r="Q140" s="165"/>
      <c r="R140" s="166">
        <f>SUM(R141:R145)</f>
        <v>0</v>
      </c>
      <c r="S140" s="165"/>
      <c r="T140" s="167">
        <f>SUM(T141:T145)</f>
        <v>0</v>
      </c>
      <c r="AR140" s="168" t="s">
        <v>133</v>
      </c>
      <c r="AT140" s="169" t="s">
        <v>70</v>
      </c>
      <c r="AU140" s="169" t="s">
        <v>79</v>
      </c>
      <c r="AY140" s="168" t="s">
        <v>120</v>
      </c>
      <c r="BK140" s="170">
        <f>SUM(BK141:BK145)</f>
        <v>0</v>
      </c>
    </row>
    <row r="141" spans="1:65" s="2" customFormat="1" ht="16.5" customHeight="1">
      <c r="A141" s="34"/>
      <c r="B141" s="35"/>
      <c r="C141" s="173" t="s">
        <v>347</v>
      </c>
      <c r="D141" s="173" t="s">
        <v>122</v>
      </c>
      <c r="E141" s="174" t="s">
        <v>716</v>
      </c>
      <c r="F141" s="175" t="s">
        <v>717</v>
      </c>
      <c r="G141" s="176" t="s">
        <v>350</v>
      </c>
      <c r="H141" s="177">
        <v>8</v>
      </c>
      <c r="I141" s="178"/>
      <c r="J141" s="179">
        <f>ROUND(I141*H141,2)</f>
        <v>0</v>
      </c>
      <c r="K141" s="175" t="s">
        <v>570</v>
      </c>
      <c r="L141" s="39"/>
      <c r="M141" s="180" t="s">
        <v>19</v>
      </c>
      <c r="N141" s="181" t="s">
        <v>42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425</v>
      </c>
      <c r="AT141" s="184" t="s">
        <v>122</v>
      </c>
      <c r="AU141" s="184" t="s">
        <v>81</v>
      </c>
      <c r="AY141" s="17" t="s">
        <v>120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79</v>
      </c>
      <c r="BK141" s="185">
        <f>ROUND(I141*H141,2)</f>
        <v>0</v>
      </c>
      <c r="BL141" s="17" t="s">
        <v>425</v>
      </c>
      <c r="BM141" s="184" t="s">
        <v>718</v>
      </c>
    </row>
    <row r="142" spans="1:65" s="2" customFormat="1" ht="16.5" customHeight="1">
      <c r="A142" s="34"/>
      <c r="B142" s="35"/>
      <c r="C142" s="173" t="s">
        <v>352</v>
      </c>
      <c r="D142" s="173" t="s">
        <v>122</v>
      </c>
      <c r="E142" s="174" t="s">
        <v>719</v>
      </c>
      <c r="F142" s="175" t="s">
        <v>720</v>
      </c>
      <c r="G142" s="176" t="s">
        <v>721</v>
      </c>
      <c r="H142" s="177">
        <v>1</v>
      </c>
      <c r="I142" s="178"/>
      <c r="J142" s="179">
        <f>ROUND(I142*H142,2)</f>
        <v>0</v>
      </c>
      <c r="K142" s="175" t="s">
        <v>570</v>
      </c>
      <c r="L142" s="39"/>
      <c r="M142" s="180" t="s">
        <v>19</v>
      </c>
      <c r="N142" s="181" t="s">
        <v>42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425</v>
      </c>
      <c r="AT142" s="184" t="s">
        <v>122</v>
      </c>
      <c r="AU142" s="184" t="s">
        <v>81</v>
      </c>
      <c r="AY142" s="17" t="s">
        <v>120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79</v>
      </c>
      <c r="BK142" s="185">
        <f>ROUND(I142*H142,2)</f>
        <v>0</v>
      </c>
      <c r="BL142" s="17" t="s">
        <v>425</v>
      </c>
      <c r="BM142" s="184" t="s">
        <v>722</v>
      </c>
    </row>
    <row r="143" spans="1:65" s="2" customFormat="1" ht="16.5" customHeight="1">
      <c r="A143" s="34"/>
      <c r="B143" s="35"/>
      <c r="C143" s="173" t="s">
        <v>358</v>
      </c>
      <c r="D143" s="173" t="s">
        <v>122</v>
      </c>
      <c r="E143" s="174" t="s">
        <v>723</v>
      </c>
      <c r="F143" s="175" t="s">
        <v>720</v>
      </c>
      <c r="G143" s="176" t="s">
        <v>721</v>
      </c>
      <c r="H143" s="177">
        <v>1</v>
      </c>
      <c r="I143" s="178"/>
      <c r="J143" s="179">
        <f>ROUND(I143*H143,2)</f>
        <v>0</v>
      </c>
      <c r="K143" s="175" t="s">
        <v>19</v>
      </c>
      <c r="L143" s="39"/>
      <c r="M143" s="180" t="s">
        <v>19</v>
      </c>
      <c r="N143" s="181" t="s">
        <v>42</v>
      </c>
      <c r="O143" s="64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425</v>
      </c>
      <c r="AT143" s="184" t="s">
        <v>122</v>
      </c>
      <c r="AU143" s="184" t="s">
        <v>81</v>
      </c>
      <c r="AY143" s="17" t="s">
        <v>120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79</v>
      </c>
      <c r="BK143" s="185">
        <f>ROUND(I143*H143,2)</f>
        <v>0</v>
      </c>
      <c r="BL143" s="17" t="s">
        <v>425</v>
      </c>
      <c r="BM143" s="184" t="s">
        <v>724</v>
      </c>
    </row>
    <row r="144" spans="1:65" s="2" customFormat="1" ht="16.5" customHeight="1">
      <c r="A144" s="34"/>
      <c r="B144" s="35"/>
      <c r="C144" s="173" t="s">
        <v>362</v>
      </c>
      <c r="D144" s="173" t="s">
        <v>122</v>
      </c>
      <c r="E144" s="174" t="s">
        <v>725</v>
      </c>
      <c r="F144" s="175" t="s">
        <v>726</v>
      </c>
      <c r="G144" s="176" t="s">
        <v>721</v>
      </c>
      <c r="H144" s="177">
        <v>1</v>
      </c>
      <c r="I144" s="178"/>
      <c r="J144" s="179">
        <f>ROUND(I144*H144,2)</f>
        <v>0</v>
      </c>
      <c r="K144" s="175" t="s">
        <v>19</v>
      </c>
      <c r="L144" s="39"/>
      <c r="M144" s="180" t="s">
        <v>19</v>
      </c>
      <c r="N144" s="181" t="s">
        <v>42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425</v>
      </c>
      <c r="AT144" s="184" t="s">
        <v>122</v>
      </c>
      <c r="AU144" s="184" t="s">
        <v>81</v>
      </c>
      <c r="AY144" s="17" t="s">
        <v>120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79</v>
      </c>
      <c r="BK144" s="185">
        <f>ROUND(I144*H144,2)</f>
        <v>0</v>
      </c>
      <c r="BL144" s="17" t="s">
        <v>425</v>
      </c>
      <c r="BM144" s="184" t="s">
        <v>727</v>
      </c>
    </row>
    <row r="145" spans="1:65" s="2" customFormat="1" ht="16.5" customHeight="1">
      <c r="A145" s="34"/>
      <c r="B145" s="35"/>
      <c r="C145" s="173" t="s">
        <v>366</v>
      </c>
      <c r="D145" s="173" t="s">
        <v>122</v>
      </c>
      <c r="E145" s="174" t="s">
        <v>728</v>
      </c>
      <c r="F145" s="175" t="s">
        <v>729</v>
      </c>
      <c r="G145" s="176" t="s">
        <v>730</v>
      </c>
      <c r="H145" s="177">
        <v>1</v>
      </c>
      <c r="I145" s="178"/>
      <c r="J145" s="179">
        <f>ROUND(I145*H145,2)</f>
        <v>0</v>
      </c>
      <c r="K145" s="175" t="s">
        <v>19</v>
      </c>
      <c r="L145" s="39"/>
      <c r="M145" s="233" t="s">
        <v>19</v>
      </c>
      <c r="N145" s="234" t="s">
        <v>42</v>
      </c>
      <c r="O145" s="235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425</v>
      </c>
      <c r="AT145" s="184" t="s">
        <v>122</v>
      </c>
      <c r="AU145" s="184" t="s">
        <v>81</v>
      </c>
      <c r="AY145" s="17" t="s">
        <v>120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79</v>
      </c>
      <c r="BK145" s="185">
        <f>ROUND(I145*H145,2)</f>
        <v>0</v>
      </c>
      <c r="BL145" s="17" t="s">
        <v>425</v>
      </c>
      <c r="BM145" s="184" t="s">
        <v>731</v>
      </c>
    </row>
    <row r="146" spans="1:31" s="2" customFormat="1" ht="6.95" customHeight="1">
      <c r="A146" s="34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9"/>
      <c r="M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</sheetData>
  <sheetProtection algorithmName="SHA-512" hashValue="mu1PNcCXfDEzDDkoqHBWPk+9A7Ey6veDs/rLtD3a2fLGF4kLMoF43ySa32Lculle7aU0FMskLhZ+qrSanQMTFQ==" saltValue="TVSEJzbgCTX6sZfp6driBsSxU4GdSdDuFiQVL0FOzEAQGg+3Amb4MTx9+LTgr+qAUpegQiseAWmsCQoxbVwu2A==" spinCount="100000" sheet="1" objects="1" scenarios="1" formatColumns="0" formatRows="0" autoFilter="0"/>
  <autoFilter ref="C82:K14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87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81</v>
      </c>
    </row>
    <row r="4" spans="2:46" s="1" customFormat="1" ht="24.95" customHeight="1" hidden="1">
      <c r="B4" s="20"/>
      <c r="D4" s="103" t="s">
        <v>88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79" t="str">
        <f>'Rekapitulace stavby'!K6</f>
        <v>RUSKÁ 2021</v>
      </c>
      <c r="F7" s="280"/>
      <c r="G7" s="280"/>
      <c r="H7" s="280"/>
      <c r="L7" s="20"/>
    </row>
    <row r="8" spans="1:31" s="2" customFormat="1" ht="12" customHeight="1" hidden="1">
      <c r="A8" s="34"/>
      <c r="B8" s="39"/>
      <c r="C8" s="34"/>
      <c r="D8" s="105" t="s">
        <v>89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1" t="s">
        <v>732</v>
      </c>
      <c r="F9" s="282"/>
      <c r="G9" s="282"/>
      <c r="H9" s="282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6. 5. 2021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3" t="str">
        <f>'Rekapitulace stavby'!E14</f>
        <v>Vyplň údaj</v>
      </c>
      <c r="F18" s="284"/>
      <c r="G18" s="284"/>
      <c r="H18" s="284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">
        <v>19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">
        <v>32</v>
      </c>
      <c r="F24" s="34"/>
      <c r="G24" s="34"/>
      <c r="H24" s="34"/>
      <c r="I24" s="105" t="s">
        <v>28</v>
      </c>
      <c r="J24" s="107" t="s">
        <v>19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5" t="s">
        <v>19</v>
      </c>
      <c r="F27" s="285"/>
      <c r="G27" s="285"/>
      <c r="H27" s="285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37</v>
      </c>
      <c r="E30" s="34"/>
      <c r="F30" s="34"/>
      <c r="G30" s="34"/>
      <c r="H30" s="34"/>
      <c r="I30" s="34"/>
      <c r="J30" s="114">
        <f>ROUND(J80,2)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39</v>
      </c>
      <c r="G32" s="34"/>
      <c r="H32" s="34"/>
      <c r="I32" s="115" t="s">
        <v>38</v>
      </c>
      <c r="J32" s="115" t="s">
        <v>40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41</v>
      </c>
      <c r="E33" s="105" t="s">
        <v>42</v>
      </c>
      <c r="F33" s="117">
        <f>ROUND((SUM(BE80:BE91)),2)</f>
        <v>0</v>
      </c>
      <c r="G33" s="34"/>
      <c r="H33" s="34"/>
      <c r="I33" s="118">
        <v>0.21</v>
      </c>
      <c r="J33" s="117">
        <f>ROUND(((SUM(BE80:BE91))*I33),2)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43</v>
      </c>
      <c r="F34" s="117">
        <f>ROUND((SUM(BF80:BF91)),2)</f>
        <v>0</v>
      </c>
      <c r="G34" s="34"/>
      <c r="H34" s="34"/>
      <c r="I34" s="118">
        <v>0.15</v>
      </c>
      <c r="J34" s="117">
        <f>ROUND(((SUM(BF80:BF91))*I34),2)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44</v>
      </c>
      <c r="F35" s="117">
        <f>ROUND((SUM(BG80:BG91)),2)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45</v>
      </c>
      <c r="F36" s="117">
        <f>ROUND((SUM(BH80:BH91)),2)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46</v>
      </c>
      <c r="F37" s="117">
        <f>ROUND((SUM(BI80:BI91)),2)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47</v>
      </c>
      <c r="E39" s="121"/>
      <c r="F39" s="121"/>
      <c r="G39" s="122" t="s">
        <v>48</v>
      </c>
      <c r="H39" s="123" t="s">
        <v>49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91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6" t="str">
        <f>E7</f>
        <v>RUSKÁ 2021</v>
      </c>
      <c r="F48" s="287"/>
      <c r="G48" s="287"/>
      <c r="H48" s="287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89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8" t="str">
        <f>E9</f>
        <v>VON - VEDLEJŠÍ A OSTATNÍ NÁKLADY</v>
      </c>
      <c r="F50" s="288"/>
      <c r="G50" s="288"/>
      <c r="H50" s="288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 xml:space="preserve"> Teplice</v>
      </c>
      <c r="G52" s="36"/>
      <c r="H52" s="36"/>
      <c r="I52" s="29" t="s">
        <v>23</v>
      </c>
      <c r="J52" s="59" t="str">
        <f>IF(J12="","",J12)</f>
        <v>6. 5. 2021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 xml:space="preserve"> Statutární měsro Teplice</v>
      </c>
      <c r="G54" s="36"/>
      <c r="H54" s="36"/>
      <c r="I54" s="29" t="s">
        <v>31</v>
      </c>
      <c r="J54" s="32" t="str">
        <f>E21</f>
        <v xml:space="preserve"> 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92</v>
      </c>
      <c r="D57" s="131"/>
      <c r="E57" s="131"/>
      <c r="F57" s="131"/>
      <c r="G57" s="131"/>
      <c r="H57" s="131"/>
      <c r="I57" s="131"/>
      <c r="J57" s="132" t="s">
        <v>93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69</v>
      </c>
      <c r="D59" s="36"/>
      <c r="E59" s="36"/>
      <c r="F59" s="36"/>
      <c r="G59" s="36"/>
      <c r="H59" s="36"/>
      <c r="I59" s="36"/>
      <c r="J59" s="77">
        <f>J80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94</v>
      </c>
    </row>
    <row r="60" spans="2:12" s="9" customFormat="1" ht="24.95" customHeight="1">
      <c r="B60" s="134"/>
      <c r="C60" s="135"/>
      <c r="D60" s="136" t="s">
        <v>733</v>
      </c>
      <c r="E60" s="137"/>
      <c r="F60" s="137"/>
      <c r="G60" s="137"/>
      <c r="H60" s="137"/>
      <c r="I60" s="137"/>
      <c r="J60" s="138">
        <f>J81</f>
        <v>0</v>
      </c>
      <c r="K60" s="135"/>
      <c r="L60" s="139"/>
    </row>
    <row r="61" spans="1:31" s="2" customFormat="1" ht="21.7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10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105</v>
      </c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6"/>
      <c r="D70" s="36"/>
      <c r="E70" s="286" t="str">
        <f>E7</f>
        <v>RUSKÁ 2021</v>
      </c>
      <c r="F70" s="287"/>
      <c r="G70" s="287"/>
      <c r="H70" s="287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89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58" t="str">
        <f>E9</f>
        <v>VON - VEDLEJŠÍ A OSTATNÍ NÁKLADY</v>
      </c>
      <c r="F72" s="288"/>
      <c r="G72" s="288"/>
      <c r="H72" s="288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6"/>
      <c r="E74" s="36"/>
      <c r="F74" s="27" t="str">
        <f>F12</f>
        <v xml:space="preserve"> Teplice</v>
      </c>
      <c r="G74" s="36"/>
      <c r="H74" s="36"/>
      <c r="I74" s="29" t="s">
        <v>23</v>
      </c>
      <c r="J74" s="59" t="str">
        <f>IF(J12="","",J12)</f>
        <v>6. 5. 2021</v>
      </c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2" customHeight="1">
      <c r="A76" s="34"/>
      <c r="B76" s="35"/>
      <c r="C76" s="29" t="s">
        <v>25</v>
      </c>
      <c r="D76" s="36"/>
      <c r="E76" s="36"/>
      <c r="F76" s="27" t="str">
        <f>E15</f>
        <v xml:space="preserve"> Statutární měsro Teplice</v>
      </c>
      <c r="G76" s="36"/>
      <c r="H76" s="36"/>
      <c r="I76" s="29" t="s">
        <v>31</v>
      </c>
      <c r="J76" s="32" t="str">
        <f>E21</f>
        <v xml:space="preserve"> 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29</v>
      </c>
      <c r="D77" s="36"/>
      <c r="E77" s="36"/>
      <c r="F77" s="27" t="str">
        <f>IF(E18="","",E18)</f>
        <v>Vyplň údaj</v>
      </c>
      <c r="G77" s="36"/>
      <c r="H77" s="36"/>
      <c r="I77" s="29" t="s">
        <v>34</v>
      </c>
      <c r="J77" s="32" t="str">
        <f>E24</f>
        <v xml:space="preserve"> 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46"/>
      <c r="B79" s="147"/>
      <c r="C79" s="148" t="s">
        <v>106</v>
      </c>
      <c r="D79" s="149" t="s">
        <v>56</v>
      </c>
      <c r="E79" s="149" t="s">
        <v>52</v>
      </c>
      <c r="F79" s="149" t="s">
        <v>53</v>
      </c>
      <c r="G79" s="149" t="s">
        <v>107</v>
      </c>
      <c r="H79" s="149" t="s">
        <v>108</v>
      </c>
      <c r="I79" s="149" t="s">
        <v>109</v>
      </c>
      <c r="J79" s="149" t="s">
        <v>93</v>
      </c>
      <c r="K79" s="150" t="s">
        <v>110</v>
      </c>
      <c r="L79" s="151"/>
      <c r="M79" s="68" t="s">
        <v>19</v>
      </c>
      <c r="N79" s="69" t="s">
        <v>41</v>
      </c>
      <c r="O79" s="69" t="s">
        <v>111</v>
      </c>
      <c r="P79" s="69" t="s">
        <v>112</v>
      </c>
      <c r="Q79" s="69" t="s">
        <v>113</v>
      </c>
      <c r="R79" s="69" t="s">
        <v>114</v>
      </c>
      <c r="S79" s="69" t="s">
        <v>115</v>
      </c>
      <c r="T79" s="70" t="s">
        <v>116</v>
      </c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</row>
    <row r="80" spans="1:63" s="2" customFormat="1" ht="22.9" customHeight="1">
      <c r="A80" s="34"/>
      <c r="B80" s="35"/>
      <c r="C80" s="75" t="s">
        <v>117</v>
      </c>
      <c r="D80" s="36"/>
      <c r="E80" s="36"/>
      <c r="F80" s="36"/>
      <c r="G80" s="36"/>
      <c r="H80" s="36"/>
      <c r="I80" s="36"/>
      <c r="J80" s="152">
        <f>BK80</f>
        <v>0</v>
      </c>
      <c r="K80" s="36"/>
      <c r="L80" s="39"/>
      <c r="M80" s="71"/>
      <c r="N80" s="153"/>
      <c r="O80" s="72"/>
      <c r="P80" s="154">
        <f>P81</f>
        <v>0</v>
      </c>
      <c r="Q80" s="72"/>
      <c r="R80" s="154">
        <f>R81</f>
        <v>0</v>
      </c>
      <c r="S80" s="72"/>
      <c r="T80" s="155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70</v>
      </c>
      <c r="AU80" s="17" t="s">
        <v>94</v>
      </c>
      <c r="BK80" s="156">
        <f>BK81</f>
        <v>0</v>
      </c>
    </row>
    <row r="81" spans="2:63" s="12" customFormat="1" ht="25.9" customHeight="1">
      <c r="B81" s="157"/>
      <c r="C81" s="158"/>
      <c r="D81" s="159" t="s">
        <v>70</v>
      </c>
      <c r="E81" s="160" t="s">
        <v>734</v>
      </c>
      <c r="F81" s="160" t="s">
        <v>735</v>
      </c>
      <c r="G81" s="158"/>
      <c r="H81" s="158"/>
      <c r="I81" s="161"/>
      <c r="J81" s="162">
        <f>BK81</f>
        <v>0</v>
      </c>
      <c r="K81" s="158"/>
      <c r="L81" s="163"/>
      <c r="M81" s="164"/>
      <c r="N81" s="165"/>
      <c r="O81" s="165"/>
      <c r="P81" s="166">
        <f>SUM(P82:P91)</f>
        <v>0</v>
      </c>
      <c r="Q81" s="165"/>
      <c r="R81" s="166">
        <f>SUM(R82:R91)</f>
        <v>0</v>
      </c>
      <c r="S81" s="165"/>
      <c r="T81" s="167">
        <f>SUM(T82:T91)</f>
        <v>0</v>
      </c>
      <c r="AR81" s="168" t="s">
        <v>140</v>
      </c>
      <c r="AT81" s="169" t="s">
        <v>70</v>
      </c>
      <c r="AU81" s="169" t="s">
        <v>71</v>
      </c>
      <c r="AY81" s="168" t="s">
        <v>120</v>
      </c>
      <c r="BK81" s="170">
        <f>SUM(BK82:BK91)</f>
        <v>0</v>
      </c>
    </row>
    <row r="82" spans="1:65" s="2" customFormat="1" ht="16.5" customHeight="1">
      <c r="A82" s="34"/>
      <c r="B82" s="35"/>
      <c r="C82" s="173" t="s">
        <v>79</v>
      </c>
      <c r="D82" s="173" t="s">
        <v>122</v>
      </c>
      <c r="E82" s="174" t="s">
        <v>736</v>
      </c>
      <c r="F82" s="175" t="s">
        <v>737</v>
      </c>
      <c r="G82" s="176" t="s">
        <v>721</v>
      </c>
      <c r="H82" s="177">
        <v>1</v>
      </c>
      <c r="I82" s="178"/>
      <c r="J82" s="179">
        <f aca="true" t="shared" si="0" ref="J82:J87">ROUND(I82*H82,2)</f>
        <v>0</v>
      </c>
      <c r="K82" s="175" t="s">
        <v>19</v>
      </c>
      <c r="L82" s="39"/>
      <c r="M82" s="180" t="s">
        <v>19</v>
      </c>
      <c r="N82" s="181" t="s">
        <v>42</v>
      </c>
      <c r="O82" s="64"/>
      <c r="P82" s="182">
        <f aca="true" t="shared" si="1" ref="P82:P87">O82*H82</f>
        <v>0</v>
      </c>
      <c r="Q82" s="182">
        <v>0</v>
      </c>
      <c r="R82" s="182">
        <f aca="true" t="shared" si="2" ref="R82:R87">Q82*H82</f>
        <v>0</v>
      </c>
      <c r="S82" s="182">
        <v>0</v>
      </c>
      <c r="T82" s="183">
        <f aca="true" t="shared" si="3" ref="T82:T87"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84" t="s">
        <v>738</v>
      </c>
      <c r="AT82" s="184" t="s">
        <v>122</v>
      </c>
      <c r="AU82" s="184" t="s">
        <v>79</v>
      </c>
      <c r="AY82" s="17" t="s">
        <v>120</v>
      </c>
      <c r="BE82" s="185">
        <f aca="true" t="shared" si="4" ref="BE82:BE87">IF(N82="základní",J82,0)</f>
        <v>0</v>
      </c>
      <c r="BF82" s="185">
        <f aca="true" t="shared" si="5" ref="BF82:BF87">IF(N82="snížená",J82,0)</f>
        <v>0</v>
      </c>
      <c r="BG82" s="185">
        <f aca="true" t="shared" si="6" ref="BG82:BG87">IF(N82="zákl. přenesená",J82,0)</f>
        <v>0</v>
      </c>
      <c r="BH82" s="185">
        <f aca="true" t="shared" si="7" ref="BH82:BH87">IF(N82="sníž. přenesená",J82,0)</f>
        <v>0</v>
      </c>
      <c r="BI82" s="185">
        <f aca="true" t="shared" si="8" ref="BI82:BI87">IF(N82="nulová",J82,0)</f>
        <v>0</v>
      </c>
      <c r="BJ82" s="17" t="s">
        <v>79</v>
      </c>
      <c r="BK82" s="185">
        <f aca="true" t="shared" si="9" ref="BK82:BK87">ROUND(I82*H82,2)</f>
        <v>0</v>
      </c>
      <c r="BL82" s="17" t="s">
        <v>738</v>
      </c>
      <c r="BM82" s="184" t="s">
        <v>739</v>
      </c>
    </row>
    <row r="83" spans="1:65" s="2" customFormat="1" ht="16.5" customHeight="1">
      <c r="A83" s="34"/>
      <c r="B83" s="35"/>
      <c r="C83" s="173" t="s">
        <v>81</v>
      </c>
      <c r="D83" s="173" t="s">
        <v>122</v>
      </c>
      <c r="E83" s="174" t="s">
        <v>740</v>
      </c>
      <c r="F83" s="175" t="s">
        <v>741</v>
      </c>
      <c r="G83" s="176" t="s">
        <v>721</v>
      </c>
      <c r="H83" s="177">
        <v>1</v>
      </c>
      <c r="I83" s="178"/>
      <c r="J83" s="179">
        <f t="shared" si="0"/>
        <v>0</v>
      </c>
      <c r="K83" s="175" t="s">
        <v>19</v>
      </c>
      <c r="L83" s="39"/>
      <c r="M83" s="180" t="s">
        <v>19</v>
      </c>
      <c r="N83" s="181" t="s">
        <v>42</v>
      </c>
      <c r="O83" s="64"/>
      <c r="P83" s="182">
        <f t="shared" si="1"/>
        <v>0</v>
      </c>
      <c r="Q83" s="182">
        <v>0</v>
      </c>
      <c r="R83" s="182">
        <f t="shared" si="2"/>
        <v>0</v>
      </c>
      <c r="S83" s="182">
        <v>0</v>
      </c>
      <c r="T83" s="183">
        <f t="shared" si="3"/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R83" s="184" t="s">
        <v>738</v>
      </c>
      <c r="AT83" s="184" t="s">
        <v>122</v>
      </c>
      <c r="AU83" s="184" t="s">
        <v>79</v>
      </c>
      <c r="AY83" s="17" t="s">
        <v>120</v>
      </c>
      <c r="BE83" s="185">
        <f t="shared" si="4"/>
        <v>0</v>
      </c>
      <c r="BF83" s="185">
        <f t="shared" si="5"/>
        <v>0</v>
      </c>
      <c r="BG83" s="185">
        <f t="shared" si="6"/>
        <v>0</v>
      </c>
      <c r="BH83" s="185">
        <f t="shared" si="7"/>
        <v>0</v>
      </c>
      <c r="BI83" s="185">
        <f t="shared" si="8"/>
        <v>0</v>
      </c>
      <c r="BJ83" s="17" t="s">
        <v>79</v>
      </c>
      <c r="BK83" s="185">
        <f t="shared" si="9"/>
        <v>0</v>
      </c>
      <c r="BL83" s="17" t="s">
        <v>738</v>
      </c>
      <c r="BM83" s="184" t="s">
        <v>742</v>
      </c>
    </row>
    <row r="84" spans="1:65" s="2" customFormat="1" ht="16.5" customHeight="1">
      <c r="A84" s="34"/>
      <c r="B84" s="35"/>
      <c r="C84" s="173" t="s">
        <v>133</v>
      </c>
      <c r="D84" s="173" t="s">
        <v>122</v>
      </c>
      <c r="E84" s="174" t="s">
        <v>743</v>
      </c>
      <c r="F84" s="175" t="s">
        <v>744</v>
      </c>
      <c r="G84" s="176" t="s">
        <v>721</v>
      </c>
      <c r="H84" s="177">
        <v>1</v>
      </c>
      <c r="I84" s="178"/>
      <c r="J84" s="179">
        <f t="shared" si="0"/>
        <v>0</v>
      </c>
      <c r="K84" s="175" t="s">
        <v>19</v>
      </c>
      <c r="L84" s="39"/>
      <c r="M84" s="180" t="s">
        <v>19</v>
      </c>
      <c r="N84" s="181" t="s">
        <v>42</v>
      </c>
      <c r="O84" s="64"/>
      <c r="P84" s="182">
        <f t="shared" si="1"/>
        <v>0</v>
      </c>
      <c r="Q84" s="182">
        <v>0</v>
      </c>
      <c r="R84" s="182">
        <f t="shared" si="2"/>
        <v>0</v>
      </c>
      <c r="S84" s="182">
        <v>0</v>
      </c>
      <c r="T84" s="183">
        <f t="shared" si="3"/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738</v>
      </c>
      <c r="AT84" s="184" t="s">
        <v>122</v>
      </c>
      <c r="AU84" s="184" t="s">
        <v>79</v>
      </c>
      <c r="AY84" s="17" t="s">
        <v>120</v>
      </c>
      <c r="BE84" s="185">
        <f t="shared" si="4"/>
        <v>0</v>
      </c>
      <c r="BF84" s="185">
        <f t="shared" si="5"/>
        <v>0</v>
      </c>
      <c r="BG84" s="185">
        <f t="shared" si="6"/>
        <v>0</v>
      </c>
      <c r="BH84" s="185">
        <f t="shared" si="7"/>
        <v>0</v>
      </c>
      <c r="BI84" s="185">
        <f t="shared" si="8"/>
        <v>0</v>
      </c>
      <c r="BJ84" s="17" t="s">
        <v>79</v>
      </c>
      <c r="BK84" s="185">
        <f t="shared" si="9"/>
        <v>0</v>
      </c>
      <c r="BL84" s="17" t="s">
        <v>738</v>
      </c>
      <c r="BM84" s="184" t="s">
        <v>745</v>
      </c>
    </row>
    <row r="85" spans="1:65" s="2" customFormat="1" ht="16.5" customHeight="1">
      <c r="A85" s="34"/>
      <c r="B85" s="35"/>
      <c r="C85" s="173" t="s">
        <v>126</v>
      </c>
      <c r="D85" s="173" t="s">
        <v>122</v>
      </c>
      <c r="E85" s="174" t="s">
        <v>746</v>
      </c>
      <c r="F85" s="175" t="s">
        <v>747</v>
      </c>
      <c r="G85" s="176" t="s">
        <v>721</v>
      </c>
      <c r="H85" s="177">
        <v>1</v>
      </c>
      <c r="I85" s="178"/>
      <c r="J85" s="179">
        <f t="shared" si="0"/>
        <v>0</v>
      </c>
      <c r="K85" s="175" t="s">
        <v>19</v>
      </c>
      <c r="L85" s="39"/>
      <c r="M85" s="180" t="s">
        <v>19</v>
      </c>
      <c r="N85" s="181" t="s">
        <v>42</v>
      </c>
      <c r="O85" s="64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738</v>
      </c>
      <c r="AT85" s="184" t="s">
        <v>122</v>
      </c>
      <c r="AU85" s="184" t="s">
        <v>79</v>
      </c>
      <c r="AY85" s="17" t="s">
        <v>120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17" t="s">
        <v>79</v>
      </c>
      <c r="BK85" s="185">
        <f t="shared" si="9"/>
        <v>0</v>
      </c>
      <c r="BL85" s="17" t="s">
        <v>738</v>
      </c>
      <c r="BM85" s="184" t="s">
        <v>748</v>
      </c>
    </row>
    <row r="86" spans="1:65" s="2" customFormat="1" ht="16.5" customHeight="1">
      <c r="A86" s="34"/>
      <c r="B86" s="35"/>
      <c r="C86" s="173" t="s">
        <v>140</v>
      </c>
      <c r="D86" s="173" t="s">
        <v>122</v>
      </c>
      <c r="E86" s="174" t="s">
        <v>749</v>
      </c>
      <c r="F86" s="175" t="s">
        <v>750</v>
      </c>
      <c r="G86" s="176" t="s">
        <v>721</v>
      </c>
      <c r="H86" s="177">
        <v>1</v>
      </c>
      <c r="I86" s="178"/>
      <c r="J86" s="179">
        <f t="shared" si="0"/>
        <v>0</v>
      </c>
      <c r="K86" s="175" t="s">
        <v>19</v>
      </c>
      <c r="L86" s="39"/>
      <c r="M86" s="180" t="s">
        <v>19</v>
      </c>
      <c r="N86" s="181" t="s">
        <v>42</v>
      </c>
      <c r="O86" s="64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738</v>
      </c>
      <c r="AT86" s="184" t="s">
        <v>122</v>
      </c>
      <c r="AU86" s="184" t="s">
        <v>79</v>
      </c>
      <c r="AY86" s="17" t="s">
        <v>120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17" t="s">
        <v>79</v>
      </c>
      <c r="BK86" s="185">
        <f t="shared" si="9"/>
        <v>0</v>
      </c>
      <c r="BL86" s="17" t="s">
        <v>738</v>
      </c>
      <c r="BM86" s="184" t="s">
        <v>751</v>
      </c>
    </row>
    <row r="87" spans="1:65" s="2" customFormat="1" ht="16.5" customHeight="1">
      <c r="A87" s="34"/>
      <c r="B87" s="35"/>
      <c r="C87" s="173" t="s">
        <v>146</v>
      </c>
      <c r="D87" s="173" t="s">
        <v>122</v>
      </c>
      <c r="E87" s="174" t="s">
        <v>752</v>
      </c>
      <c r="F87" s="175" t="s">
        <v>753</v>
      </c>
      <c r="G87" s="176" t="s">
        <v>721</v>
      </c>
      <c r="H87" s="177">
        <v>1</v>
      </c>
      <c r="I87" s="178"/>
      <c r="J87" s="179">
        <f t="shared" si="0"/>
        <v>0</v>
      </c>
      <c r="K87" s="175" t="s">
        <v>19</v>
      </c>
      <c r="L87" s="39"/>
      <c r="M87" s="180" t="s">
        <v>19</v>
      </c>
      <c r="N87" s="181" t="s">
        <v>42</v>
      </c>
      <c r="O87" s="64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738</v>
      </c>
      <c r="AT87" s="184" t="s">
        <v>122</v>
      </c>
      <c r="AU87" s="184" t="s">
        <v>79</v>
      </c>
      <c r="AY87" s="17" t="s">
        <v>120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17" t="s">
        <v>79</v>
      </c>
      <c r="BK87" s="185">
        <f t="shared" si="9"/>
        <v>0</v>
      </c>
      <c r="BL87" s="17" t="s">
        <v>738</v>
      </c>
      <c r="BM87" s="184" t="s">
        <v>754</v>
      </c>
    </row>
    <row r="88" spans="1:47" s="2" customFormat="1" ht="19.5">
      <c r="A88" s="34"/>
      <c r="B88" s="35"/>
      <c r="C88" s="36"/>
      <c r="D88" s="188" t="s">
        <v>144</v>
      </c>
      <c r="E88" s="36"/>
      <c r="F88" s="198" t="s">
        <v>755</v>
      </c>
      <c r="G88" s="36"/>
      <c r="H88" s="36"/>
      <c r="I88" s="199"/>
      <c r="J88" s="36"/>
      <c r="K88" s="36"/>
      <c r="L88" s="39"/>
      <c r="M88" s="200"/>
      <c r="N88" s="201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144</v>
      </c>
      <c r="AU88" s="17" t="s">
        <v>79</v>
      </c>
    </row>
    <row r="89" spans="1:65" s="2" customFormat="1" ht="16.5" customHeight="1">
      <c r="A89" s="34"/>
      <c r="B89" s="35"/>
      <c r="C89" s="173" t="s">
        <v>151</v>
      </c>
      <c r="D89" s="173" t="s">
        <v>122</v>
      </c>
      <c r="E89" s="174" t="s">
        <v>756</v>
      </c>
      <c r="F89" s="175" t="s">
        <v>757</v>
      </c>
      <c r="G89" s="176" t="s">
        <v>721</v>
      </c>
      <c r="H89" s="177">
        <v>1</v>
      </c>
      <c r="I89" s="178"/>
      <c r="J89" s="179">
        <f>ROUND(I89*H89,2)</f>
        <v>0</v>
      </c>
      <c r="K89" s="175" t="s">
        <v>19</v>
      </c>
      <c r="L89" s="39"/>
      <c r="M89" s="180" t="s">
        <v>19</v>
      </c>
      <c r="N89" s="181" t="s">
        <v>42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738</v>
      </c>
      <c r="AT89" s="184" t="s">
        <v>122</v>
      </c>
      <c r="AU89" s="184" t="s">
        <v>79</v>
      </c>
      <c r="AY89" s="17" t="s">
        <v>120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79</v>
      </c>
      <c r="BK89" s="185">
        <f>ROUND(I89*H89,2)</f>
        <v>0</v>
      </c>
      <c r="BL89" s="17" t="s">
        <v>738</v>
      </c>
      <c r="BM89" s="184" t="s">
        <v>758</v>
      </c>
    </row>
    <row r="90" spans="1:65" s="2" customFormat="1" ht="16.5" customHeight="1">
      <c r="A90" s="34"/>
      <c r="B90" s="35"/>
      <c r="C90" s="173" t="s">
        <v>156</v>
      </c>
      <c r="D90" s="173" t="s">
        <v>122</v>
      </c>
      <c r="E90" s="174" t="s">
        <v>759</v>
      </c>
      <c r="F90" s="175" t="s">
        <v>760</v>
      </c>
      <c r="G90" s="176" t="s">
        <v>350</v>
      </c>
      <c r="H90" s="177">
        <v>10</v>
      </c>
      <c r="I90" s="178"/>
      <c r="J90" s="179">
        <f>ROUND(I90*H90,2)</f>
        <v>0</v>
      </c>
      <c r="K90" s="175" t="s">
        <v>19</v>
      </c>
      <c r="L90" s="39"/>
      <c r="M90" s="180" t="s">
        <v>19</v>
      </c>
      <c r="N90" s="181" t="s">
        <v>42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738</v>
      </c>
      <c r="AT90" s="184" t="s">
        <v>122</v>
      </c>
      <c r="AU90" s="184" t="s">
        <v>79</v>
      </c>
      <c r="AY90" s="17" t="s">
        <v>120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79</v>
      </c>
      <c r="BK90" s="185">
        <f>ROUND(I90*H90,2)</f>
        <v>0</v>
      </c>
      <c r="BL90" s="17" t="s">
        <v>738</v>
      </c>
      <c r="BM90" s="184" t="s">
        <v>761</v>
      </c>
    </row>
    <row r="91" spans="1:65" s="2" customFormat="1" ht="16.5" customHeight="1">
      <c r="A91" s="34"/>
      <c r="B91" s="35"/>
      <c r="C91" s="173" t="s">
        <v>161</v>
      </c>
      <c r="D91" s="173" t="s">
        <v>122</v>
      </c>
      <c r="E91" s="174" t="s">
        <v>762</v>
      </c>
      <c r="F91" s="175" t="s">
        <v>763</v>
      </c>
      <c r="G91" s="176" t="s">
        <v>721</v>
      </c>
      <c r="H91" s="177">
        <v>1</v>
      </c>
      <c r="I91" s="178"/>
      <c r="J91" s="179">
        <f>ROUND(I91*H91,2)</f>
        <v>0</v>
      </c>
      <c r="K91" s="175" t="s">
        <v>19</v>
      </c>
      <c r="L91" s="39"/>
      <c r="M91" s="233" t="s">
        <v>19</v>
      </c>
      <c r="N91" s="234" t="s">
        <v>42</v>
      </c>
      <c r="O91" s="23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738</v>
      </c>
      <c r="AT91" s="184" t="s">
        <v>122</v>
      </c>
      <c r="AU91" s="184" t="s">
        <v>79</v>
      </c>
      <c r="AY91" s="17" t="s">
        <v>120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79</v>
      </c>
      <c r="BK91" s="185">
        <f>ROUND(I91*H91,2)</f>
        <v>0</v>
      </c>
      <c r="BL91" s="17" t="s">
        <v>738</v>
      </c>
      <c r="BM91" s="184" t="s">
        <v>764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hYa9ayeurzYqsMEaVXSQ+k5Ige/9Qgl73OaHLFM80OmXjfFvg/z8yJtxKojgcaAxjFa9530+IjwrdQPzzQe+eQ==" saltValue="At4DE/Uk2TRjCnGHa1FzmihbsseyO00mCFfNcJcGNXofm4QpuwVL+2yFFthvWrZUsWm8So3FJJUgSOlSzsslcg==" spinCount="100000" sheet="1" objects="1" scenarios="1" formatColumns="0" formatRows="0" autoFilter="0"/>
  <autoFilter ref="C79:K9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MarekLada-HP\Marek Lada</dc:creator>
  <cp:keywords/>
  <dc:description/>
  <cp:lastModifiedBy>Svobodová Blanka Ing.</cp:lastModifiedBy>
  <dcterms:created xsi:type="dcterms:W3CDTF">2021-05-06T09:30:50Z</dcterms:created>
  <dcterms:modified xsi:type="dcterms:W3CDTF">2021-05-07T06:43:02Z</dcterms:modified>
  <cp:category/>
  <cp:version/>
  <cp:contentType/>
  <cp:contentStatus/>
</cp:coreProperties>
</file>