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416" yWindow="65416" windowWidth="29040" windowHeight="15840" activeTab="0"/>
  </bookViews>
  <sheets>
    <sheet name="Rekapitulace stavby" sheetId="1" r:id="rId1"/>
    <sheet name="SO - 01 - Víceúčelové hřiště" sheetId="2" r:id="rId2"/>
    <sheet name="SO - 02 - Skok do dálky" sheetId="3" r:id="rId3"/>
    <sheet name="SO - 03 - Vrh koulí" sheetId="4" r:id="rId4"/>
  </sheets>
  <definedNames>
    <definedName name="_xlnm._FilterDatabase" localSheetId="1" hidden="1">'SO - 01 - Víceúčelové hřiště'!$C$134:$K$403</definedName>
    <definedName name="_xlnm._FilterDatabase" localSheetId="2" hidden="1">'SO - 02 - Skok do dálky'!$C$129:$K$245</definedName>
    <definedName name="_xlnm._FilterDatabase" localSheetId="3" hidden="1">'SO - 03 - Vrh koulí'!$C$128:$K$237</definedName>
    <definedName name="_xlnm.Print_Area" localSheetId="0">'Rekapitulace stavby'!$D$4:$AO$76,'Rekapitulace stavby'!$C$82:$AQ$98</definedName>
    <definedName name="_xlnm.Print_Area" localSheetId="1">'SO - 01 - Víceúčelové hřiště'!$C$4:$J$76,'SO - 01 - Víceúčelové hřiště'!$C$82:$J$116,'SO - 01 - Víceúčelové hřiště'!$C$122:$J$403</definedName>
    <definedName name="_xlnm.Print_Area" localSheetId="2">'SO - 02 - Skok do dálky'!$C$4:$J$76,'SO - 02 - Skok do dálky'!$C$82:$J$111,'SO - 02 - Skok do dálky'!$C$117:$J$245</definedName>
    <definedName name="_xlnm.Print_Area" localSheetId="3">'SO - 03 - Vrh koulí'!$C$4:$J$76,'SO - 03 - Vrh koulí'!$C$82:$J$110,'SO - 03 - Vrh koulí'!$C$116:$J$237</definedName>
    <definedName name="_xlnm.Print_Titles" localSheetId="0">'Rekapitulace stavby'!$92:$92</definedName>
    <definedName name="_xlnm.Print_Titles" localSheetId="1">'SO - 01 - Víceúčelové hřiště'!$134:$134</definedName>
    <definedName name="_xlnm.Print_Titles" localSheetId="2">'SO - 02 - Skok do dálky'!$129:$129</definedName>
    <definedName name="_xlnm.Print_Titles" localSheetId="3">'SO - 03 - Vrh koulí'!$128:$128</definedName>
  </definedNames>
  <calcPr calcId="191029"/>
</workbook>
</file>

<file path=xl/sharedStrings.xml><?xml version="1.0" encoding="utf-8"?>
<sst xmlns="http://schemas.openxmlformats.org/spreadsheetml/2006/main" count="5971" uniqueCount="970">
  <si>
    <t>Export Komplet</t>
  </si>
  <si>
    <t/>
  </si>
  <si>
    <t>2.0</t>
  </si>
  <si>
    <t>False</t>
  </si>
  <si>
    <t>{7f84ab52-2c82-4137-8663-49a4f7e03062}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</si>
  <si>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</si>
  <si>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</si>
  <si>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</si>
  <si>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</si>
  <si>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</si>
  <si>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</si>
  <si>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</si>
  <si>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</si>
  <si>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20-048c</t>
  </si>
  <si>
    <t>Stavba:</t>
  </si>
  <si>
    <t>KSO:</t>
  </si>
  <si>
    <t>CC-CZ:</t>
  </si>
  <si>
    <t>Místo:</t>
  </si>
  <si>
    <t>Teplice</t>
  </si>
  <si>
    <t>Datum:</t>
  </si>
  <si>
    <t>Zadavatel:</t>
  </si>
  <si>
    <t>IČ:</t>
  </si>
  <si>
    <t>Statutární město Teplice</t>
  </si>
  <si>
    <t>DIČ:</t>
  </si>
  <si>
    <t>Zhotovitel:</t>
  </si>
  <si>
    <t xml:space="preserve"> </t>
  </si>
  <si>
    <t>Projektant:</t>
  </si>
  <si>
    <t>Sportovní projekty s.r.o.</t>
  </si>
  <si>
    <t>True</t>
  </si>
  <si>
    <t>Zpracovatel:</t>
  </si>
  <si>
    <t>F.Pecka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</si>
  <si>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</si>
  <si>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</si>
  <si>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</si>
  <si>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</si>
  <si>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</si>
  <si>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</si>
  <si>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</si>
  <si>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</si>
  <si>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</si>
  <si>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</si>
  <si>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</si>
  <si>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</si>
  <si>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</si>
  <si>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</si>
  <si>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</si>
  <si>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</si>
  <si>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</si>
  <si>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</si>
  <si>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</si>
  <si>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</si>
  <si>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</si>
  <si>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</si>
  <si>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</si>
  <si>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</si>
  <si>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</si>
  <si>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</si>
  <si>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</si>
  <si>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</si>
  <si>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</si>
  <si>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</si>
  <si>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</si>
  <si>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</si>
  <si>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</si>
  <si>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</si>
  <si>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</si>
  <si>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</si>
  <si>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</si>
  <si>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</si>
  <si>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</si>
  <si>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</si>
  <si>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</si>
  <si>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</si>
  <si>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</si>
  <si>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</si>
  <si>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</si>
  <si>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</si>
  <si>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- 01</t>
  </si>
  <si>
    <t>Víceúčelové hřiště</t>
  </si>
  <si>
    <t>STA</t>
  </si>
  <si>
    <t>1</t>
  </si>
  <si>
    <t>{93a380f7-fd2b-4a99-b943-c5107751c76c}</t>
  </si>
  <si>
    <t>2</t>
  </si>
  <si>
    <t>SO - 02</t>
  </si>
  <si>
    <t>Skok do dálky</t>
  </si>
  <si>
    <t>{521d7c65-fc0e-4442-afbc-08993a967dd0}</t>
  </si>
  <si>
    <t>SO - 03</t>
  </si>
  <si>
    <t>Vrh koulí</t>
  </si>
  <si>
    <t>{bf588ef9-d207-4bb1-bf43-fdf2eb458fff}</t>
  </si>
  <si>
    <t>KRYCÍ LIST SOUPISU PRACÍ</t>
  </si>
  <si>
    <t>Objekt:</t>
  </si>
  <si>
    <t>SO - 01 - Víceúčelové hřiště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</si>
  <si>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</si>
  <si>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</si>
  <si>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</si>
  <si>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</si>
  <si>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</si>
  <si>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</si>
  <si>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</si>
  <si>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</si>
  <si>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</si>
  <si>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</si>
  <si>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</si>
  <si>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</si>
  <si>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</si>
  <si>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</si>
  <si>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</si>
  <si>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</si>
  <si>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</si>
  <si>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776 - Podlahy povlakové</t>
  </si>
  <si>
    <t xml:space="preserve">    792 - Sportovní vybavení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</si>
  <si>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</si>
  <si>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</si>
  <si>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</si>
  <si>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</si>
  <si>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</si>
  <si>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</si>
  <si>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</si>
  <si>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</si>
  <si>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</si>
  <si>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</si>
  <si>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</si>
  <si>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</si>
  <si>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</si>
  <si>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</si>
  <si>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</si>
  <si>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</si>
  <si>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</si>
  <si>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</si>
  <si>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</si>
  <si>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</si>
  <si>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</si>
  <si>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</si>
  <si>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</si>
  <si>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113102211</t>
  </si>
  <si>
    <t>Odstranění umělého trávníku z multisportovního hřiště výšky vlasu do 25 mm</t>
  </si>
  <si>
    <t>m2</t>
  </si>
  <si>
    <t>4</t>
  </si>
  <si>
    <t>1792097148</t>
  </si>
  <si>
    <t>113106123</t>
  </si>
  <si>
    <t>Rozebrání dlažeb ze zámkových dlaždic komunikací pro pěší ručně</t>
  </si>
  <si>
    <t>-1850753235</t>
  </si>
  <si>
    <t>VV</t>
  </si>
  <si>
    <t>"rozebrání dlažby pro další použití" 79,0</t>
  </si>
  <si>
    <t>3</t>
  </si>
  <si>
    <t>113107122</t>
  </si>
  <si>
    <t>Odstranění podkladu z kameniva drceného tl 200 mm ručně</t>
  </si>
  <si>
    <t>-970331079</t>
  </si>
  <si>
    <t>"podklad stávající betonové dlažby" 79,0</t>
  </si>
  <si>
    <t>113107224</t>
  </si>
  <si>
    <t>Odstranění podkladu z kameniva drceného tl 400 mm strojně pl přes 200 m2</t>
  </si>
  <si>
    <t>-69383495</t>
  </si>
  <si>
    <t>"hřiště" 1147,0</t>
  </si>
  <si>
    <t>5</t>
  </si>
  <si>
    <t>113201111</t>
  </si>
  <si>
    <t xml:space="preserve">Vytrhání obrub chodníkových </t>
  </si>
  <si>
    <t>m</t>
  </si>
  <si>
    <t>-1843410099</t>
  </si>
  <si>
    <t>"hřiště" (43,82+26,09)*2</t>
  </si>
  <si>
    <t>"dlažba" 3,91+7,98+1,54+18,01+2,37</t>
  </si>
  <si>
    <t>Součet</t>
  </si>
  <si>
    <t>6</t>
  </si>
  <si>
    <t>121112004</t>
  </si>
  <si>
    <t>Sejmutí ornice tl vrstvy do 250 mm ručně</t>
  </si>
  <si>
    <t>379223737</t>
  </si>
  <si>
    <t>0,70*29,0</t>
  </si>
  <si>
    <t>0,50*22,0</t>
  </si>
  <si>
    <t>7</t>
  </si>
  <si>
    <t>122251504</t>
  </si>
  <si>
    <t>Odkopávky a prokopávky zapažené v hornině třídy těžitelnosti I, skupiny 3 objem do 500 m3 strojně</t>
  </si>
  <si>
    <t>m3</t>
  </si>
  <si>
    <t>1371697690</t>
  </si>
  <si>
    <t>"prohloubení pláně na požadovanou úroveň" 1147,0*0,096</t>
  </si>
  <si>
    <t>8</t>
  </si>
  <si>
    <t>132254101</t>
  </si>
  <si>
    <t>Hloubení rýh zapažených š do 800 mm v hornině třídy těžitelnosti I, skupiny 3 objem do 20 m3 strojně</t>
  </si>
  <si>
    <t>-353732111</t>
  </si>
  <si>
    <t>"rýhy pro obrubníky" 174,02*0,30*0,30</t>
  </si>
  <si>
    <t>"vsakovací rýha" 0,50*1,20*22,0</t>
  </si>
  <si>
    <t>"rýhy pro drenáže" 0,30*0,30*40,0*5</t>
  </si>
  <si>
    <t>9</t>
  </si>
  <si>
    <t>133212011</t>
  </si>
  <si>
    <t>Hloubení šachet v hornině třídy těžitelnosti I, skupiny 3, plocha výkopu do 4 m2 ručně</t>
  </si>
  <si>
    <t>395799127</t>
  </si>
  <si>
    <t>pro osazení sloupků oplocení</t>
  </si>
  <si>
    <t>0,40*0,40*1,30*50</t>
  </si>
  <si>
    <t>0,40*0,40*1,60*5</t>
  </si>
  <si>
    <t>10</t>
  </si>
  <si>
    <t>139911121</t>
  </si>
  <si>
    <t>Bourání kcí v hloubených vykopávkách ze zdiva z betonu prostého ručně</t>
  </si>
  <si>
    <t>1270480406</t>
  </si>
  <si>
    <t>"vybourání patek stávajících sloupků oplocení" 0,30*0,30*1,0*50</t>
  </si>
  <si>
    <t>11</t>
  </si>
  <si>
    <t>162251102</t>
  </si>
  <si>
    <t>Vodorovné přemístění do 50 m výkopku/sypaniny z horniny třídy těžitelnosti I, skupiny 1 až 3</t>
  </si>
  <si>
    <t>-1991176398</t>
  </si>
  <si>
    <t>"přemístění ornice na deponii" 31,30*0,25</t>
  </si>
  <si>
    <t>"přemístění výkopku šachet na deponii" 11,68</t>
  </si>
  <si>
    <t>"přemístění odkopávek na deponii" 110,112</t>
  </si>
  <si>
    <t>"přemístění výkopku rýh na deponii" 46,862</t>
  </si>
  <si>
    <t>12</t>
  </si>
  <si>
    <t>162751117</t>
  </si>
  <si>
    <t>Vodorovné přemístění do 10000 m výkopku/sypaniny z horniny třídy těžitelnosti I, skupiny 1 až 3</t>
  </si>
  <si>
    <t>1015564867</t>
  </si>
  <si>
    <t>"přemístění výkopku šachet " 11,68</t>
  </si>
  <si>
    <t>"přemístění odkopávek" 110,112</t>
  </si>
  <si>
    <t>"přemístění výkopku rýh" 46,862</t>
  </si>
  <si>
    <t>13</t>
  </si>
  <si>
    <t>162751119</t>
  </si>
  <si>
    <t>Příplatek k vodorovnému přemístění výkopku/sypaniny z horniny třídy těžitelnosti I, skupiny 1 až 3 ZKD 1000 m přes 10000 m</t>
  </si>
  <si>
    <t>546804793</t>
  </si>
  <si>
    <t>168,654*10 'Přepočtené koeficientem množství</t>
  </si>
  <si>
    <t>14</t>
  </si>
  <si>
    <t>167151111</t>
  </si>
  <si>
    <t>Nakládání výkopku z hornin třídy těžitelnosti I, skupiny 1 až 3 přes 100 m3</t>
  </si>
  <si>
    <t>9848639</t>
  </si>
  <si>
    <t>171201221</t>
  </si>
  <si>
    <t>Poplatek za uložení na skládce (skládkovné) zeminy a kamení kód odpadu 17 05 04</t>
  </si>
  <si>
    <t>t</t>
  </si>
  <si>
    <t>-541767319</t>
  </si>
  <si>
    <t>168,654*1,6 'Přepočtené koeficientem množství</t>
  </si>
  <si>
    <t>16</t>
  </si>
  <si>
    <t>171251201</t>
  </si>
  <si>
    <t>Uložení sypaniny na skládky nebo meziskládky</t>
  </si>
  <si>
    <t>-1877119104</t>
  </si>
  <si>
    <t>Mezisoučet</t>
  </si>
  <si>
    <t>"přemístění výkopku šachet na skládku " 11,68</t>
  </si>
  <si>
    <t>"přemístění odkopávek na skládku" 110,112</t>
  </si>
  <si>
    <t>"přemístění výkopku rýh na skládku" 46,862</t>
  </si>
  <si>
    <t>17</t>
  </si>
  <si>
    <t>181311103</t>
  </si>
  <si>
    <t>Rozprostření ornice tl vrstvy do 200 mm v rovině nebo ve svahu do 1:5 ručně</t>
  </si>
  <si>
    <t>953317686</t>
  </si>
  <si>
    <t>(45,18+26,18+19,0+3,90+9,40+1,02+18,0)*0,50</t>
  </si>
  <si>
    <t>18</t>
  </si>
  <si>
    <t>M</t>
  </si>
  <si>
    <t>10371500</t>
  </si>
  <si>
    <t>substrát pro trávníky VL</t>
  </si>
  <si>
    <t>-1064881319</t>
  </si>
  <si>
    <t>61,34*0,05*1,05</t>
  </si>
  <si>
    <t>19</t>
  </si>
  <si>
    <t>181411131</t>
  </si>
  <si>
    <t>Založení parkového trávníku výsevem plochy do 1000 m2 v rovině a ve svahu do 1:5 - součást skladby souvrství - viz.TZ</t>
  </si>
  <si>
    <t>1385048709</t>
  </si>
  <si>
    <t>20</t>
  </si>
  <si>
    <t>00572410</t>
  </si>
  <si>
    <t>osivo směs travní parková</t>
  </si>
  <si>
    <t>kg</t>
  </si>
  <si>
    <t>146177813</t>
  </si>
  <si>
    <t>61,34</t>
  </si>
  <si>
    <t>61,34*0,03 'Přepočtené koeficientem množství</t>
  </si>
  <si>
    <t>181951112</t>
  </si>
  <si>
    <t>Úprava pláně v hornině třídy těžitelnosti I, skupiny 1 až 3 se zhutněním vč.požadovaných zkoušek únosnosti pláně dle PD</t>
  </si>
  <si>
    <t>-297326469</t>
  </si>
  <si>
    <t>"pro založení trávníku" 61,34</t>
  </si>
  <si>
    <t>"víceúčelové hřiště" 1147,0</t>
  </si>
  <si>
    <t>"dlažba" 79,0</t>
  </si>
  <si>
    <t>22</t>
  </si>
  <si>
    <t>184802111</t>
  </si>
  <si>
    <t>Chemické odplevelení před založením kultury nad 20 m2 postřikem na široko v rovině a svahu do 1:5</t>
  </si>
  <si>
    <t>-120712348</t>
  </si>
  <si>
    <t>23</t>
  </si>
  <si>
    <t>185802113</t>
  </si>
  <si>
    <t>Hnojení půdy umělým hnojivem na široko v rovině a svahu do 1:5</t>
  </si>
  <si>
    <t>-886688952</t>
  </si>
  <si>
    <t>61,34*0,000025</t>
  </si>
  <si>
    <t>24</t>
  </si>
  <si>
    <t>25191155</t>
  </si>
  <si>
    <t>hnojivo průmyslové Cererit</t>
  </si>
  <si>
    <t>342061362</t>
  </si>
  <si>
    <t>0,002*1000 'Přepočtené koeficientem množství</t>
  </si>
  <si>
    <t>25</t>
  </si>
  <si>
    <t>185804312</t>
  </si>
  <si>
    <t>Zalití rostlin vodou plocha přes 20 m2</t>
  </si>
  <si>
    <t>1274456142</t>
  </si>
  <si>
    <t>61,34*0,002</t>
  </si>
  <si>
    <t>26</t>
  </si>
  <si>
    <t>185851121</t>
  </si>
  <si>
    <t>Dovoz vody pro zálivku rostlin za vzdálenost do 1000 m</t>
  </si>
  <si>
    <t>-1243951523</t>
  </si>
  <si>
    <t>Zakládání</t>
  </si>
  <si>
    <t>27</t>
  </si>
  <si>
    <t>211531111</t>
  </si>
  <si>
    <t>Výplň odvodňovacích žeber nebo trativodů kamenivem hrubým drceným frakce 32 až 63 mm</t>
  </si>
  <si>
    <t>1118352220</t>
  </si>
  <si>
    <t>"vsakovací rýha" 0,50*0,50*22,0</t>
  </si>
  <si>
    <t>28</t>
  </si>
  <si>
    <t>211971122</t>
  </si>
  <si>
    <t>Zřízení opláštění žeber nebo trativodů geotextilií v rýze nebo zářezu přes 1:2 š přes 2,5 m</t>
  </si>
  <si>
    <t>2032547890</t>
  </si>
  <si>
    <t>"vsakovací rýha" 2,0*22,0+1,0*22,0</t>
  </si>
  <si>
    <t>"drenáže" 1,30*40,0*5+0,70*40,0*5</t>
  </si>
  <si>
    <t>29</t>
  </si>
  <si>
    <t>69311270</t>
  </si>
  <si>
    <t>geotextilie netkaná separační, ochranná, filtrační, drenážní 400g/m2</t>
  </si>
  <si>
    <t>489515617</t>
  </si>
  <si>
    <t>466*1,15 'Přepočtené koeficientem množství</t>
  </si>
  <si>
    <t>30</t>
  </si>
  <si>
    <t>212755216</t>
  </si>
  <si>
    <t>Trativody z drenážních trubek plastových flexibilních D 160 mm bez lože</t>
  </si>
  <si>
    <t>-216990337</t>
  </si>
  <si>
    <t>40,0*5</t>
  </si>
  <si>
    <t>31</t>
  </si>
  <si>
    <t>212755218</t>
  </si>
  <si>
    <t>Trativody z drenážních trubek plastových flexibilních D 200 mm bez lože</t>
  </si>
  <si>
    <t>-257463942</t>
  </si>
  <si>
    <t>32</t>
  </si>
  <si>
    <t>21276R</t>
  </si>
  <si>
    <t>Provedení nálevové vsakovací zkoušky</t>
  </si>
  <si>
    <t>kpl</t>
  </si>
  <si>
    <t>-1766880477</t>
  </si>
  <si>
    <t>33</t>
  </si>
  <si>
    <t>21277R</t>
  </si>
  <si>
    <t>Bezpečnostní propojení se stávajícím systémem odvodnění</t>
  </si>
  <si>
    <t>1846137274</t>
  </si>
  <si>
    <t>34</t>
  </si>
  <si>
    <t>213141111</t>
  </si>
  <si>
    <t>Zřízení vrstvy z geotextilie v rovině nebo ve sklonu do 1:5 š do 3 m</t>
  </si>
  <si>
    <t>-1297967776</t>
  </si>
  <si>
    <t>"součást skladby S3" 1,12*28,69</t>
  </si>
  <si>
    <t>35</t>
  </si>
  <si>
    <t>69311202</t>
  </si>
  <si>
    <t>geotextilie netkaná separační, ochranná, filtrační, drenážní 500g/m2</t>
  </si>
  <si>
    <t>-1861437693</t>
  </si>
  <si>
    <t>32,133*1,15 'Přepočtené koeficientem množství</t>
  </si>
  <si>
    <t>36</t>
  </si>
  <si>
    <t>275313711</t>
  </si>
  <si>
    <t>Základové patky z betonu tř. C 20/25</t>
  </si>
  <si>
    <t>-209240115</t>
  </si>
  <si>
    <t>patky pro osazování sloupků oplocení</t>
  </si>
  <si>
    <t>0,40*0,40*1,20*50</t>
  </si>
  <si>
    <t>0,40*0,40*1,50*5</t>
  </si>
  <si>
    <t>Svislé a kompletní konstrukce</t>
  </si>
  <si>
    <t>37</t>
  </si>
  <si>
    <t>338171121R</t>
  </si>
  <si>
    <t>Osazování sloupků ocelových v do 7,0 m</t>
  </si>
  <si>
    <t>kus</t>
  </si>
  <si>
    <t>-1803891223</t>
  </si>
  <si>
    <t>"původní sloupky" 44</t>
  </si>
  <si>
    <t>"nové sloupky" 11</t>
  </si>
  <si>
    <t>38</t>
  </si>
  <si>
    <t>5531001</t>
  </si>
  <si>
    <t>ocelový sloupek 89/6mm dl.3,70m, žárový pozink</t>
  </si>
  <si>
    <t>ks</t>
  </si>
  <si>
    <t>-330885640</t>
  </si>
  <si>
    <t>39</t>
  </si>
  <si>
    <t>5531002</t>
  </si>
  <si>
    <t>ocelový sloupek 89/6mm dl.7,0m, žárový pozink</t>
  </si>
  <si>
    <t>1052006279</t>
  </si>
  <si>
    <t>40</t>
  </si>
  <si>
    <t>5531003</t>
  </si>
  <si>
    <t>ocelový sloupek 89/6mm dl.3,20m, žárový pozink</t>
  </si>
  <si>
    <t>1679684409</t>
  </si>
  <si>
    <t>41</t>
  </si>
  <si>
    <t>348401230R</t>
  </si>
  <si>
    <t>Montáž oplocení z PP sítí bez napínacích drátů výšky do 2,0 m</t>
  </si>
  <si>
    <t>-1014223194</t>
  </si>
  <si>
    <t>(44,18+26,18)*2</t>
  </si>
  <si>
    <t>42</t>
  </si>
  <si>
    <t>318100</t>
  </si>
  <si>
    <t>síť PP oka 45x45mm tl.3mm, zelená</t>
  </si>
  <si>
    <t>-135040940</t>
  </si>
  <si>
    <t>(44,18+26,18)*2*2,0*1,10</t>
  </si>
  <si>
    <t>43</t>
  </si>
  <si>
    <t>348401240R</t>
  </si>
  <si>
    <t>Montáž oplocení z ochranné sítě bez napínacích drátů výšky do 4,0 m</t>
  </si>
  <si>
    <t>515099577</t>
  </si>
  <si>
    <t>"hřiště" (44,18+26,18)*2</t>
  </si>
  <si>
    <t>"boky přístřešku" 3,40*2</t>
  </si>
  <si>
    <t>"záda přístřešku" 8,0*1</t>
  </si>
  <si>
    <t>44</t>
  </si>
  <si>
    <t>318101</t>
  </si>
  <si>
    <t>síť s ocelovou vložkou Mahulan Steel oka 60x60mm tl.3mm, zelená</t>
  </si>
  <si>
    <t>-2057854006</t>
  </si>
  <si>
    <t>"hřiště" (44,18+26,18)*2*3,0*1,10</t>
  </si>
  <si>
    <t>"boky přístřešku" 3,40*2*1,30*1,10</t>
  </si>
  <si>
    <t>"záda přístřešku" 8,0*1*1,30*1,10</t>
  </si>
  <si>
    <t>Komunikace pozemní</t>
  </si>
  <si>
    <t>45</t>
  </si>
  <si>
    <t>564710011</t>
  </si>
  <si>
    <t>Podklad z kameniva hrubého drceného vel. 8-16 mm tl 50 mm</t>
  </si>
  <si>
    <t>-1932719557</t>
  </si>
  <si>
    <t>46</t>
  </si>
  <si>
    <t>564730011</t>
  </si>
  <si>
    <t>Podklad z kameniva hrubého drceného vel. 8-16 mm tl 100 mm</t>
  </si>
  <si>
    <t>785683113</t>
  </si>
  <si>
    <t>47</t>
  </si>
  <si>
    <t>564731111</t>
  </si>
  <si>
    <t>Podklad z kameniva hrubého drceného vel. 0-63 mm tl 100 mm</t>
  </si>
  <si>
    <t>-1072455133</t>
  </si>
  <si>
    <t>48</t>
  </si>
  <si>
    <t>564761113</t>
  </si>
  <si>
    <t>Podklad z kameniva hrubého drceného vel. 32-63 mm tl 220 mm</t>
  </si>
  <si>
    <t>331651448</t>
  </si>
  <si>
    <t>49</t>
  </si>
  <si>
    <t>564801112</t>
  </si>
  <si>
    <t>Podklad ze štěrkodrtě fr.0-4 tl 40 mm</t>
  </si>
  <si>
    <t>-1485958160</t>
  </si>
  <si>
    <t>50</t>
  </si>
  <si>
    <t>576136121</t>
  </si>
  <si>
    <t>Asfaltový koberec otevřený AKO 8 (AKOJ) tl 40 mm š přes 3 m z modifikovaného asfaltu</t>
  </si>
  <si>
    <t>-1429603139</t>
  </si>
  <si>
    <t>51</t>
  </si>
  <si>
    <t>576146321</t>
  </si>
  <si>
    <t>Asfaltový koberec otevřený AKO 16 (AKOH) tl 50 mm š přes 3 m z nemodifikovaného asfaltu</t>
  </si>
  <si>
    <t>1177110297</t>
  </si>
  <si>
    <t>52</t>
  </si>
  <si>
    <t>596211111</t>
  </si>
  <si>
    <t>Kladení zámkové dlažby komunikací pro pěší tl 60 mm skupiny A pl do 100 m2</t>
  </si>
  <si>
    <t>316062767</t>
  </si>
  <si>
    <t>"přeložení stávající demontované dlažby" 79,0</t>
  </si>
  <si>
    <t>53</t>
  </si>
  <si>
    <t>59245015</t>
  </si>
  <si>
    <t>dlažba zámková tvaru I 200x165x60mm přírodní</t>
  </si>
  <si>
    <t>-1925602259</t>
  </si>
  <si>
    <t>"doplnění poškozených dlaždic" 79,0*0,20</t>
  </si>
  <si>
    <t>Úpravy povrchů, podlahy a osazování výplní</t>
  </si>
  <si>
    <t>54</t>
  </si>
  <si>
    <t>637121112</t>
  </si>
  <si>
    <t>Okapový chodník z kačírku tl 150 mm s udusáním</t>
  </si>
  <si>
    <t>471594424</t>
  </si>
  <si>
    <t>28,69*1,120</t>
  </si>
  <si>
    <t>Ostatní konstrukce a práce, bourání</t>
  </si>
  <si>
    <t>55</t>
  </si>
  <si>
    <t>910101</t>
  </si>
  <si>
    <t>Demontáž stávající konstrukce basketbalových košů</t>
  </si>
  <si>
    <t>-540628297</t>
  </si>
  <si>
    <t>56</t>
  </si>
  <si>
    <t>916331112</t>
  </si>
  <si>
    <t>Osazení zahradního obrubníku betonového do lože z betonu s boční opěrou</t>
  </si>
  <si>
    <t>-1223208897</t>
  </si>
  <si>
    <t xml:space="preserve">"50/1000/200" </t>
  </si>
  <si>
    <t>"dlažba" 3,57+8,41+1,02+17,80+2,50</t>
  </si>
  <si>
    <t>57</t>
  </si>
  <si>
    <t>59217002</t>
  </si>
  <si>
    <t>obrubník betonový zahradní šedý 1000x50x200mm</t>
  </si>
  <si>
    <t>124809164</t>
  </si>
  <si>
    <t>"50/1000/200" 174,02*1,01</t>
  </si>
  <si>
    <t>175,76*1,1 'Přepočtené koeficientem množství</t>
  </si>
  <si>
    <t>58</t>
  </si>
  <si>
    <t>916991121</t>
  </si>
  <si>
    <t>Lože pod obrubníky z betonu prostého</t>
  </si>
  <si>
    <t>830867747</t>
  </si>
  <si>
    <t>174,02*0,30*0,20</t>
  </si>
  <si>
    <t>59</t>
  </si>
  <si>
    <t>944511811</t>
  </si>
  <si>
    <t>Demontáž ochranné sítě z textilie z umělých vláken</t>
  </si>
  <si>
    <t>-1040243287</t>
  </si>
  <si>
    <t>147,0*6,0</t>
  </si>
  <si>
    <t>60</t>
  </si>
  <si>
    <t>949101113R</t>
  </si>
  <si>
    <t>Lešení pomocné pro objekty pozemních staveb s lešeňovou podlahou v do 4,5 m zatížení do 150 kg/m2</t>
  </si>
  <si>
    <t>314927132</t>
  </si>
  <si>
    <t>"oplocení hřiště" (43,82+26,09)*2*1,20</t>
  </si>
  <si>
    <t>61</t>
  </si>
  <si>
    <t>952901411</t>
  </si>
  <si>
    <t xml:space="preserve">Vyčištění ostatních objektů </t>
  </si>
  <si>
    <t>-249290843</t>
  </si>
  <si>
    <t>1147,0+79,0</t>
  </si>
  <si>
    <t>62</t>
  </si>
  <si>
    <t>966071712R</t>
  </si>
  <si>
    <t>Bourání sloupků a vzpěr plotových ocelových do 7,0 m zabetonovaných</t>
  </si>
  <si>
    <t>-1614488045</t>
  </si>
  <si>
    <t>997</t>
  </si>
  <si>
    <t>Přesun sutě</t>
  </si>
  <si>
    <t>63</t>
  </si>
  <si>
    <t>997013111</t>
  </si>
  <si>
    <t>Vnitrostaveništní doprava suti a vybouraných hmot pro budovy v do 6 m s použitím mechanizace</t>
  </si>
  <si>
    <t>741246389</t>
  </si>
  <si>
    <t>64</t>
  </si>
  <si>
    <t>997013501</t>
  </si>
  <si>
    <t>Odvoz suti a vybouraných hmot na skládku nebo meziskládku do 1 km se složením</t>
  </si>
  <si>
    <t>-1742454063</t>
  </si>
  <si>
    <t>65</t>
  </si>
  <si>
    <t>997013509</t>
  </si>
  <si>
    <t>Příplatek k odvozu suti a vybouraných hmot na skládku ZKD 1 km přes 1 km</t>
  </si>
  <si>
    <t>1903163785</t>
  </si>
  <si>
    <t>797,422*19</t>
  </si>
  <si>
    <t>66</t>
  </si>
  <si>
    <t>997013601</t>
  </si>
  <si>
    <t>Poplatek za uložení na skládce (skládkovné) stavebního odpadu betonového kód odpadu 17 01 01</t>
  </si>
  <si>
    <t>1503592826</t>
  </si>
  <si>
    <t>67</t>
  </si>
  <si>
    <t>997013631</t>
  </si>
  <si>
    <t>Poplatek za uložení na skládce (skládkovné) stavebního odpadu směsného kód odpadu 17 09 04</t>
  </si>
  <si>
    <t>564351731</t>
  </si>
  <si>
    <t>68</t>
  </si>
  <si>
    <t>997013655</t>
  </si>
  <si>
    <t>-272302591</t>
  </si>
  <si>
    <t>69</t>
  </si>
  <si>
    <t>997013813</t>
  </si>
  <si>
    <t>Poplatek za uložení na skládce (skládkovné) stavebního odpadu z plastických hmot kód odpadu 17 02 03</t>
  </si>
  <si>
    <t>-842363221</t>
  </si>
  <si>
    <t>998</t>
  </si>
  <si>
    <t>Přesun hmot</t>
  </si>
  <si>
    <t>70</t>
  </si>
  <si>
    <t>998222012</t>
  </si>
  <si>
    <t>Přesun hmot pro tělovýchovné plochy</t>
  </si>
  <si>
    <t>-526611462</t>
  </si>
  <si>
    <t>PSV</t>
  </si>
  <si>
    <t>Práce a dodávky PSV</t>
  </si>
  <si>
    <t>762</t>
  </si>
  <si>
    <t>Konstrukce tesařské</t>
  </si>
  <si>
    <t>71</t>
  </si>
  <si>
    <t>762134122</t>
  </si>
  <si>
    <t>Montáž bednění stěn z hoblovaných fošen - spodní část oplocení</t>
  </si>
  <si>
    <t>1238888032</t>
  </si>
  <si>
    <t>hřiště</t>
  </si>
  <si>
    <t>(44,18+26,18)*2*1,0</t>
  </si>
  <si>
    <t>"odečet" -8,0*1,0</t>
  </si>
  <si>
    <t>-3,0*1,0</t>
  </si>
  <si>
    <t>-1,15*1,0</t>
  </si>
  <si>
    <t>přístřešek</t>
  </si>
  <si>
    <t>8,0*1,0</t>
  </si>
  <si>
    <t>3,40*1,0*2</t>
  </si>
  <si>
    <t>72</t>
  </si>
  <si>
    <t>6051001</t>
  </si>
  <si>
    <t>dodávka fošen modřínových hoblovaných š.180mm, tl.35mm, dl.3000mm</t>
  </si>
  <si>
    <t>-1782025493</t>
  </si>
  <si>
    <t>143,37*1,1 'Přepočtené koeficientem množství</t>
  </si>
  <si>
    <t>73</t>
  </si>
  <si>
    <t>762136113R</t>
  </si>
  <si>
    <t>Montáž bednění stěn - vytvoření zpevňovacích středových prvků z hoblovaných latí na sraz</t>
  </si>
  <si>
    <t>-1539089719</t>
  </si>
  <si>
    <t>(75+54+20)*1,0</t>
  </si>
  <si>
    <t>74</t>
  </si>
  <si>
    <t>6051002</t>
  </si>
  <si>
    <t>dodávka hoblovaných latí modřínových vel 60x40mm, dl.1000mm</t>
  </si>
  <si>
    <t>1115205569</t>
  </si>
  <si>
    <t>75</t>
  </si>
  <si>
    <t>6051003</t>
  </si>
  <si>
    <t>spojovací materiál nerezový pro uchycení fošen</t>
  </si>
  <si>
    <t>-1551224579</t>
  </si>
  <si>
    <t>76</t>
  </si>
  <si>
    <t>998762201</t>
  </si>
  <si>
    <t>Přesun hmot procentní pro kce tesařské v objektech v do 6 m</t>
  </si>
  <si>
    <t>%</t>
  </si>
  <si>
    <t>1110462565</t>
  </si>
  <si>
    <t>767</t>
  </si>
  <si>
    <t>Konstrukce zámečnické</t>
  </si>
  <si>
    <t>77</t>
  </si>
  <si>
    <t>767R002</t>
  </si>
  <si>
    <t>D+M plastových krytek na ocelové sloupky DN 89</t>
  </si>
  <si>
    <t>-553334501</t>
  </si>
  <si>
    <t>78</t>
  </si>
  <si>
    <t>767R005</t>
  </si>
  <si>
    <t>D+M ocelové vzpěry Jekl 35x35x3mm žárový pozink</t>
  </si>
  <si>
    <t>426226123</t>
  </si>
  <si>
    <t>"přístřešek vpředu" 8,20*3</t>
  </si>
  <si>
    <t>"přístřešek vzadu" 8,20*2</t>
  </si>
  <si>
    <t>"boky" 3,40*3*2</t>
  </si>
  <si>
    <t>"oplocení dlouhé"(18,0+18,0+44,0)*3</t>
  </si>
  <si>
    <t>"oplocení krátké" (26,0+26,0)*3</t>
  </si>
  <si>
    <t>79</t>
  </si>
  <si>
    <t>767R006</t>
  </si>
  <si>
    <t>D+M ocel střešního profilu Jekl 50x50x3mm žárový pozink</t>
  </si>
  <si>
    <t>-1602503354</t>
  </si>
  <si>
    <t>8,63*3</t>
  </si>
  <si>
    <t>80</t>
  </si>
  <si>
    <t>767R007</t>
  </si>
  <si>
    <t>D+M zámeč konstr střechy z trubek 89/6mm žárový pozink</t>
  </si>
  <si>
    <t>1640031774</t>
  </si>
  <si>
    <t>3,40*5</t>
  </si>
  <si>
    <t>81</t>
  </si>
  <si>
    <t>767R008</t>
  </si>
  <si>
    <t>D+M zámeč konstr střechy z trapézového plechu TR40 tl.0,75mm, lakovaný pozink RAL 7024</t>
  </si>
  <si>
    <t>975243751</t>
  </si>
  <si>
    <t>8,63*3,60</t>
  </si>
  <si>
    <t>82</t>
  </si>
  <si>
    <t>767R009</t>
  </si>
  <si>
    <t>D+M vstupní branka přístřešku vel.1000x2200mm vč.kování a zámku, žárový pozink</t>
  </si>
  <si>
    <t>818065604</t>
  </si>
  <si>
    <t>83</t>
  </si>
  <si>
    <t>767R010</t>
  </si>
  <si>
    <t>D+M zámeč konstr výztuhy přístřešku z trubek 89/6mm žárový pozink</t>
  </si>
  <si>
    <t>-391408469</t>
  </si>
  <si>
    <t>0,40*5</t>
  </si>
  <si>
    <t>84</t>
  </si>
  <si>
    <t>767R011</t>
  </si>
  <si>
    <t>Očištění, kontrola a oprava stávajících sloupků oplocení, nátěr poškozených míst zinkovou barvou</t>
  </si>
  <si>
    <t>-490220694</t>
  </si>
  <si>
    <t>85</t>
  </si>
  <si>
    <t>767R013</t>
  </si>
  <si>
    <t>D+M Dvoukřídlová brána vel. 2900x2800mm, výplň síť PP, pozink.poplast.ocel, vč.kování a zamykání, ozn.X13</t>
  </si>
  <si>
    <t>1989120940</t>
  </si>
  <si>
    <t>86</t>
  </si>
  <si>
    <t>767R014</t>
  </si>
  <si>
    <t>D+M Jednokřídlová branka vel. 1100x2800mm, výplň síť PP, pozink.ocel, vč.kování a zamykání, ozn.X14</t>
  </si>
  <si>
    <t>-298606173</t>
  </si>
  <si>
    <t>87</t>
  </si>
  <si>
    <t>767R015</t>
  </si>
  <si>
    <t>D+M Stůl venkovní - kovový rám, dřevěná deska, kotvení, ozn.X15</t>
  </si>
  <si>
    <t>-1501990009</t>
  </si>
  <si>
    <t>88</t>
  </si>
  <si>
    <t>767R015.1</t>
  </si>
  <si>
    <t>D+M Lavička venkovní - kovový rám, dřevěný sedák, kotvení, ozn.X15</t>
  </si>
  <si>
    <t>-1887287725</t>
  </si>
  <si>
    <t>89</t>
  </si>
  <si>
    <t>998767201</t>
  </si>
  <si>
    <t>Přesun hmot procentní pro zámečnické konstrukce v objektech v do 6 m</t>
  </si>
  <si>
    <t>405488795</t>
  </si>
  <si>
    <t>776</t>
  </si>
  <si>
    <t>Podlahy povlakové</t>
  </si>
  <si>
    <t>90</t>
  </si>
  <si>
    <t>776R001</t>
  </si>
  <si>
    <t>Dodávka a položení sportovního povrchu z litého polyuretanu EPDM probarvená dle projektu tl.13mm RAL 3016 - cihlově červená</t>
  </si>
  <si>
    <t>-2128126254</t>
  </si>
  <si>
    <t>1147,0</t>
  </si>
  <si>
    <t>91</t>
  </si>
  <si>
    <t>7761007</t>
  </si>
  <si>
    <t>Grafika z celoprobarveného EPDM (nejedná se o nástřik) - skákací panák, ozn.X07, v.č.SO-01.2</t>
  </si>
  <si>
    <t>-1657604780</t>
  </si>
  <si>
    <t>92</t>
  </si>
  <si>
    <t>7761008</t>
  </si>
  <si>
    <t>Grafika z celoprobarveného EPDM (nejedná se o nástřik) - skok jednonož, ozn.X08, v.č.SO-01.2</t>
  </si>
  <si>
    <t>1754878704</t>
  </si>
  <si>
    <t>93</t>
  </si>
  <si>
    <t>7761009</t>
  </si>
  <si>
    <t>Grafika z celoprobarveného EPDM (nejedná se o nástřik) - ruce, nohy, ozn.X09, v.č.SO-01.2</t>
  </si>
  <si>
    <t>795293505</t>
  </si>
  <si>
    <t>94</t>
  </si>
  <si>
    <t>7761010</t>
  </si>
  <si>
    <t>Grafika z celoprobarveného EPDM (nejedná se o nástřik) - žebřík ozn.X10, v.č.SO-01.2</t>
  </si>
  <si>
    <t>1436553431</t>
  </si>
  <si>
    <t>95</t>
  </si>
  <si>
    <t>7761012</t>
  </si>
  <si>
    <t>Grafika z celoprobarveného EPDM (nejedná se o nástřik) - skok z místa ozn.X12, v.č.SO-01.2</t>
  </si>
  <si>
    <t>1308065801</t>
  </si>
  <si>
    <t>96</t>
  </si>
  <si>
    <t>776R002</t>
  </si>
  <si>
    <t>Rozměření grafických motivů na ploše</t>
  </si>
  <si>
    <t>-1696400353</t>
  </si>
  <si>
    <t>97</t>
  </si>
  <si>
    <t>776R003</t>
  </si>
  <si>
    <t>Speciální práce na grafice a instalace grafických motivů dle návrhu vč.dodávky speciální polyuretanové hmoty pro lepení grafických motivů</t>
  </si>
  <si>
    <t>1828846208</t>
  </si>
  <si>
    <t>98</t>
  </si>
  <si>
    <t>776R023.1</t>
  </si>
  <si>
    <t>Dodávka a montáž lajnování pro jednotlivé sporty</t>
  </si>
  <si>
    <t>93683478</t>
  </si>
  <si>
    <t>"bílá - basketbal" (2*25,55+3*15,0+4*3,20+4*5,75+2*4,90+4*0,375+8*0,40+12*0,10+3,14*3,60+2*18,05+2*5,65+2*4,08)*2</t>
  </si>
  <si>
    <t>"žlutá - házená" 3*20,0+2*40,0+4*(9,425+11,123)+4*3,0+2*1,0+2*0,40</t>
  </si>
  <si>
    <t>"červená - volejbal" (9,0*4+18,0*2)*2</t>
  </si>
  <si>
    <t>"modrá - nohejbal" (9,0*2+13,0)*2</t>
  </si>
  <si>
    <t>"zelená - florbal" (18,0*2+7,0*2)+4*0,50</t>
  </si>
  <si>
    <t>99</t>
  </si>
  <si>
    <t>776R010</t>
  </si>
  <si>
    <t>Dopravné materiálu na povrch hřiště</t>
  </si>
  <si>
    <t>566341536</t>
  </si>
  <si>
    <t>100</t>
  </si>
  <si>
    <t>998776201</t>
  </si>
  <si>
    <t>Přesun hmot procentní pro podlahy povlakové v objektech v do 6 m</t>
  </si>
  <si>
    <t>-610577292</t>
  </si>
  <si>
    <t>792</t>
  </si>
  <si>
    <t>Sportovní vybavení</t>
  </si>
  <si>
    <t>101</t>
  </si>
  <si>
    <t>792R001</t>
  </si>
  <si>
    <t>D+M volejbalové sloupky vč.napínacího mechanismu, zemního pouzdra a víčka zemního pouzdra, ozn.X01</t>
  </si>
  <si>
    <t>85220050</t>
  </si>
  <si>
    <t>102</t>
  </si>
  <si>
    <t>792R002</t>
  </si>
  <si>
    <t>D+M basketbalové konstrukce vč.kotvení, vyložení 1250mm, ozn. X02</t>
  </si>
  <si>
    <t>1359025731</t>
  </si>
  <si>
    <t>103</t>
  </si>
  <si>
    <t>792R003</t>
  </si>
  <si>
    <t>D+M basketbalový koš antivandal ozn. X03</t>
  </si>
  <si>
    <t>1399021749</t>
  </si>
  <si>
    <t>104</t>
  </si>
  <si>
    <t>792R004</t>
  </si>
  <si>
    <t>D+M basketbalová deska z vodovzdorné překližky vel 110x70cm tl.18mm ozn. X04</t>
  </si>
  <si>
    <t>1416225801</t>
  </si>
  <si>
    <t>105</t>
  </si>
  <si>
    <t>792R005</t>
  </si>
  <si>
    <t>D+M basketbalová síťka 50cm ozn. X05</t>
  </si>
  <si>
    <t>-506209810</t>
  </si>
  <si>
    <t>106</t>
  </si>
  <si>
    <t>792R006</t>
  </si>
  <si>
    <t>D+M zamykatelný stojan na volejbalové sloupky ozn. X06</t>
  </si>
  <si>
    <t>1089340912</t>
  </si>
  <si>
    <t>107</t>
  </si>
  <si>
    <t>792R011</t>
  </si>
  <si>
    <t>Repase - branka na házenou vč.zajištění proti převrácení a sítě ozn. X11</t>
  </si>
  <si>
    <t>-2006819962</t>
  </si>
  <si>
    <t>108</t>
  </si>
  <si>
    <t>792R020</t>
  </si>
  <si>
    <t>Základové konstrukce pro sportovní vybavení, vč.zemních prací, odvozu výkopku a skládkovného, výkr.č.SO-01.7</t>
  </si>
  <si>
    <t>1815803314</t>
  </si>
  <si>
    <t>"X02" 1,0*1,0*1,0*4</t>
  </si>
  <si>
    <t>"X06" 0,40*1,40*0,90*1</t>
  </si>
  <si>
    <t>"X15" 2*0,30*0,30*0,80*8</t>
  </si>
  <si>
    <t>109</t>
  </si>
  <si>
    <t>792R022</t>
  </si>
  <si>
    <t>Doprava sportovního vybavení</t>
  </si>
  <si>
    <t>1676240887</t>
  </si>
  <si>
    <t>110</t>
  </si>
  <si>
    <t>792R025</t>
  </si>
  <si>
    <t>Závěrečná revize sportoviště</t>
  </si>
  <si>
    <t>1966824907</t>
  </si>
  <si>
    <t>111</t>
  </si>
  <si>
    <t>792R040</t>
  </si>
  <si>
    <t>D+M Cedule provozního řádu</t>
  </si>
  <si>
    <t>745773498</t>
  </si>
  <si>
    <t>VRN</t>
  </si>
  <si>
    <t>Vedlejší rozpočtové náklady</t>
  </si>
  <si>
    <t>VRN1</t>
  </si>
  <si>
    <t>Průzkumné, geodetické a projektové práce</t>
  </si>
  <si>
    <t>112</t>
  </si>
  <si>
    <t>012002000</t>
  </si>
  <si>
    <t>Geodetické práce - vytýčení objektu</t>
  </si>
  <si>
    <t>1024</t>
  </si>
  <si>
    <t>125335507</t>
  </si>
  <si>
    <t>VRN3</t>
  </si>
  <si>
    <t>Zařízení staveniště</t>
  </si>
  <si>
    <t>113</t>
  </si>
  <si>
    <t>030001000</t>
  </si>
  <si>
    <t>-1582138029</t>
  </si>
  <si>
    <t>VRN4</t>
  </si>
  <si>
    <t>Inženýrská činnost</t>
  </si>
  <si>
    <t>114</t>
  </si>
  <si>
    <t>040001000</t>
  </si>
  <si>
    <t>-1247003976</t>
  </si>
  <si>
    <t>VRN9</t>
  </si>
  <si>
    <t>Ostatní náklady</t>
  </si>
  <si>
    <t>115</t>
  </si>
  <si>
    <t>090001000</t>
  </si>
  <si>
    <t>Kompletační činnost</t>
  </si>
  <si>
    <t>-617921832</t>
  </si>
  <si>
    <t>SO - 02 - Skok do dálky</t>
  </si>
  <si>
    <t>Odstranění umělého trávníku z rozběžiště</t>
  </si>
  <si>
    <t>118476137</t>
  </si>
  <si>
    <t>33,06*1,27+0,92+0,92</t>
  </si>
  <si>
    <t>-167663066</t>
  </si>
  <si>
    <t>"rozebrání dlažby pro další použití" 9,0</t>
  </si>
  <si>
    <t>"demontáž dlažby u doskočiště" 11,74</t>
  </si>
  <si>
    <t>1718971055</t>
  </si>
  <si>
    <t>"odstranění podkladu z doskočiště" 6,0*3,0</t>
  </si>
  <si>
    <t>113107124</t>
  </si>
  <si>
    <t>Odstranění podkladu z kameniva drceného tl 400 mm ručně</t>
  </si>
  <si>
    <t>-472815527</t>
  </si>
  <si>
    <t>1263411863</t>
  </si>
  <si>
    <t>"doskočiště" (6,0+3,0)*2</t>
  </si>
  <si>
    <t>"dlažba" 3,0+4,50+2,50</t>
  </si>
  <si>
    <t>122211101</t>
  </si>
  <si>
    <t>Odkopávky a prokopávky v hornině třídy těžitelnosti I, skupiny 3 ručně</t>
  </si>
  <si>
    <t>-755590179</t>
  </si>
  <si>
    <t>43,826*0,096</t>
  </si>
  <si>
    <t>131113102</t>
  </si>
  <si>
    <t>Hloubení jam v nesoudržných horninách třídy těžitelnosti I, skupiny 1 a 2 ručně</t>
  </si>
  <si>
    <t>915854527</t>
  </si>
  <si>
    <t>"odstranění písku z doskočiště" 6,0*3,0*0,35</t>
  </si>
  <si>
    <t>132212111</t>
  </si>
  <si>
    <t>Hloubení rýh š do 800 mm v soudržných horninách třídy těžitelnosti I, skupiny 3 ručně</t>
  </si>
  <si>
    <t>194495906</t>
  </si>
  <si>
    <t>"rýhy pro obrubníky" 0,30*0,30*22,20+0,30*0,30*1,53</t>
  </si>
  <si>
    <t>879767133</t>
  </si>
  <si>
    <t>4,207+6,30+2,136</t>
  </si>
  <si>
    <t>2122827197</t>
  </si>
  <si>
    <t>57781637</t>
  </si>
  <si>
    <t>12,643*10</t>
  </si>
  <si>
    <t>167151101</t>
  </si>
  <si>
    <t>Nakládání výkopku z hornin třídy těžitelnosti I, skupiny 1 až 3 do 100 m3</t>
  </si>
  <si>
    <t>1638799239</t>
  </si>
  <si>
    <t>171151111</t>
  </si>
  <si>
    <t>Uložení sypaniny z hornin nesoudržných sypkých do násypů zhutněných</t>
  </si>
  <si>
    <t>-1707003320</t>
  </si>
  <si>
    <t>doskočiště</t>
  </si>
  <si>
    <t>8,07*3,03*0,40</t>
  </si>
  <si>
    <t>58156560R</t>
  </si>
  <si>
    <t>písek křemičitý pro doskočiště</t>
  </si>
  <si>
    <t>-754252243</t>
  </si>
  <si>
    <t>8,07*3,03*0,40*1,7*1000</t>
  </si>
  <si>
    <t>-213963359</t>
  </si>
  <si>
    <t>12,643*1,6</t>
  </si>
  <si>
    <t>-1574259039</t>
  </si>
  <si>
    <t>1975763605</t>
  </si>
  <si>
    <t>6,15+8,07*0,50</t>
  </si>
  <si>
    <t>-107702331</t>
  </si>
  <si>
    <t>10,185*0,05*1,05</t>
  </si>
  <si>
    <t>2120257072</t>
  </si>
  <si>
    <t>-1873056390</t>
  </si>
  <si>
    <t>10,185</t>
  </si>
  <si>
    <t>10,185*0,03 'Přepočtené koeficientem množství</t>
  </si>
  <si>
    <t>919895055</t>
  </si>
  <si>
    <t>"skok do dálky" 43,826</t>
  </si>
  <si>
    <t>"doskočiště" 8,07*3,03</t>
  </si>
  <si>
    <t>2131393373</t>
  </si>
  <si>
    <t>-1948648796</t>
  </si>
  <si>
    <t>10,185*0,000025*1000</t>
  </si>
  <si>
    <t>-293672671</t>
  </si>
  <si>
    <t>-553165692</t>
  </si>
  <si>
    <t>10,185*0,002</t>
  </si>
  <si>
    <t>1586833158</t>
  </si>
  <si>
    <t>213141112</t>
  </si>
  <si>
    <t>Zřízení vrstvy z geotextilie v rovině nebo ve sklonu do 1:5 š do 6 m</t>
  </si>
  <si>
    <t>-613401369</t>
  </si>
  <si>
    <t>8,07*3,03*2</t>
  </si>
  <si>
    <t>geotextilie netkaná separační, ochranná, filtrační, drenážní PES 400g/m2</t>
  </si>
  <si>
    <t>-1652526401</t>
  </si>
  <si>
    <t>48,904*1,15 'Přepočtené koeficientem množství</t>
  </si>
  <si>
    <t>873015582</t>
  </si>
  <si>
    <t>564760111</t>
  </si>
  <si>
    <t>Podklad z kameniva hrubého drceného vel. 16-32 mm tl 200 mm</t>
  </si>
  <si>
    <t>2028611536</t>
  </si>
  <si>
    <t>-1116179720</t>
  </si>
  <si>
    <t>1671270101</t>
  </si>
  <si>
    <t>573211108</t>
  </si>
  <si>
    <t>Postřik živičný spojovací z asfaltu v množství 0,40 kg/m2</t>
  </si>
  <si>
    <t>1907046250</t>
  </si>
  <si>
    <t>576136111</t>
  </si>
  <si>
    <t>Asfaltový koberec otevřený AKO 8 (AKOJ) tl 40 mm š do 3 m z modifikovaného asfaltu</t>
  </si>
  <si>
    <t>-120797673</t>
  </si>
  <si>
    <t>576146311</t>
  </si>
  <si>
    <t>Asfaltový koberec otevřený AKO 16 (AKOH) tl 50 mm š do 3 m z nemodifikovaného asfaltu</t>
  </si>
  <si>
    <t>-1726326531</t>
  </si>
  <si>
    <t>596211110</t>
  </si>
  <si>
    <t>Kladení zámkové dlažby komunikací pro pěší tl 60 mm skupiny A pl do 50 m2</t>
  </si>
  <si>
    <t>-1461081058</t>
  </si>
  <si>
    <t>916231212R</t>
  </si>
  <si>
    <t>Osazení obrubníku betonového stojatého s gumovou hranou do lože z betonu prostého</t>
  </si>
  <si>
    <t>-336109025</t>
  </si>
  <si>
    <t>(8,07+3,03)*2</t>
  </si>
  <si>
    <t>5921001</t>
  </si>
  <si>
    <t>obrubník sportovní betonový s gumovou hranou 50/400/1000mm</t>
  </si>
  <si>
    <t>104046874</t>
  </si>
  <si>
    <t>22,2*1,1 'Přepočtené koeficientem množství</t>
  </si>
  <si>
    <t>1811179898</t>
  </si>
  <si>
    <t>"odměřeno digitálně" 1,53</t>
  </si>
  <si>
    <t>1629558767</t>
  </si>
  <si>
    <t>1,53*1,01 'Přepočtené koeficientem množství</t>
  </si>
  <si>
    <t>982005772</t>
  </si>
  <si>
    <t>22,20*0,30*0,20+1,53*0,30*0,20</t>
  </si>
  <si>
    <t>920101R</t>
  </si>
  <si>
    <t>Demontáž odrazového břevna pro skok daleký</t>
  </si>
  <si>
    <t>224379522</t>
  </si>
  <si>
    <t>-876640785</t>
  </si>
  <si>
    <t>43,826+24,452</t>
  </si>
  <si>
    <t>960101</t>
  </si>
  <si>
    <t>D+M Lavička s opěradlem dl.1,80m ocel+pozink+ práškový vypalovací lak, akátové dřevo vč.kotvení do bet.základu chem kotvami ozn.X01</t>
  </si>
  <si>
    <t>925107770</t>
  </si>
  <si>
    <t>960102</t>
  </si>
  <si>
    <t>D+M Odrazové břevno pro skok daleký vel.1200x300x60mm ozn.X02</t>
  </si>
  <si>
    <t>-681678361</t>
  </si>
  <si>
    <t>960103</t>
  </si>
  <si>
    <t>D+M Zakrývací plachta doskočiště vel.3500x8500mm, vč.kotvení k obvodu doskočiště ozn.X03</t>
  </si>
  <si>
    <t>-1889315180</t>
  </si>
  <si>
    <t>232964531</t>
  </si>
  <si>
    <t>-1661472218</t>
  </si>
  <si>
    <t>-22534387</t>
  </si>
  <si>
    <t>43,786*19</t>
  </si>
  <si>
    <t>378946629</t>
  </si>
  <si>
    <t>1221992259</t>
  </si>
  <si>
    <t>-1525963214</t>
  </si>
  <si>
    <t>1525875754</t>
  </si>
  <si>
    <t>Dodávka a položení sportovního povrchu z litého polyuretanu SP probarvená dle projektu tl.13mm</t>
  </si>
  <si>
    <t>-389224445</t>
  </si>
  <si>
    <t xml:space="preserve"> 43,826</t>
  </si>
  <si>
    <t>-1747892233</t>
  </si>
  <si>
    <t>776R020</t>
  </si>
  <si>
    <t>665371103</t>
  </si>
  <si>
    <t>1740099627</t>
  </si>
  <si>
    <t>-295415572</t>
  </si>
  <si>
    <t>-469288206</t>
  </si>
  <si>
    <t>1082743170</t>
  </si>
  <si>
    <t>-833171162</t>
  </si>
  <si>
    <t>SO - 03 - Vrh koulí</t>
  </si>
  <si>
    <t>1900519417</t>
  </si>
  <si>
    <t>113107121</t>
  </si>
  <si>
    <t>Odstranění podkladu z kameniva drceného tl 100 mm ručně</t>
  </si>
  <si>
    <t>1287745594</t>
  </si>
  <si>
    <t>vybourání odhodového kruhu</t>
  </si>
  <si>
    <t>3,14*1,07*1,07</t>
  </si>
  <si>
    <t>113107123</t>
  </si>
  <si>
    <t>Odstranění podkladu z kameniva drceného tl 300 mm ručně</t>
  </si>
  <si>
    <t>-1094759474</t>
  </si>
  <si>
    <t>-270276310</t>
  </si>
  <si>
    <t>4,0+2,50+4,50+15,0+15,0+10,0</t>
  </si>
  <si>
    <t>121151113</t>
  </si>
  <si>
    <t>Sejmutí ornice plochy do 500 m2 tl vrstvy do 200 mm strojně</t>
  </si>
  <si>
    <t>198568051</t>
  </si>
  <si>
    <t>122251102</t>
  </si>
  <si>
    <t>Odkopávky a prokopávky nezapažené v hornině třídy těžitelnosti I, skupiny 3 objem do 50 m3 strojně</t>
  </si>
  <si>
    <t>345936605</t>
  </si>
  <si>
    <t>8,0*15,0*0,5*0,65</t>
  </si>
  <si>
    <t>-1889805337</t>
  </si>
  <si>
    <t>"rýhy pro obrubníky" 21,0*0,30*0,30</t>
  </si>
  <si>
    <t>1092737249</t>
  </si>
  <si>
    <t>"rýhy" 1,89</t>
  </si>
  <si>
    <t>"odkopávky" 39,0-12,0</t>
  </si>
  <si>
    <t>"ornice" 281,0*0,20</t>
  </si>
  <si>
    <t>-922101859</t>
  </si>
  <si>
    <t>-1999499987</t>
  </si>
  <si>
    <t>28,89*10</t>
  </si>
  <si>
    <t>-1090170691</t>
  </si>
  <si>
    <t>171151103</t>
  </si>
  <si>
    <t>Uložení sypaniny z hornin soudržných do násypů zhutněných strojně</t>
  </si>
  <si>
    <t>-1179814076</t>
  </si>
  <si>
    <t>8,0*15,0*0,5*0,20</t>
  </si>
  <si>
    <t>174037051</t>
  </si>
  <si>
    <t>28,89*1,6 'Přepočtené koeficientem množství</t>
  </si>
  <si>
    <t>-1717060344</t>
  </si>
  <si>
    <t>-156425578</t>
  </si>
  <si>
    <t>281,0</t>
  </si>
  <si>
    <t>-1148972591</t>
  </si>
  <si>
    <t>281,0*0,05*1,05</t>
  </si>
  <si>
    <t>-1792236731</t>
  </si>
  <si>
    <t>-949927471</t>
  </si>
  <si>
    <t>281*0,03 'Přepočtené koeficientem množství</t>
  </si>
  <si>
    <t>-2130400669</t>
  </si>
  <si>
    <t>"chodník" 12,92</t>
  </si>
  <si>
    <t>"vrhačský kruh" 3,58</t>
  </si>
  <si>
    <t>"zatravnění" 281,0</t>
  </si>
  <si>
    <t>182111111</t>
  </si>
  <si>
    <t>Zpevnění svahu jutovou, kokosovou nebo plastovou rohoží do 1:1</t>
  </si>
  <si>
    <t>-480409046</t>
  </si>
  <si>
    <t>69311319</t>
  </si>
  <si>
    <t>textilie netkaná HPPE 400g/m2</t>
  </si>
  <si>
    <t>2065640160</t>
  </si>
  <si>
    <t>110*1,15 'Přepočtené koeficientem množství</t>
  </si>
  <si>
    <t>-447803687</t>
  </si>
  <si>
    <t>-2137633680</t>
  </si>
  <si>
    <t>281,0*0,000025</t>
  </si>
  <si>
    <t>1862819425</t>
  </si>
  <si>
    <t>0,007*1000 'Přepočtené koeficientem množství</t>
  </si>
  <si>
    <t>-1496796956</t>
  </si>
  <si>
    <t>281,0*0,002</t>
  </si>
  <si>
    <t>2065890250</t>
  </si>
  <si>
    <t>-1390138227</t>
  </si>
  <si>
    <t>658826083</t>
  </si>
  <si>
    <t>Kladení zámkové dlažby komunikací pro pěší tl 60 mm skupiny A pl do 100 m2, vč.kladecí vrstvy tl.30mm, fr.4/8</t>
  </si>
  <si>
    <t>-1696180125</t>
  </si>
  <si>
    <t>576305181</t>
  </si>
  <si>
    <t>12,92*1,01</t>
  </si>
  <si>
    <t>656529320</t>
  </si>
  <si>
    <t>10,50+10,50</t>
  </si>
  <si>
    <t>4601659</t>
  </si>
  <si>
    <t>"50/1000/200" 21,0*1,01</t>
  </si>
  <si>
    <t>21,21*1,1 'Přepočtené koeficientem množství</t>
  </si>
  <si>
    <t>1972916616</t>
  </si>
  <si>
    <t>21,0*0,30*0,20</t>
  </si>
  <si>
    <t>963053936</t>
  </si>
  <si>
    <t xml:space="preserve">Bourání ŽB schodišťových ramen monolitických </t>
  </si>
  <si>
    <t>-2061871321</t>
  </si>
  <si>
    <t>2,0*2,50</t>
  </si>
  <si>
    <t>965042231</t>
  </si>
  <si>
    <t>Bourání podkladů pod dlažby nebo mazanin betonových nebo z litého asfaltu tl přes 100 mm pl do 4 m2</t>
  </si>
  <si>
    <t>551194541</t>
  </si>
  <si>
    <t>3,14*1,07*1,07*0,15</t>
  </si>
  <si>
    <t>-381019307</t>
  </si>
  <si>
    <t>-1285605178</t>
  </si>
  <si>
    <t>1355688986</t>
  </si>
  <si>
    <t>19,817*19</t>
  </si>
  <si>
    <t>778947014</t>
  </si>
  <si>
    <t>997013602</t>
  </si>
  <si>
    <t>Poplatek za uložení na skládce (skládkovné) stavebního odpadu železobetonového kód odpadu 17 01 01</t>
  </si>
  <si>
    <t>1082458075</t>
  </si>
  <si>
    <t>-353555034</t>
  </si>
  <si>
    <t>2136746755</t>
  </si>
  <si>
    <t>D+M ocelový kruh pro vrh koulí, pozink ocel, prům.2135mm ozn.X01</t>
  </si>
  <si>
    <t>710817649</t>
  </si>
  <si>
    <t>D+M zarážecí břevno pro vrh koulí z vodovzdorné překližky, vel.1140-1160x30x100mm, ozn.X01</t>
  </si>
  <si>
    <t>-1724232548</t>
  </si>
  <si>
    <t>-756841901</t>
  </si>
  <si>
    <t>-1868209250</t>
  </si>
  <si>
    <t>-990972470</t>
  </si>
  <si>
    <t>2025189679</t>
  </si>
  <si>
    <t>842712366</t>
  </si>
  <si>
    <t>-1822170062</t>
  </si>
  <si>
    <t>R 1 - Rekonstrukce sportovišť při ZŠ Bílá cesta</t>
  </si>
  <si>
    <t>Linhart spol. s r.o.</t>
  </si>
  <si>
    <t>CZ47052121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</si>
</sst>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zoomScale="85" zoomScaleNormal="85" workbookViewId="0" topLeftCell="A1">
      <selection activeCell="BE26" sqref="BE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1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199" t="s">
        <v>13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01" t="s">
        <v>967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21"/>
      <c r="BS6" s="18" t="s">
        <v>6</v>
      </c>
    </row>
    <row r="7" spans="2:71" s="1" customFormat="1" ht="12" customHeight="1">
      <c r="B7" s="21"/>
      <c r="D7" s="27" t="s">
        <v>15</v>
      </c>
      <c r="K7" s="25" t="s">
        <v>1</v>
      </c>
      <c r="AK7" s="27" t="s">
        <v>16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17</v>
      </c>
      <c r="K8" s="25" t="s">
        <v>18</v>
      </c>
      <c r="AK8" s="27" t="s">
        <v>19</v>
      </c>
      <c r="AN8" s="198">
        <v>44273</v>
      </c>
      <c r="AR8" s="21"/>
      <c r="BS8" s="18" t="s">
        <v>6</v>
      </c>
    </row>
    <row r="9" spans="2:71" s="1" customFormat="1" ht="14.4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20</v>
      </c>
      <c r="AK10" s="27" t="s">
        <v>21</v>
      </c>
      <c r="AN10" s="25" t="s">
        <v>1</v>
      </c>
      <c r="AR10" s="21"/>
      <c r="BS10" s="18" t="s">
        <v>6</v>
      </c>
    </row>
    <row r="11" spans="2:71" s="1" customFormat="1" ht="18.4" customHeight="1">
      <c r="B11" s="21"/>
      <c r="E11" s="25" t="s">
        <v>22</v>
      </c>
      <c r="AK11" s="27" t="s">
        <v>23</v>
      </c>
      <c r="AN11" s="25" t="s">
        <v>1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24</v>
      </c>
      <c r="AK13" s="27" t="s">
        <v>21</v>
      </c>
      <c r="AN13" s="25">
        <v>47052121</v>
      </c>
      <c r="AR13" s="21"/>
      <c r="BS13" s="18" t="s">
        <v>6</v>
      </c>
    </row>
    <row r="14" spans="2:71" ht="12.75">
      <c r="B14" s="21"/>
      <c r="D14" s="1" t="s">
        <v>25</v>
      </c>
      <c r="E14" s="25" t="s">
        <v>968</v>
      </c>
      <c r="AK14" s="27" t="s">
        <v>23</v>
      </c>
      <c r="AN14" s="25" t="s">
        <v>969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26</v>
      </c>
      <c r="AK16" s="27" t="s">
        <v>21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27</v>
      </c>
      <c r="AK17" s="27" t="s">
        <v>23</v>
      </c>
      <c r="AN17" s="25" t="s">
        <v>1</v>
      </c>
      <c r="AR17" s="21"/>
      <c r="BS17" s="18" t="s">
        <v>28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29</v>
      </c>
      <c r="AK19" s="27" t="s">
        <v>21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30</v>
      </c>
      <c r="AK20" s="27" t="s">
        <v>23</v>
      </c>
      <c r="AN20" s="25" t="s">
        <v>1</v>
      </c>
      <c r="AR20" s="21"/>
      <c r="BS20" s="18" t="s">
        <v>28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31</v>
      </c>
      <c r="AR22" s="21"/>
    </row>
    <row r="23" spans="2:44" s="1" customFormat="1" ht="16.5" customHeight="1">
      <c r="B23" s="21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" customHeight="1">
      <c r="A26" s="30"/>
      <c r="B26" s="31"/>
      <c r="C26" s="30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3">
        <f>ROUND(AG94,2)</f>
        <v>6076138.32</v>
      </c>
      <c r="AL26" s="204"/>
      <c r="AM26" s="204"/>
      <c r="AN26" s="204"/>
      <c r="AO26" s="204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05" t="s">
        <v>33</v>
      </c>
      <c r="M28" s="205"/>
      <c r="N28" s="205"/>
      <c r="O28" s="205"/>
      <c r="P28" s="205"/>
      <c r="Q28" s="30"/>
      <c r="R28" s="30"/>
      <c r="S28" s="30"/>
      <c r="T28" s="30"/>
      <c r="U28" s="30"/>
      <c r="V28" s="30"/>
      <c r="W28" s="205" t="s">
        <v>34</v>
      </c>
      <c r="X28" s="205"/>
      <c r="Y28" s="205"/>
      <c r="Z28" s="205"/>
      <c r="AA28" s="205"/>
      <c r="AB28" s="205"/>
      <c r="AC28" s="205"/>
      <c r="AD28" s="205"/>
      <c r="AE28" s="205"/>
      <c r="AF28" s="30"/>
      <c r="AG28" s="30"/>
      <c r="AH28" s="30"/>
      <c r="AI28" s="30"/>
      <c r="AJ28" s="30"/>
      <c r="AK28" s="205" t="s">
        <v>35</v>
      </c>
      <c r="AL28" s="205"/>
      <c r="AM28" s="205"/>
      <c r="AN28" s="205"/>
      <c r="AO28" s="205"/>
      <c r="AP28" s="30"/>
      <c r="AQ28" s="30"/>
      <c r="AR28" s="31"/>
      <c r="BE28" s="30"/>
    </row>
    <row r="29" spans="2:44" s="3" customFormat="1" ht="14.45" customHeight="1">
      <c r="B29" s="35"/>
      <c r="D29" s="27" t="s">
        <v>36</v>
      </c>
      <c r="F29" s="27" t="s">
        <v>37</v>
      </c>
      <c r="L29" s="208">
        <v>0.21</v>
      </c>
      <c r="M29" s="207"/>
      <c r="N29" s="207"/>
      <c r="O29" s="207"/>
      <c r="P29" s="207"/>
      <c r="W29" s="206">
        <f>ROUND(AZ94,2)</f>
        <v>6076138.32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ROUND(AV94,2)</f>
        <v>1275989.05</v>
      </c>
      <c r="AL29" s="207"/>
      <c r="AM29" s="207"/>
      <c r="AN29" s="207"/>
      <c r="AO29" s="207"/>
      <c r="AR29" s="35"/>
    </row>
    <row r="30" spans="2:44" s="3" customFormat="1" ht="14.45" customHeight="1">
      <c r="B30" s="35"/>
      <c r="F30" s="27" t="s">
        <v>38</v>
      </c>
      <c r="L30" s="208">
        <v>0.15</v>
      </c>
      <c r="M30" s="207"/>
      <c r="N30" s="207"/>
      <c r="O30" s="207"/>
      <c r="P30" s="207"/>
      <c r="W30" s="206">
        <f>ROUND(BA94,2)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ROUND(AW94,2)</f>
        <v>0</v>
      </c>
      <c r="AL30" s="207"/>
      <c r="AM30" s="207"/>
      <c r="AN30" s="207"/>
      <c r="AO30" s="207"/>
      <c r="AR30" s="35"/>
    </row>
    <row r="31" spans="2:44" s="3" customFormat="1" ht="14.45" customHeight="1" hidden="1">
      <c r="B31" s="35"/>
      <c r="F31" s="27" t="s">
        <v>39</v>
      </c>
      <c r="L31" s="208">
        <v>0.21</v>
      </c>
      <c r="M31" s="207"/>
      <c r="N31" s="207"/>
      <c r="O31" s="207"/>
      <c r="P31" s="207"/>
      <c r="W31" s="206">
        <f>ROUND(BB94,2)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5"/>
    </row>
    <row r="32" spans="2:44" s="3" customFormat="1" ht="14.45" customHeight="1" hidden="1">
      <c r="B32" s="35"/>
      <c r="F32" s="27" t="s">
        <v>40</v>
      </c>
      <c r="L32" s="208">
        <v>0.15</v>
      </c>
      <c r="M32" s="207"/>
      <c r="N32" s="207"/>
      <c r="O32" s="207"/>
      <c r="P32" s="207"/>
      <c r="W32" s="206">
        <f>ROUND(BC94,2)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5"/>
    </row>
    <row r="33" spans="2:44" s="3" customFormat="1" ht="14.45" customHeight="1" hidden="1">
      <c r="B33" s="35"/>
      <c r="F33" s="27" t="s">
        <v>41</v>
      </c>
      <c r="L33" s="208">
        <v>0</v>
      </c>
      <c r="M33" s="207"/>
      <c r="N33" s="207"/>
      <c r="O33" s="207"/>
      <c r="P33" s="207"/>
      <c r="W33" s="206">
        <f>ROUND(BD94,2)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29" t="s">
        <v>44</v>
      </c>
      <c r="Y35" s="230"/>
      <c r="Z35" s="230"/>
      <c r="AA35" s="230"/>
      <c r="AB35" s="230"/>
      <c r="AC35" s="38"/>
      <c r="AD35" s="38"/>
      <c r="AE35" s="38"/>
      <c r="AF35" s="38"/>
      <c r="AG35" s="38"/>
      <c r="AH35" s="38"/>
      <c r="AI35" s="38"/>
      <c r="AJ35" s="38"/>
      <c r="AK35" s="231">
        <f>SUM(AK26:AK33)</f>
        <v>7352127.37</v>
      </c>
      <c r="AL35" s="230"/>
      <c r="AM35" s="230"/>
      <c r="AN35" s="230"/>
      <c r="AO35" s="232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0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0"/>
      <c r="B60" s="31"/>
      <c r="C60" s="30"/>
      <c r="D60" s="43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47</v>
      </c>
      <c r="AI60" s="33"/>
      <c r="AJ60" s="33"/>
      <c r="AK60" s="33"/>
      <c r="AL60" s="33"/>
      <c r="AM60" s="43" t="s">
        <v>48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0"/>
      <c r="B64" s="31"/>
      <c r="C64" s="30"/>
      <c r="D64" s="41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50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0"/>
      <c r="B75" s="31"/>
      <c r="C75" s="30"/>
      <c r="D75" s="4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47</v>
      </c>
      <c r="AI75" s="33"/>
      <c r="AJ75" s="33"/>
      <c r="AK75" s="33"/>
      <c r="AL75" s="33"/>
      <c r="AM75" s="43" t="s">
        <v>48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2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20-048c</v>
      </c>
      <c r="AR84" s="49"/>
    </row>
    <row r="85" spans="2:44" s="5" customFormat="1" ht="36.95" customHeight="1">
      <c r="B85" s="50"/>
      <c r="C85" s="51" t="s">
        <v>14</v>
      </c>
      <c r="L85" s="220" t="str">
        <f>K6</f>
        <v>R 1 - Rekonstrukce sportovišť při ZŠ Bílá cesta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17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Teplice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19</v>
      </c>
      <c r="AJ87" s="30"/>
      <c r="AK87" s="30"/>
      <c r="AL87" s="30"/>
      <c r="AM87" s="222">
        <f>IF(AN8="","",AN8)</f>
        <v>44273</v>
      </c>
      <c r="AN87" s="222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7" t="s">
        <v>20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Statutární město Teplice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26</v>
      </c>
      <c r="AJ89" s="30"/>
      <c r="AK89" s="30"/>
      <c r="AL89" s="30"/>
      <c r="AM89" s="223" t="str">
        <f>IF(E17="","",E17)</f>
        <v>Sportovní projekty s.r.o.</v>
      </c>
      <c r="AN89" s="224"/>
      <c r="AO89" s="224"/>
      <c r="AP89" s="224"/>
      <c r="AQ89" s="30"/>
      <c r="AR89" s="31"/>
      <c r="AS89" s="225" t="s">
        <v>52</v>
      </c>
      <c r="AT89" s="226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7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Linhart spol. s r.o.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29</v>
      </c>
      <c r="AJ90" s="30"/>
      <c r="AK90" s="30"/>
      <c r="AL90" s="30"/>
      <c r="AM90" s="223" t="str">
        <f>IF(E20="","",E20)</f>
        <v>F.Pecka</v>
      </c>
      <c r="AN90" s="224"/>
      <c r="AO90" s="224"/>
      <c r="AP90" s="224"/>
      <c r="AQ90" s="30"/>
      <c r="AR90" s="31"/>
      <c r="AS90" s="227"/>
      <c r="AT90" s="228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7"/>
      <c r="AT91" s="228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12" t="s">
        <v>53</v>
      </c>
      <c r="D92" s="213"/>
      <c r="E92" s="213"/>
      <c r="F92" s="213"/>
      <c r="G92" s="213"/>
      <c r="H92" s="58"/>
      <c r="I92" s="214" t="s">
        <v>54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55</v>
      </c>
      <c r="AH92" s="213"/>
      <c r="AI92" s="213"/>
      <c r="AJ92" s="213"/>
      <c r="AK92" s="213"/>
      <c r="AL92" s="213"/>
      <c r="AM92" s="213"/>
      <c r="AN92" s="214" t="s">
        <v>56</v>
      </c>
      <c r="AO92" s="213"/>
      <c r="AP92" s="216"/>
      <c r="AQ92" s="59" t="s">
        <v>57</v>
      </c>
      <c r="AR92" s="31"/>
      <c r="AS92" s="60" t="s">
        <v>58</v>
      </c>
      <c r="AT92" s="61" t="s">
        <v>59</v>
      </c>
      <c r="AU92" s="61" t="s">
        <v>60</v>
      </c>
      <c r="AV92" s="61" t="s">
        <v>61</v>
      </c>
      <c r="AW92" s="61" t="s">
        <v>62</v>
      </c>
      <c r="AX92" s="61" t="s">
        <v>63</v>
      </c>
      <c r="AY92" s="61" t="s">
        <v>64</v>
      </c>
      <c r="AZ92" s="61" t="s">
        <v>65</v>
      </c>
      <c r="BA92" s="61" t="s">
        <v>66</v>
      </c>
      <c r="BB92" s="61" t="s">
        <v>67</v>
      </c>
      <c r="BC92" s="61" t="s">
        <v>68</v>
      </c>
      <c r="BD92" s="62" t="s">
        <v>69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7">
        <f>ROUND(SUM(AG95:AG97),2)</f>
        <v>6076138.32</v>
      </c>
      <c r="AH94" s="217"/>
      <c r="AI94" s="217"/>
      <c r="AJ94" s="217"/>
      <c r="AK94" s="217"/>
      <c r="AL94" s="217"/>
      <c r="AM94" s="217"/>
      <c r="AN94" s="218">
        <f>SUM(AG94,AT94)</f>
        <v>7352127.37</v>
      </c>
      <c r="AO94" s="218"/>
      <c r="AP94" s="218"/>
      <c r="AQ94" s="70" t="s">
        <v>1</v>
      </c>
      <c r="AR94" s="66"/>
      <c r="AS94" s="71">
        <f>ROUND(SUM(AS95:AS97),2)</f>
        <v>0</v>
      </c>
      <c r="AT94" s="72">
        <f>ROUND(SUM(AV94:AW94),2)</f>
        <v>1275989.05</v>
      </c>
      <c r="AU94" s="73">
        <f>ROUND(SUM(AU95:AU97),5)</f>
        <v>3711.89489</v>
      </c>
      <c r="AV94" s="72">
        <f>ROUND(AZ94*L29,2)</f>
        <v>1275989.05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ROUND(SUM(AZ95:AZ97),2)</f>
        <v>6076138.32</v>
      </c>
      <c r="BA94" s="72">
        <f>ROUND(SUM(BA95:BA97),2)</f>
        <v>0</v>
      </c>
      <c r="BB94" s="72">
        <f>ROUND(SUM(BB95:BB97),2)</f>
        <v>0</v>
      </c>
      <c r="BC94" s="72">
        <f>ROUND(SUM(BC95:BC97),2)</f>
        <v>0</v>
      </c>
      <c r="BD94" s="74">
        <f>ROUND(SUM(BD95:BD97),2)</f>
        <v>0</v>
      </c>
      <c r="BS94" s="75" t="s">
        <v>71</v>
      </c>
      <c r="BT94" s="75" t="s">
        <v>72</v>
      </c>
      <c r="BU94" s="76" t="s">
        <v>73</v>
      </c>
      <c r="BV94" s="75" t="s">
        <v>74</v>
      </c>
      <c r="BW94" s="75" t="s">
        <v>4</v>
      </c>
      <c r="BX94" s="75" t="s">
        <v>75</v>
      </c>
      <c r="CL94" s="75" t="s">
        <v>1</v>
      </c>
    </row>
    <row r="95" spans="1:91" s="7" customFormat="1" ht="24.75" customHeight="1">
      <c r="A95" s="77" t="s">
        <v>76</v>
      </c>
      <c r="B95" s="78"/>
      <c r="C95" s="79"/>
      <c r="D95" s="211" t="s">
        <v>77</v>
      </c>
      <c r="E95" s="211"/>
      <c r="F95" s="211"/>
      <c r="G95" s="211"/>
      <c r="H95" s="211"/>
      <c r="I95" s="80"/>
      <c r="J95" s="211" t="s">
        <v>78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9">
        <f>'SO - 01 - Víceúčelové hřiště'!J30</f>
        <v>5411999.4</v>
      </c>
      <c r="AH95" s="210"/>
      <c r="AI95" s="210"/>
      <c r="AJ95" s="210"/>
      <c r="AK95" s="210"/>
      <c r="AL95" s="210"/>
      <c r="AM95" s="210"/>
      <c r="AN95" s="209">
        <f>SUM(AG95,AT95)</f>
        <v>6548519.2700000005</v>
      </c>
      <c r="AO95" s="210"/>
      <c r="AP95" s="210"/>
      <c r="AQ95" s="81" t="s">
        <v>79</v>
      </c>
      <c r="AR95" s="78"/>
      <c r="AS95" s="82">
        <v>0</v>
      </c>
      <c r="AT95" s="83">
        <f>ROUND(SUM(AV95:AW95),2)</f>
        <v>1136519.87</v>
      </c>
      <c r="AU95" s="84">
        <f>'SO - 01 - Víceúčelové hřiště'!P135</f>
        <v>3045.999219</v>
      </c>
      <c r="AV95" s="83">
        <f>'SO - 01 - Víceúčelové hřiště'!J33</f>
        <v>1136519.87</v>
      </c>
      <c r="AW95" s="83">
        <f>'SO - 01 - Víceúčelové hřiště'!J34</f>
        <v>0</v>
      </c>
      <c r="AX95" s="83">
        <f>'SO - 01 - Víceúčelové hřiště'!J35</f>
        <v>0</v>
      </c>
      <c r="AY95" s="83">
        <f>'SO - 01 - Víceúčelové hřiště'!J36</f>
        <v>0</v>
      </c>
      <c r="AZ95" s="83">
        <f>'SO - 01 - Víceúčelové hřiště'!F33</f>
        <v>5411999.4</v>
      </c>
      <c r="BA95" s="83">
        <f>'SO - 01 - Víceúčelové hřiště'!F34</f>
        <v>0</v>
      </c>
      <c r="BB95" s="83">
        <f>'SO - 01 - Víceúčelové hřiště'!F35</f>
        <v>0</v>
      </c>
      <c r="BC95" s="83">
        <f>'SO - 01 - Víceúčelové hřiště'!F36</f>
        <v>0</v>
      </c>
      <c r="BD95" s="85">
        <f>'SO - 01 - Víceúčelové hřiště'!F37</f>
        <v>0</v>
      </c>
      <c r="BT95" s="86" t="s">
        <v>80</v>
      </c>
      <c r="BV95" s="86" t="s">
        <v>74</v>
      </c>
      <c r="BW95" s="86" t="s">
        <v>81</v>
      </c>
      <c r="BX95" s="86" t="s">
        <v>4</v>
      </c>
      <c r="CL95" s="86" t="s">
        <v>1</v>
      </c>
      <c r="CM95" s="86" t="s">
        <v>82</v>
      </c>
    </row>
    <row r="96" spans="1:91" s="7" customFormat="1" ht="24.75" customHeight="1">
      <c r="A96" s="77" t="s">
        <v>76</v>
      </c>
      <c r="B96" s="78"/>
      <c r="C96" s="79"/>
      <c r="D96" s="211" t="s">
        <v>83</v>
      </c>
      <c r="E96" s="211"/>
      <c r="F96" s="211"/>
      <c r="G96" s="211"/>
      <c r="H96" s="211"/>
      <c r="I96" s="80"/>
      <c r="J96" s="211" t="s">
        <v>84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09">
        <f>'SO - 02 - Skok do dálky'!J30</f>
        <v>433144.33</v>
      </c>
      <c r="AH96" s="210"/>
      <c r="AI96" s="210"/>
      <c r="AJ96" s="210"/>
      <c r="AK96" s="210"/>
      <c r="AL96" s="210"/>
      <c r="AM96" s="210"/>
      <c r="AN96" s="209">
        <f>SUM(AG96,AT96)</f>
        <v>524104.64</v>
      </c>
      <c r="AO96" s="210"/>
      <c r="AP96" s="210"/>
      <c r="AQ96" s="81" t="s">
        <v>79</v>
      </c>
      <c r="AR96" s="78"/>
      <c r="AS96" s="82">
        <v>0</v>
      </c>
      <c r="AT96" s="83">
        <f>ROUND(SUM(AV96:AW96),2)</f>
        <v>90960.31</v>
      </c>
      <c r="AU96" s="84">
        <f>'SO - 02 - Skok do dálky'!P130</f>
        <v>266.57953000000003</v>
      </c>
      <c r="AV96" s="83">
        <f>'SO - 02 - Skok do dálky'!J33</f>
        <v>90960.31</v>
      </c>
      <c r="AW96" s="83">
        <f>'SO - 02 - Skok do dálky'!J34</f>
        <v>0</v>
      </c>
      <c r="AX96" s="83">
        <f>'SO - 02 - Skok do dálky'!J35</f>
        <v>0</v>
      </c>
      <c r="AY96" s="83">
        <f>'SO - 02 - Skok do dálky'!J36</f>
        <v>0</v>
      </c>
      <c r="AZ96" s="83">
        <f>'SO - 02 - Skok do dálky'!F33</f>
        <v>433144.33</v>
      </c>
      <c r="BA96" s="83">
        <f>'SO - 02 - Skok do dálky'!F34</f>
        <v>0</v>
      </c>
      <c r="BB96" s="83">
        <f>'SO - 02 - Skok do dálky'!F35</f>
        <v>0</v>
      </c>
      <c r="BC96" s="83">
        <f>'SO - 02 - Skok do dálky'!F36</f>
        <v>0</v>
      </c>
      <c r="BD96" s="85">
        <f>'SO - 02 - Skok do dálky'!F37</f>
        <v>0</v>
      </c>
      <c r="BT96" s="86" t="s">
        <v>80</v>
      </c>
      <c r="BV96" s="86" t="s">
        <v>74</v>
      </c>
      <c r="BW96" s="86" t="s">
        <v>85</v>
      </c>
      <c r="BX96" s="86" t="s">
        <v>4</v>
      </c>
      <c r="CL96" s="86" t="s">
        <v>1</v>
      </c>
      <c r="CM96" s="86" t="s">
        <v>82</v>
      </c>
    </row>
    <row r="97" spans="1:91" s="7" customFormat="1" ht="24.75" customHeight="1">
      <c r="A97" s="77" t="s">
        <v>76</v>
      </c>
      <c r="B97" s="78"/>
      <c r="C97" s="79"/>
      <c r="D97" s="211" t="s">
        <v>86</v>
      </c>
      <c r="E97" s="211"/>
      <c r="F97" s="211"/>
      <c r="G97" s="211"/>
      <c r="H97" s="211"/>
      <c r="I97" s="80"/>
      <c r="J97" s="211" t="s">
        <v>87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09">
        <f>'SO - 03 - Vrh koulí'!J30</f>
        <v>230994.59</v>
      </c>
      <c r="AH97" s="210"/>
      <c r="AI97" s="210"/>
      <c r="AJ97" s="210"/>
      <c r="AK97" s="210"/>
      <c r="AL97" s="210"/>
      <c r="AM97" s="210"/>
      <c r="AN97" s="209">
        <f>SUM(AG97,AT97)</f>
        <v>279503.45</v>
      </c>
      <c r="AO97" s="210"/>
      <c r="AP97" s="210"/>
      <c r="AQ97" s="81" t="s">
        <v>79</v>
      </c>
      <c r="AR97" s="78"/>
      <c r="AS97" s="87">
        <v>0</v>
      </c>
      <c r="AT97" s="88">
        <f>ROUND(SUM(AV97:AW97),2)</f>
        <v>48508.86</v>
      </c>
      <c r="AU97" s="89">
        <f>'SO - 03 - Vrh koulí'!P129</f>
        <v>399.3161370000001</v>
      </c>
      <c r="AV97" s="88">
        <f>'SO - 03 - Vrh koulí'!J33</f>
        <v>48508.86</v>
      </c>
      <c r="AW97" s="88">
        <f>'SO - 03 - Vrh koulí'!J34</f>
        <v>0</v>
      </c>
      <c r="AX97" s="88">
        <f>'SO - 03 - Vrh koulí'!J35</f>
        <v>0</v>
      </c>
      <c r="AY97" s="88">
        <f>'SO - 03 - Vrh koulí'!J36</f>
        <v>0</v>
      </c>
      <c r="AZ97" s="88">
        <f>'SO - 03 - Vrh koulí'!F33</f>
        <v>230994.59</v>
      </c>
      <c r="BA97" s="88">
        <f>'SO - 03 - Vrh koulí'!F34</f>
        <v>0</v>
      </c>
      <c r="BB97" s="88">
        <f>'SO - 03 - Vrh koulí'!F35</f>
        <v>0</v>
      </c>
      <c r="BC97" s="88">
        <f>'SO - 03 - Vrh koulí'!F36</f>
        <v>0</v>
      </c>
      <c r="BD97" s="90">
        <f>'SO - 03 - Vrh koulí'!F37</f>
        <v>0</v>
      </c>
      <c r="BT97" s="86" t="s">
        <v>80</v>
      </c>
      <c r="BV97" s="86" t="s">
        <v>74</v>
      </c>
      <c r="BW97" s="86" t="s">
        <v>88</v>
      </c>
      <c r="BX97" s="86" t="s">
        <v>4</v>
      </c>
      <c r="CL97" s="86" t="s">
        <v>1</v>
      </c>
      <c r="CM97" s="86" t="s">
        <v>82</v>
      </c>
    </row>
    <row r="98" spans="1:57" s="2" customFormat="1" ht="30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s="2" customFormat="1" ht="6.95" customHeight="1">
      <c r="A99" s="30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31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- 01 - Víceúčelové hřiště'!C2" display="/"/>
    <hyperlink ref="A96" location="'SO - 02 - Skok do dálky'!C2" display="/"/>
    <hyperlink ref="A97" location="'SO - 03 - Vrh koul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04"/>
  <sheetViews>
    <sheetView showGridLines="0" workbookViewId="0" topLeftCell="A379">
      <selection activeCell="I216" sqref="I21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1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89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4" t="str">
        <f>'Rekapitulace stavby'!K6</f>
        <v>R 1 - Rekonstrukce sportovišť při ZŠ Bílá cesta</v>
      </c>
      <c r="F7" s="235"/>
      <c r="G7" s="235"/>
      <c r="H7" s="235"/>
      <c r="L7" s="21"/>
    </row>
    <row r="8" spans="1:31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20" t="s">
        <v>91</v>
      </c>
      <c r="F9" s="233"/>
      <c r="G9" s="233"/>
      <c r="H9" s="23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3">
        <f>'Rekapitulace stavby'!AN8</f>
        <v>44273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>
        <f>'Rekapitulace stavby'!AN13</f>
        <v>47052121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199" t="str">
        <f>'Rekapitulace stavby'!E14</f>
        <v>Linhart spol. s r.o.</v>
      </c>
      <c r="F18" s="199"/>
      <c r="G18" s="199"/>
      <c r="H18" s="199"/>
      <c r="I18" s="27" t="s">
        <v>23</v>
      </c>
      <c r="J18" s="25" t="str">
        <f>'Rekapitulace stavby'!AN14</f>
        <v>CZ47052121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2" t="s">
        <v>1</v>
      </c>
      <c r="F27" s="202"/>
      <c r="G27" s="202"/>
      <c r="H27" s="20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ROUND(J135,2)</f>
        <v>5411999.4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36</v>
      </c>
      <c r="E33" s="27" t="s">
        <v>37</v>
      </c>
      <c r="F33" s="98">
        <f>ROUND((SUM(BE135:BE403)),2)</f>
        <v>5411999.4</v>
      </c>
      <c r="G33" s="30"/>
      <c r="H33" s="30"/>
      <c r="I33" s="99">
        <v>0.21</v>
      </c>
      <c r="J33" s="98">
        <f>ROUND(((SUM(BE135:BE403))*I33),2)</f>
        <v>1136519.87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38</v>
      </c>
      <c r="F34" s="98">
        <f>ROUND((SUM(BF135:BF403)),2)</f>
        <v>0</v>
      </c>
      <c r="G34" s="30"/>
      <c r="H34" s="30"/>
      <c r="I34" s="99">
        <v>0.15</v>
      </c>
      <c r="J34" s="98">
        <f>ROUND(((SUM(BF135:BF403))*I34),2)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39</v>
      </c>
      <c r="F35" s="98">
        <f>ROUND((SUM(BG135:BG403)),2)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40</v>
      </c>
      <c r="F36" s="98">
        <f>ROUND((SUM(BH135:BH403)),2)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41</v>
      </c>
      <c r="F37" s="98">
        <f>ROUND((SUM(BI135:BI403)),2)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6548519.2700000005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92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4" t="str">
        <f>E7</f>
        <v>R 1 - Rekonstrukce sportovišť při ZŠ Bílá cesta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90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20" t="str">
        <f>E9</f>
        <v>SO - 01 - Víceúčelové hřiště</v>
      </c>
      <c r="F87" s="233"/>
      <c r="G87" s="233"/>
      <c r="H87" s="23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17</v>
      </c>
      <c r="D89" s="30"/>
      <c r="E89" s="30"/>
      <c r="F89" s="25" t="str">
        <f>F12</f>
        <v>Teplice</v>
      </c>
      <c r="G89" s="30"/>
      <c r="H89" s="30"/>
      <c r="I89" s="27" t="s">
        <v>19</v>
      </c>
      <c r="J89" s="53">
        <f>IF(J12="","",J12)</f>
        <v>44273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7" t="s">
        <v>20</v>
      </c>
      <c r="D91" s="30"/>
      <c r="E91" s="30"/>
      <c r="F91" s="25" t="str">
        <f>E15</f>
        <v>Statutární město Teplice</v>
      </c>
      <c r="G91" s="30"/>
      <c r="H91" s="30"/>
      <c r="I91" s="27" t="s">
        <v>26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24</v>
      </c>
      <c r="D92" s="30"/>
      <c r="E92" s="30"/>
      <c r="F92" s="25" t="str">
        <f>IF(E18="","",E18)</f>
        <v>Linhart spol. s r.o.</v>
      </c>
      <c r="G92" s="30"/>
      <c r="H92" s="30"/>
      <c r="I92" s="27" t="s">
        <v>29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93</v>
      </c>
      <c r="D94" s="100"/>
      <c r="E94" s="100"/>
      <c r="F94" s="100"/>
      <c r="G94" s="100"/>
      <c r="H94" s="100"/>
      <c r="I94" s="100"/>
      <c r="J94" s="109" t="s">
        <v>94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95</v>
      </c>
      <c r="D96" s="30"/>
      <c r="E96" s="30"/>
      <c r="F96" s="30"/>
      <c r="G96" s="30"/>
      <c r="H96" s="30"/>
      <c r="I96" s="30"/>
      <c r="J96" s="69">
        <f>J135</f>
        <v>5411999.4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96</v>
      </c>
    </row>
    <row r="97" spans="2:12" s="9" customFormat="1" ht="24.95" customHeight="1">
      <c r="B97" s="111"/>
      <c r="D97" s="112" t="s">
        <v>97</v>
      </c>
      <c r="E97" s="113"/>
      <c r="F97" s="113"/>
      <c r="G97" s="113"/>
      <c r="H97" s="113"/>
      <c r="I97" s="113"/>
      <c r="J97" s="114">
        <f>J136</f>
        <v>3194463.7000000007</v>
      </c>
      <c r="L97" s="111"/>
    </row>
    <row r="98" spans="2:12" s="10" customFormat="1" ht="19.9" customHeight="1">
      <c r="B98" s="115"/>
      <c r="D98" s="116" t="s">
        <v>98</v>
      </c>
      <c r="E98" s="117"/>
      <c r="F98" s="117"/>
      <c r="G98" s="117"/>
      <c r="H98" s="117"/>
      <c r="I98" s="117"/>
      <c r="J98" s="118">
        <f>J137</f>
        <v>397165.5100000002</v>
      </c>
      <c r="L98" s="115"/>
    </row>
    <row r="99" spans="2:12" s="10" customFormat="1" ht="19.9" customHeight="1">
      <c r="B99" s="115"/>
      <c r="D99" s="116" t="s">
        <v>99</v>
      </c>
      <c r="E99" s="117"/>
      <c r="F99" s="117"/>
      <c r="G99" s="117"/>
      <c r="H99" s="117"/>
      <c r="I99" s="117"/>
      <c r="J99" s="118">
        <f>J225</f>
        <v>133286.15</v>
      </c>
      <c r="L99" s="115"/>
    </row>
    <row r="100" spans="2:12" s="10" customFormat="1" ht="19.9" customHeight="1">
      <c r="B100" s="115"/>
      <c r="D100" s="116" t="s">
        <v>100</v>
      </c>
      <c r="E100" s="117"/>
      <c r="F100" s="117"/>
      <c r="G100" s="117"/>
      <c r="H100" s="117"/>
      <c r="I100" s="117"/>
      <c r="J100" s="118">
        <f>J250</f>
        <v>983330.06</v>
      </c>
      <c r="L100" s="115"/>
    </row>
    <row r="101" spans="2:12" s="10" customFormat="1" ht="19.9" customHeight="1">
      <c r="B101" s="115"/>
      <c r="D101" s="116" t="s">
        <v>101</v>
      </c>
      <c r="E101" s="117"/>
      <c r="F101" s="117"/>
      <c r="G101" s="117"/>
      <c r="H101" s="117"/>
      <c r="I101" s="117"/>
      <c r="J101" s="118">
        <f>J272</f>
        <v>1139040</v>
      </c>
      <c r="L101" s="115"/>
    </row>
    <row r="102" spans="2:12" s="10" customFormat="1" ht="19.9" customHeight="1">
      <c r="B102" s="115"/>
      <c r="D102" s="116" t="s">
        <v>102</v>
      </c>
      <c r="E102" s="117"/>
      <c r="F102" s="117"/>
      <c r="G102" s="117"/>
      <c r="H102" s="117"/>
      <c r="I102" s="117"/>
      <c r="J102" s="118">
        <f>J284</f>
        <v>20886.45</v>
      </c>
      <c r="L102" s="115"/>
    </row>
    <row r="103" spans="2:12" s="10" customFormat="1" ht="19.9" customHeight="1">
      <c r="B103" s="115"/>
      <c r="D103" s="116" t="s">
        <v>103</v>
      </c>
      <c r="E103" s="117"/>
      <c r="F103" s="117"/>
      <c r="G103" s="117"/>
      <c r="H103" s="117"/>
      <c r="I103" s="117"/>
      <c r="J103" s="118">
        <f>J287</f>
        <v>132156.40000000002</v>
      </c>
      <c r="L103" s="115"/>
    </row>
    <row r="104" spans="2:12" s="10" customFormat="1" ht="19.9" customHeight="1">
      <c r="B104" s="115"/>
      <c r="D104" s="116" t="s">
        <v>104</v>
      </c>
      <c r="E104" s="117"/>
      <c r="F104" s="117"/>
      <c r="G104" s="117"/>
      <c r="H104" s="117"/>
      <c r="I104" s="117"/>
      <c r="J104" s="118">
        <f>J306</f>
        <v>358899.43</v>
      </c>
      <c r="L104" s="115"/>
    </row>
    <row r="105" spans="2:12" s="10" customFormat="1" ht="19.9" customHeight="1">
      <c r="B105" s="115"/>
      <c r="D105" s="116" t="s">
        <v>105</v>
      </c>
      <c r="E105" s="117"/>
      <c r="F105" s="117"/>
      <c r="G105" s="117"/>
      <c r="H105" s="117"/>
      <c r="I105" s="117"/>
      <c r="J105" s="118">
        <f>J315</f>
        <v>29699.7</v>
      </c>
      <c r="L105" s="115"/>
    </row>
    <row r="106" spans="2:12" s="9" customFormat="1" ht="24.95" customHeight="1">
      <c r="B106" s="111"/>
      <c r="D106" s="112" t="s">
        <v>106</v>
      </c>
      <c r="E106" s="113"/>
      <c r="F106" s="113"/>
      <c r="G106" s="113"/>
      <c r="H106" s="113"/>
      <c r="I106" s="113"/>
      <c r="J106" s="114">
        <f>J317</f>
        <v>2142535.7</v>
      </c>
      <c r="L106" s="111"/>
    </row>
    <row r="107" spans="2:12" s="10" customFormat="1" ht="19.9" customHeight="1">
      <c r="B107" s="115"/>
      <c r="D107" s="116" t="s">
        <v>107</v>
      </c>
      <c r="E107" s="117"/>
      <c r="F107" s="117"/>
      <c r="G107" s="117"/>
      <c r="H107" s="117"/>
      <c r="I107" s="117"/>
      <c r="J107" s="118">
        <f>J318</f>
        <v>140825.59999999998</v>
      </c>
      <c r="L107" s="115"/>
    </row>
    <row r="108" spans="2:12" s="10" customFormat="1" ht="19.9" customHeight="1">
      <c r="B108" s="115"/>
      <c r="D108" s="116" t="s">
        <v>108</v>
      </c>
      <c r="E108" s="117"/>
      <c r="F108" s="117"/>
      <c r="G108" s="117"/>
      <c r="H108" s="117"/>
      <c r="I108" s="117"/>
      <c r="J108" s="118">
        <f>J336</f>
        <v>520293.5</v>
      </c>
      <c r="L108" s="115"/>
    </row>
    <row r="109" spans="2:12" s="10" customFormat="1" ht="19.9" customHeight="1">
      <c r="B109" s="115"/>
      <c r="D109" s="116" t="s">
        <v>109</v>
      </c>
      <c r="E109" s="117"/>
      <c r="F109" s="117"/>
      <c r="G109" s="117"/>
      <c r="H109" s="117"/>
      <c r="I109" s="117"/>
      <c r="J109" s="118">
        <f>J360</f>
        <v>1271320.6</v>
      </c>
      <c r="L109" s="115"/>
    </row>
    <row r="110" spans="2:12" s="10" customFormat="1" ht="19.9" customHeight="1">
      <c r="B110" s="115"/>
      <c r="D110" s="116" t="s">
        <v>110</v>
      </c>
      <c r="E110" s="117"/>
      <c r="F110" s="117"/>
      <c r="G110" s="117"/>
      <c r="H110" s="117"/>
      <c r="I110" s="117"/>
      <c r="J110" s="118">
        <f>J379</f>
        <v>210096</v>
      </c>
      <c r="L110" s="115"/>
    </row>
    <row r="111" spans="2:12" s="9" customFormat="1" ht="24.95" customHeight="1">
      <c r="B111" s="111"/>
      <c r="D111" s="112" t="s">
        <v>111</v>
      </c>
      <c r="E111" s="113"/>
      <c r="F111" s="113"/>
      <c r="G111" s="113"/>
      <c r="H111" s="113"/>
      <c r="I111" s="113"/>
      <c r="J111" s="114">
        <f>J395</f>
        <v>75000</v>
      </c>
      <c r="L111" s="111"/>
    </row>
    <row r="112" spans="2:12" s="10" customFormat="1" ht="19.9" customHeight="1">
      <c r="B112" s="115"/>
      <c r="D112" s="116" t="s">
        <v>112</v>
      </c>
      <c r="E112" s="117"/>
      <c r="F112" s="117"/>
      <c r="G112" s="117"/>
      <c r="H112" s="117"/>
      <c r="I112" s="117"/>
      <c r="J112" s="118">
        <f>J396</f>
        <v>15000</v>
      </c>
      <c r="L112" s="115"/>
    </row>
    <row r="113" spans="2:12" s="10" customFormat="1" ht="19.9" customHeight="1">
      <c r="B113" s="115"/>
      <c r="D113" s="116" t="s">
        <v>113</v>
      </c>
      <c r="E113" s="117"/>
      <c r="F113" s="117"/>
      <c r="G113" s="117"/>
      <c r="H113" s="117"/>
      <c r="I113" s="117"/>
      <c r="J113" s="118">
        <f>J398</f>
        <v>35000</v>
      </c>
      <c r="L113" s="115"/>
    </row>
    <row r="114" spans="2:12" s="10" customFormat="1" ht="19.9" customHeight="1">
      <c r="B114" s="115"/>
      <c r="D114" s="116" t="s">
        <v>114</v>
      </c>
      <c r="E114" s="117"/>
      <c r="F114" s="117"/>
      <c r="G114" s="117"/>
      <c r="H114" s="117"/>
      <c r="I114" s="117"/>
      <c r="J114" s="118">
        <f>J400</f>
        <v>15000</v>
      </c>
      <c r="L114" s="115"/>
    </row>
    <row r="115" spans="2:12" s="10" customFormat="1" ht="19.9" customHeight="1">
      <c r="B115" s="115"/>
      <c r="D115" s="116" t="s">
        <v>115</v>
      </c>
      <c r="E115" s="117"/>
      <c r="F115" s="117"/>
      <c r="G115" s="117"/>
      <c r="H115" s="117"/>
      <c r="I115" s="117"/>
      <c r="J115" s="118">
        <f>J402</f>
        <v>10000</v>
      </c>
      <c r="L115" s="115"/>
    </row>
    <row r="116" spans="1:31" s="2" customFormat="1" ht="21.7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21" spans="1:31" s="2" customFormat="1" ht="6.95" customHeight="1">
      <c r="A121" s="30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24.95" customHeight="1">
      <c r="A122" s="30"/>
      <c r="B122" s="31"/>
      <c r="C122" s="22" t="s">
        <v>116</v>
      </c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14</v>
      </c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6.5" customHeight="1">
      <c r="A125" s="30"/>
      <c r="B125" s="31"/>
      <c r="C125" s="30"/>
      <c r="D125" s="30"/>
      <c r="E125" s="234" t="str">
        <f>E7</f>
        <v>R 1 - Rekonstrukce sportovišť při ZŠ Bílá cesta</v>
      </c>
      <c r="F125" s="235"/>
      <c r="G125" s="235"/>
      <c r="H125" s="235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>
      <c r="A126" s="30"/>
      <c r="B126" s="31"/>
      <c r="C126" s="27" t="s">
        <v>90</v>
      </c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6.5" customHeight="1">
      <c r="A127" s="30"/>
      <c r="B127" s="31"/>
      <c r="C127" s="30"/>
      <c r="D127" s="30"/>
      <c r="E127" s="220" t="str">
        <f>E9</f>
        <v>SO - 01 - Víceúčelové hřiště</v>
      </c>
      <c r="F127" s="233"/>
      <c r="G127" s="233"/>
      <c r="H127" s="233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2" customHeight="1">
      <c r="A129" s="30"/>
      <c r="B129" s="31"/>
      <c r="C129" s="27" t="s">
        <v>17</v>
      </c>
      <c r="D129" s="30"/>
      <c r="E129" s="30"/>
      <c r="F129" s="25" t="str">
        <f>F12</f>
        <v>Teplice</v>
      </c>
      <c r="G129" s="30"/>
      <c r="H129" s="30"/>
      <c r="I129" s="27" t="s">
        <v>19</v>
      </c>
      <c r="J129" s="53">
        <f>IF(J12="","",J12)</f>
        <v>44273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6.9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25.7" customHeight="1">
      <c r="A131" s="30"/>
      <c r="B131" s="31"/>
      <c r="C131" s="27" t="s">
        <v>20</v>
      </c>
      <c r="D131" s="30"/>
      <c r="E131" s="30"/>
      <c r="F131" s="25" t="str">
        <f>E15</f>
        <v>Statutární město Teplice</v>
      </c>
      <c r="G131" s="30"/>
      <c r="H131" s="30"/>
      <c r="I131" s="27" t="s">
        <v>26</v>
      </c>
      <c r="J131" s="28" t="str">
        <f>E21</f>
        <v>Sportovní projekty s.r.o.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5.2" customHeight="1">
      <c r="A132" s="30"/>
      <c r="B132" s="31"/>
      <c r="C132" s="27" t="s">
        <v>24</v>
      </c>
      <c r="D132" s="30"/>
      <c r="E132" s="30"/>
      <c r="F132" s="25" t="str">
        <f>IF(E18="","",E18)</f>
        <v>Linhart spol. s r.o.</v>
      </c>
      <c r="G132" s="30"/>
      <c r="H132" s="30"/>
      <c r="I132" s="27" t="s">
        <v>29</v>
      </c>
      <c r="J132" s="28" t="str">
        <f>E24</f>
        <v>F.Pecka</v>
      </c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10.35" customHeight="1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11" customFormat="1" ht="29.25" customHeight="1">
      <c r="A134" s="119"/>
      <c r="B134" s="120"/>
      <c r="C134" s="121" t="s">
        <v>117</v>
      </c>
      <c r="D134" s="122" t="s">
        <v>57</v>
      </c>
      <c r="E134" s="122" t="s">
        <v>53</v>
      </c>
      <c r="F134" s="122" t="s">
        <v>54</v>
      </c>
      <c r="G134" s="122" t="s">
        <v>118</v>
      </c>
      <c r="H134" s="122" t="s">
        <v>119</v>
      </c>
      <c r="I134" s="122" t="s">
        <v>120</v>
      </c>
      <c r="J134" s="123" t="s">
        <v>94</v>
      </c>
      <c r="K134" s="124" t="s">
        <v>121</v>
      </c>
      <c r="L134" s="125"/>
      <c r="M134" s="60" t="s">
        <v>1</v>
      </c>
      <c r="N134" s="61" t="s">
        <v>36</v>
      </c>
      <c r="O134" s="61" t="s">
        <v>122</v>
      </c>
      <c r="P134" s="61" t="s">
        <v>123</v>
      </c>
      <c r="Q134" s="61" t="s">
        <v>124</v>
      </c>
      <c r="R134" s="61" t="s">
        <v>125</v>
      </c>
      <c r="S134" s="61" t="s">
        <v>126</v>
      </c>
      <c r="T134" s="62" t="s">
        <v>127</v>
      </c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1:63" s="2" customFormat="1" ht="22.9" customHeight="1">
      <c r="A135" s="30"/>
      <c r="B135" s="31"/>
      <c r="C135" s="67" t="s">
        <v>128</v>
      </c>
      <c r="D135" s="30"/>
      <c r="E135" s="30"/>
      <c r="F135" s="30"/>
      <c r="G135" s="30"/>
      <c r="H135" s="30"/>
      <c r="I135" s="30"/>
      <c r="J135" s="126">
        <f>BK135</f>
        <v>5411999.4</v>
      </c>
      <c r="K135" s="30"/>
      <c r="L135" s="31"/>
      <c r="M135" s="63"/>
      <c r="N135" s="54"/>
      <c r="O135" s="64"/>
      <c r="P135" s="127">
        <f>P136+P317+P395</f>
        <v>3045.999219</v>
      </c>
      <c r="Q135" s="64"/>
      <c r="R135" s="127">
        <f>R136+R317+R395</f>
        <v>1218.24284258</v>
      </c>
      <c r="S135" s="64"/>
      <c r="T135" s="128">
        <f>T136+T317+T395</f>
        <v>797.4218999999999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8" t="s">
        <v>71</v>
      </c>
      <c r="AU135" s="18" t="s">
        <v>96</v>
      </c>
      <c r="BK135" s="129">
        <f>BK136+BK317+BK395</f>
        <v>5411999.4</v>
      </c>
    </row>
    <row r="136" spans="2:63" s="12" customFormat="1" ht="25.9" customHeight="1">
      <c r="B136" s="130"/>
      <c r="D136" s="131" t="s">
        <v>71</v>
      </c>
      <c r="E136" s="132" t="s">
        <v>129</v>
      </c>
      <c r="F136" s="132" t="s">
        <v>130</v>
      </c>
      <c r="J136" s="133">
        <f>BK136</f>
        <v>3194463.7000000007</v>
      </c>
      <c r="L136" s="130"/>
      <c r="M136" s="134"/>
      <c r="N136" s="135"/>
      <c r="O136" s="135"/>
      <c r="P136" s="136">
        <f>P137+P225+P250+P272+P284+P287+P306+P315</f>
        <v>2974.480779</v>
      </c>
      <c r="Q136" s="135"/>
      <c r="R136" s="136">
        <f>R137+R225+R250+R272+R284+R287+R306+R315</f>
        <v>1218.24284258</v>
      </c>
      <c r="S136" s="135"/>
      <c r="T136" s="137">
        <f>T137+T225+T250+T272+T284+T287+T306+T315</f>
        <v>797.4218999999999</v>
      </c>
      <c r="AR136" s="131" t="s">
        <v>80</v>
      </c>
      <c r="AT136" s="138" t="s">
        <v>71</v>
      </c>
      <c r="AU136" s="138" t="s">
        <v>72</v>
      </c>
      <c r="AY136" s="131" t="s">
        <v>131</v>
      </c>
      <c r="BK136" s="139">
        <f>BK137+BK225+BK250+BK272+BK284+BK287+BK306+BK315</f>
        <v>3194463.7000000007</v>
      </c>
    </row>
    <row r="137" spans="2:63" s="12" customFormat="1" ht="22.9" customHeight="1">
      <c r="B137" s="130"/>
      <c r="D137" s="131" t="s">
        <v>71</v>
      </c>
      <c r="E137" s="140" t="s">
        <v>80</v>
      </c>
      <c r="F137" s="140" t="s">
        <v>132</v>
      </c>
      <c r="J137" s="141">
        <f>BK137</f>
        <v>397165.5100000002</v>
      </c>
      <c r="L137" s="130"/>
      <c r="M137" s="134"/>
      <c r="N137" s="135"/>
      <c r="O137" s="135"/>
      <c r="P137" s="136">
        <f>SUM(P138:P224)</f>
        <v>843.955456</v>
      </c>
      <c r="Q137" s="135"/>
      <c r="R137" s="136">
        <f>SUM(R138:R224)</f>
        <v>0.68004</v>
      </c>
      <c r="S137" s="135"/>
      <c r="T137" s="137">
        <f>SUM(T138:T224)</f>
        <v>792.9549</v>
      </c>
      <c r="AR137" s="131" t="s">
        <v>80</v>
      </c>
      <c r="AT137" s="138" t="s">
        <v>71</v>
      </c>
      <c r="AU137" s="138" t="s">
        <v>80</v>
      </c>
      <c r="AY137" s="131" t="s">
        <v>131</v>
      </c>
      <c r="BK137" s="139">
        <f>SUM(BK138:BK224)</f>
        <v>397165.5100000002</v>
      </c>
    </row>
    <row r="138" spans="1:65" s="2" customFormat="1" ht="21.75" customHeight="1">
      <c r="A138" s="30"/>
      <c r="B138" s="142"/>
      <c r="C138" s="143" t="s">
        <v>80</v>
      </c>
      <c r="D138" s="143" t="s">
        <v>133</v>
      </c>
      <c r="E138" s="144" t="s">
        <v>134</v>
      </c>
      <c r="F138" s="145" t="s">
        <v>135</v>
      </c>
      <c r="G138" s="146" t="s">
        <v>136</v>
      </c>
      <c r="H138" s="147">
        <v>1147</v>
      </c>
      <c r="I138" s="148">
        <v>60</v>
      </c>
      <c r="J138" s="148">
        <f>ROUND(I138*H138,2)</f>
        <v>68820</v>
      </c>
      <c r="K138" s="149"/>
      <c r="L138" s="31"/>
      <c r="M138" s="150" t="s">
        <v>1</v>
      </c>
      <c r="N138" s="151" t="s">
        <v>37</v>
      </c>
      <c r="O138" s="152">
        <v>0.12</v>
      </c>
      <c r="P138" s="152">
        <f>O138*H138</f>
        <v>137.64</v>
      </c>
      <c r="Q138" s="152">
        <v>0</v>
      </c>
      <c r="R138" s="152">
        <f>Q138*H138</f>
        <v>0</v>
      </c>
      <c r="S138" s="152">
        <v>0.03</v>
      </c>
      <c r="T138" s="153">
        <f>S138*H138</f>
        <v>34.41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4" t="s">
        <v>137</v>
      </c>
      <c r="AT138" s="154" t="s">
        <v>133</v>
      </c>
      <c r="AU138" s="154" t="s">
        <v>82</v>
      </c>
      <c r="AY138" s="18" t="s">
        <v>131</v>
      </c>
      <c r="BE138" s="155">
        <f>IF(N138="základní",J138,0)</f>
        <v>68820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80</v>
      </c>
      <c r="BK138" s="155">
        <f>ROUND(I138*H138,2)</f>
        <v>68820</v>
      </c>
      <c r="BL138" s="18" t="s">
        <v>137</v>
      </c>
      <c r="BM138" s="154" t="s">
        <v>138</v>
      </c>
    </row>
    <row r="139" spans="1:65" s="2" customFormat="1" ht="21.75" customHeight="1">
      <c r="A139" s="30"/>
      <c r="B139" s="142"/>
      <c r="C139" s="143" t="s">
        <v>82</v>
      </c>
      <c r="D139" s="143" t="s">
        <v>133</v>
      </c>
      <c r="E139" s="144" t="s">
        <v>139</v>
      </c>
      <c r="F139" s="145" t="s">
        <v>140</v>
      </c>
      <c r="G139" s="146" t="s">
        <v>136</v>
      </c>
      <c r="H139" s="147">
        <v>79</v>
      </c>
      <c r="I139" s="148">
        <v>150</v>
      </c>
      <c r="J139" s="148">
        <f>ROUND(I139*H139,2)</f>
        <v>11850</v>
      </c>
      <c r="K139" s="149"/>
      <c r="L139" s="31"/>
      <c r="M139" s="150" t="s">
        <v>1</v>
      </c>
      <c r="N139" s="151" t="s">
        <v>37</v>
      </c>
      <c r="O139" s="152">
        <v>0.272</v>
      </c>
      <c r="P139" s="152">
        <f>O139*H139</f>
        <v>21.488000000000003</v>
      </c>
      <c r="Q139" s="152">
        <v>0</v>
      </c>
      <c r="R139" s="152">
        <f>Q139*H139</f>
        <v>0</v>
      </c>
      <c r="S139" s="152">
        <v>0.26</v>
      </c>
      <c r="T139" s="153">
        <f>S139*H139</f>
        <v>20.54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137</v>
      </c>
      <c r="AT139" s="154" t="s">
        <v>133</v>
      </c>
      <c r="AU139" s="154" t="s">
        <v>82</v>
      </c>
      <c r="AY139" s="18" t="s">
        <v>131</v>
      </c>
      <c r="BE139" s="155">
        <f>IF(N139="základní",J139,0)</f>
        <v>11850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80</v>
      </c>
      <c r="BK139" s="155">
        <f>ROUND(I139*H139,2)</f>
        <v>11850</v>
      </c>
      <c r="BL139" s="18" t="s">
        <v>137</v>
      </c>
      <c r="BM139" s="154" t="s">
        <v>141</v>
      </c>
    </row>
    <row r="140" spans="2:51" s="13" customFormat="1" ht="12">
      <c r="B140" s="156"/>
      <c r="D140" s="157" t="s">
        <v>142</v>
      </c>
      <c r="E140" s="158" t="s">
        <v>1</v>
      </c>
      <c r="F140" s="159" t="s">
        <v>143</v>
      </c>
      <c r="H140" s="160">
        <v>79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142</v>
      </c>
      <c r="AU140" s="158" t="s">
        <v>82</v>
      </c>
      <c r="AV140" s="13" t="s">
        <v>82</v>
      </c>
      <c r="AW140" s="13" t="s">
        <v>28</v>
      </c>
      <c r="AX140" s="13" t="s">
        <v>80</v>
      </c>
      <c r="AY140" s="158" t="s">
        <v>131</v>
      </c>
    </row>
    <row r="141" spans="1:65" s="2" customFormat="1" ht="21.75" customHeight="1">
      <c r="A141" s="30"/>
      <c r="B141" s="142"/>
      <c r="C141" s="143" t="s">
        <v>144</v>
      </c>
      <c r="D141" s="143" t="s">
        <v>133</v>
      </c>
      <c r="E141" s="144" t="s">
        <v>145</v>
      </c>
      <c r="F141" s="145" t="s">
        <v>146</v>
      </c>
      <c r="G141" s="146" t="s">
        <v>136</v>
      </c>
      <c r="H141" s="147">
        <v>79</v>
      </c>
      <c r="I141" s="148">
        <v>300</v>
      </c>
      <c r="J141" s="148">
        <f>ROUND(I141*H141,2)</f>
        <v>23700</v>
      </c>
      <c r="K141" s="149"/>
      <c r="L141" s="31"/>
      <c r="M141" s="150" t="s">
        <v>1</v>
      </c>
      <c r="N141" s="151" t="s">
        <v>37</v>
      </c>
      <c r="O141" s="152">
        <v>0.695</v>
      </c>
      <c r="P141" s="152">
        <f>O141*H141</f>
        <v>54.904999999999994</v>
      </c>
      <c r="Q141" s="152">
        <v>0</v>
      </c>
      <c r="R141" s="152">
        <f>Q141*H141</f>
        <v>0</v>
      </c>
      <c r="S141" s="152">
        <v>0.29</v>
      </c>
      <c r="T141" s="153">
        <f>S141*H141</f>
        <v>22.91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137</v>
      </c>
      <c r="AT141" s="154" t="s">
        <v>133</v>
      </c>
      <c r="AU141" s="154" t="s">
        <v>82</v>
      </c>
      <c r="AY141" s="18" t="s">
        <v>131</v>
      </c>
      <c r="BE141" s="155">
        <f>IF(N141="základní",J141,0)</f>
        <v>23700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80</v>
      </c>
      <c r="BK141" s="155">
        <f>ROUND(I141*H141,2)</f>
        <v>23700</v>
      </c>
      <c r="BL141" s="18" t="s">
        <v>137</v>
      </c>
      <c r="BM141" s="154" t="s">
        <v>147</v>
      </c>
    </row>
    <row r="142" spans="2:51" s="13" customFormat="1" ht="12">
      <c r="B142" s="156"/>
      <c r="D142" s="157" t="s">
        <v>142</v>
      </c>
      <c r="E142" s="158" t="s">
        <v>1</v>
      </c>
      <c r="F142" s="159" t="s">
        <v>148</v>
      </c>
      <c r="H142" s="160">
        <v>79</v>
      </c>
      <c r="L142" s="156"/>
      <c r="M142" s="161"/>
      <c r="N142" s="162"/>
      <c r="O142" s="162"/>
      <c r="P142" s="162"/>
      <c r="Q142" s="162"/>
      <c r="R142" s="162"/>
      <c r="S142" s="162"/>
      <c r="T142" s="163"/>
      <c r="AT142" s="158" t="s">
        <v>142</v>
      </c>
      <c r="AU142" s="158" t="s">
        <v>82</v>
      </c>
      <c r="AV142" s="13" t="s">
        <v>82</v>
      </c>
      <c r="AW142" s="13" t="s">
        <v>28</v>
      </c>
      <c r="AX142" s="13" t="s">
        <v>80</v>
      </c>
      <c r="AY142" s="158" t="s">
        <v>131</v>
      </c>
    </row>
    <row r="143" spans="1:65" s="2" customFormat="1" ht="21.75" customHeight="1">
      <c r="A143" s="30"/>
      <c r="B143" s="142"/>
      <c r="C143" s="143" t="s">
        <v>137</v>
      </c>
      <c r="D143" s="143" t="s">
        <v>133</v>
      </c>
      <c r="E143" s="144" t="s">
        <v>149</v>
      </c>
      <c r="F143" s="145" t="s">
        <v>150</v>
      </c>
      <c r="G143" s="146" t="s">
        <v>136</v>
      </c>
      <c r="H143" s="147">
        <v>1147</v>
      </c>
      <c r="I143" s="148">
        <v>60</v>
      </c>
      <c r="J143" s="148">
        <f>ROUND(I143*H143,2)</f>
        <v>68820</v>
      </c>
      <c r="K143" s="149"/>
      <c r="L143" s="31"/>
      <c r="M143" s="150" t="s">
        <v>1</v>
      </c>
      <c r="N143" s="151" t="s">
        <v>37</v>
      </c>
      <c r="O143" s="152">
        <v>0.144</v>
      </c>
      <c r="P143" s="152">
        <f>O143*H143</f>
        <v>165.16799999999998</v>
      </c>
      <c r="Q143" s="152">
        <v>0</v>
      </c>
      <c r="R143" s="152">
        <f>Q143*H143</f>
        <v>0</v>
      </c>
      <c r="S143" s="152">
        <v>0.58</v>
      </c>
      <c r="T143" s="153">
        <f>S143*H143</f>
        <v>665.26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137</v>
      </c>
      <c r="AT143" s="154" t="s">
        <v>133</v>
      </c>
      <c r="AU143" s="154" t="s">
        <v>82</v>
      </c>
      <c r="AY143" s="18" t="s">
        <v>131</v>
      </c>
      <c r="BE143" s="155">
        <f>IF(N143="základní",J143,0)</f>
        <v>68820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80</v>
      </c>
      <c r="BK143" s="155">
        <f>ROUND(I143*H143,2)</f>
        <v>68820</v>
      </c>
      <c r="BL143" s="18" t="s">
        <v>137</v>
      </c>
      <c r="BM143" s="154" t="s">
        <v>151</v>
      </c>
    </row>
    <row r="144" spans="2:51" s="13" customFormat="1" ht="12">
      <c r="B144" s="156"/>
      <c r="D144" s="157" t="s">
        <v>142</v>
      </c>
      <c r="E144" s="158" t="s">
        <v>1</v>
      </c>
      <c r="F144" s="159" t="s">
        <v>152</v>
      </c>
      <c r="H144" s="160">
        <v>1147</v>
      </c>
      <c r="L144" s="156"/>
      <c r="M144" s="161"/>
      <c r="N144" s="162"/>
      <c r="O144" s="162"/>
      <c r="P144" s="162"/>
      <c r="Q144" s="162"/>
      <c r="R144" s="162"/>
      <c r="S144" s="162"/>
      <c r="T144" s="163"/>
      <c r="AT144" s="158" t="s">
        <v>142</v>
      </c>
      <c r="AU144" s="158" t="s">
        <v>82</v>
      </c>
      <c r="AV144" s="13" t="s">
        <v>82</v>
      </c>
      <c r="AW144" s="13" t="s">
        <v>28</v>
      </c>
      <c r="AX144" s="13" t="s">
        <v>80</v>
      </c>
      <c r="AY144" s="158" t="s">
        <v>131</v>
      </c>
    </row>
    <row r="145" spans="1:65" s="2" customFormat="1" ht="16.5" customHeight="1">
      <c r="A145" s="30"/>
      <c r="B145" s="142"/>
      <c r="C145" s="143" t="s">
        <v>153</v>
      </c>
      <c r="D145" s="143" t="s">
        <v>133</v>
      </c>
      <c r="E145" s="144" t="s">
        <v>154</v>
      </c>
      <c r="F145" s="145" t="s">
        <v>155</v>
      </c>
      <c r="G145" s="146" t="s">
        <v>156</v>
      </c>
      <c r="H145" s="147">
        <v>173.63</v>
      </c>
      <c r="I145" s="148">
        <v>65</v>
      </c>
      <c r="J145" s="148">
        <f>ROUND(I145*H145,2)</f>
        <v>11285.95</v>
      </c>
      <c r="K145" s="149"/>
      <c r="L145" s="31"/>
      <c r="M145" s="150" t="s">
        <v>1</v>
      </c>
      <c r="N145" s="151" t="s">
        <v>37</v>
      </c>
      <c r="O145" s="152">
        <v>0.227</v>
      </c>
      <c r="P145" s="152">
        <f>O145*H145</f>
        <v>39.41401</v>
      </c>
      <c r="Q145" s="152">
        <v>0</v>
      </c>
      <c r="R145" s="152">
        <f>Q145*H145</f>
        <v>0</v>
      </c>
      <c r="S145" s="152">
        <v>0.23</v>
      </c>
      <c r="T145" s="153">
        <f>S145*H145</f>
        <v>39.9349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4" t="s">
        <v>137</v>
      </c>
      <c r="AT145" s="154" t="s">
        <v>133</v>
      </c>
      <c r="AU145" s="154" t="s">
        <v>82</v>
      </c>
      <c r="AY145" s="18" t="s">
        <v>131</v>
      </c>
      <c r="BE145" s="155">
        <f>IF(N145="základní",J145,0)</f>
        <v>11285.95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80</v>
      </c>
      <c r="BK145" s="155">
        <f>ROUND(I145*H145,2)</f>
        <v>11285.95</v>
      </c>
      <c r="BL145" s="18" t="s">
        <v>137</v>
      </c>
      <c r="BM145" s="154" t="s">
        <v>157</v>
      </c>
    </row>
    <row r="146" spans="2:51" s="13" customFormat="1" ht="12">
      <c r="B146" s="156"/>
      <c r="D146" s="157" t="s">
        <v>142</v>
      </c>
      <c r="E146" s="158" t="s">
        <v>1</v>
      </c>
      <c r="F146" s="159" t="s">
        <v>158</v>
      </c>
      <c r="H146" s="160">
        <v>139.82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142</v>
      </c>
      <c r="AU146" s="158" t="s">
        <v>82</v>
      </c>
      <c r="AV146" s="13" t="s">
        <v>82</v>
      </c>
      <c r="AW146" s="13" t="s">
        <v>28</v>
      </c>
      <c r="AX146" s="13" t="s">
        <v>72</v>
      </c>
      <c r="AY146" s="158" t="s">
        <v>131</v>
      </c>
    </row>
    <row r="147" spans="2:51" s="13" customFormat="1" ht="12">
      <c r="B147" s="156"/>
      <c r="D147" s="157" t="s">
        <v>142</v>
      </c>
      <c r="E147" s="158" t="s">
        <v>1</v>
      </c>
      <c r="F147" s="159" t="s">
        <v>159</v>
      </c>
      <c r="H147" s="160">
        <v>33.81</v>
      </c>
      <c r="L147" s="156"/>
      <c r="M147" s="161"/>
      <c r="N147" s="162"/>
      <c r="O147" s="162"/>
      <c r="P147" s="162"/>
      <c r="Q147" s="162"/>
      <c r="R147" s="162"/>
      <c r="S147" s="162"/>
      <c r="T147" s="163"/>
      <c r="AT147" s="158" t="s">
        <v>142</v>
      </c>
      <c r="AU147" s="158" t="s">
        <v>82</v>
      </c>
      <c r="AV147" s="13" t="s">
        <v>82</v>
      </c>
      <c r="AW147" s="13" t="s">
        <v>28</v>
      </c>
      <c r="AX147" s="13" t="s">
        <v>72</v>
      </c>
      <c r="AY147" s="158" t="s">
        <v>131</v>
      </c>
    </row>
    <row r="148" spans="2:51" s="14" customFormat="1" ht="12">
      <c r="B148" s="164"/>
      <c r="D148" s="157" t="s">
        <v>142</v>
      </c>
      <c r="E148" s="165" t="s">
        <v>1</v>
      </c>
      <c r="F148" s="166" t="s">
        <v>160</v>
      </c>
      <c r="H148" s="167">
        <v>173.63</v>
      </c>
      <c r="L148" s="164"/>
      <c r="M148" s="168"/>
      <c r="N148" s="169"/>
      <c r="O148" s="169"/>
      <c r="P148" s="169"/>
      <c r="Q148" s="169"/>
      <c r="R148" s="169"/>
      <c r="S148" s="169"/>
      <c r="T148" s="170"/>
      <c r="AT148" s="165" t="s">
        <v>142</v>
      </c>
      <c r="AU148" s="165" t="s">
        <v>82</v>
      </c>
      <c r="AV148" s="14" t="s">
        <v>137</v>
      </c>
      <c r="AW148" s="14" t="s">
        <v>28</v>
      </c>
      <c r="AX148" s="14" t="s">
        <v>80</v>
      </c>
      <c r="AY148" s="165" t="s">
        <v>131</v>
      </c>
    </row>
    <row r="149" spans="1:65" s="2" customFormat="1" ht="16.5" customHeight="1">
      <c r="A149" s="30"/>
      <c r="B149" s="142"/>
      <c r="C149" s="143" t="s">
        <v>161</v>
      </c>
      <c r="D149" s="143" t="s">
        <v>133</v>
      </c>
      <c r="E149" s="144" t="s">
        <v>162</v>
      </c>
      <c r="F149" s="145" t="s">
        <v>163</v>
      </c>
      <c r="G149" s="146" t="s">
        <v>136</v>
      </c>
      <c r="H149" s="147">
        <v>31.3</v>
      </c>
      <c r="I149" s="148">
        <v>250</v>
      </c>
      <c r="J149" s="148">
        <f>ROUND(I149*H149,2)</f>
        <v>7825</v>
      </c>
      <c r="K149" s="149"/>
      <c r="L149" s="31"/>
      <c r="M149" s="150" t="s">
        <v>1</v>
      </c>
      <c r="N149" s="151" t="s">
        <v>37</v>
      </c>
      <c r="O149" s="152">
        <v>0.732</v>
      </c>
      <c r="P149" s="152">
        <f>O149*H149</f>
        <v>22.9116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137</v>
      </c>
      <c r="AT149" s="154" t="s">
        <v>133</v>
      </c>
      <c r="AU149" s="154" t="s">
        <v>82</v>
      </c>
      <c r="AY149" s="18" t="s">
        <v>131</v>
      </c>
      <c r="BE149" s="155">
        <f>IF(N149="základní",J149,0)</f>
        <v>7825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80</v>
      </c>
      <c r="BK149" s="155">
        <f>ROUND(I149*H149,2)</f>
        <v>7825</v>
      </c>
      <c r="BL149" s="18" t="s">
        <v>137</v>
      </c>
      <c r="BM149" s="154" t="s">
        <v>164</v>
      </c>
    </row>
    <row r="150" spans="2:51" s="13" customFormat="1" ht="12">
      <c r="B150" s="156"/>
      <c r="D150" s="157" t="s">
        <v>142</v>
      </c>
      <c r="E150" s="158" t="s">
        <v>1</v>
      </c>
      <c r="F150" s="159" t="s">
        <v>165</v>
      </c>
      <c r="H150" s="160">
        <v>20.3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142</v>
      </c>
      <c r="AU150" s="158" t="s">
        <v>82</v>
      </c>
      <c r="AV150" s="13" t="s">
        <v>82</v>
      </c>
      <c r="AW150" s="13" t="s">
        <v>28</v>
      </c>
      <c r="AX150" s="13" t="s">
        <v>72</v>
      </c>
      <c r="AY150" s="158" t="s">
        <v>131</v>
      </c>
    </row>
    <row r="151" spans="2:51" s="13" customFormat="1" ht="12">
      <c r="B151" s="156"/>
      <c r="D151" s="157" t="s">
        <v>142</v>
      </c>
      <c r="E151" s="158" t="s">
        <v>1</v>
      </c>
      <c r="F151" s="159" t="s">
        <v>166</v>
      </c>
      <c r="H151" s="160">
        <v>11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142</v>
      </c>
      <c r="AU151" s="158" t="s">
        <v>82</v>
      </c>
      <c r="AV151" s="13" t="s">
        <v>82</v>
      </c>
      <c r="AW151" s="13" t="s">
        <v>28</v>
      </c>
      <c r="AX151" s="13" t="s">
        <v>72</v>
      </c>
      <c r="AY151" s="158" t="s">
        <v>131</v>
      </c>
    </row>
    <row r="152" spans="2:51" s="14" customFormat="1" ht="12">
      <c r="B152" s="164"/>
      <c r="D152" s="157" t="s">
        <v>142</v>
      </c>
      <c r="E152" s="165" t="s">
        <v>1</v>
      </c>
      <c r="F152" s="166" t="s">
        <v>160</v>
      </c>
      <c r="H152" s="167">
        <v>31.3</v>
      </c>
      <c r="L152" s="164"/>
      <c r="M152" s="168"/>
      <c r="N152" s="169"/>
      <c r="O152" s="169"/>
      <c r="P152" s="169"/>
      <c r="Q152" s="169"/>
      <c r="R152" s="169"/>
      <c r="S152" s="169"/>
      <c r="T152" s="170"/>
      <c r="AT152" s="165" t="s">
        <v>142</v>
      </c>
      <c r="AU152" s="165" t="s">
        <v>82</v>
      </c>
      <c r="AV152" s="14" t="s">
        <v>137</v>
      </c>
      <c r="AW152" s="14" t="s">
        <v>28</v>
      </c>
      <c r="AX152" s="14" t="s">
        <v>80</v>
      </c>
      <c r="AY152" s="165" t="s">
        <v>131</v>
      </c>
    </row>
    <row r="153" spans="1:65" s="2" customFormat="1" ht="33" customHeight="1">
      <c r="A153" s="30"/>
      <c r="B153" s="142"/>
      <c r="C153" s="143" t="s">
        <v>167</v>
      </c>
      <c r="D153" s="143" t="s">
        <v>133</v>
      </c>
      <c r="E153" s="144" t="s">
        <v>168</v>
      </c>
      <c r="F153" s="145" t="s">
        <v>169</v>
      </c>
      <c r="G153" s="146" t="s">
        <v>170</v>
      </c>
      <c r="H153" s="147">
        <v>110.112</v>
      </c>
      <c r="I153" s="148">
        <v>250</v>
      </c>
      <c r="J153" s="148">
        <f>ROUND(I153*H153,2)</f>
        <v>27528</v>
      </c>
      <c r="K153" s="149"/>
      <c r="L153" s="31"/>
      <c r="M153" s="150" t="s">
        <v>1</v>
      </c>
      <c r="N153" s="151" t="s">
        <v>37</v>
      </c>
      <c r="O153" s="152">
        <v>0.318</v>
      </c>
      <c r="P153" s="152">
        <f>O153*H153</f>
        <v>35.015616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137</v>
      </c>
      <c r="AT153" s="154" t="s">
        <v>133</v>
      </c>
      <c r="AU153" s="154" t="s">
        <v>82</v>
      </c>
      <c r="AY153" s="18" t="s">
        <v>131</v>
      </c>
      <c r="BE153" s="155">
        <f>IF(N153="základní",J153,0)</f>
        <v>27528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80</v>
      </c>
      <c r="BK153" s="155">
        <f>ROUND(I153*H153,2)</f>
        <v>27528</v>
      </c>
      <c r="BL153" s="18" t="s">
        <v>137</v>
      </c>
      <c r="BM153" s="154" t="s">
        <v>171</v>
      </c>
    </row>
    <row r="154" spans="2:51" s="13" customFormat="1" ht="12">
      <c r="B154" s="156"/>
      <c r="D154" s="157" t="s">
        <v>142</v>
      </c>
      <c r="E154" s="158" t="s">
        <v>1</v>
      </c>
      <c r="F154" s="159" t="s">
        <v>172</v>
      </c>
      <c r="H154" s="160">
        <v>110.112</v>
      </c>
      <c r="L154" s="156"/>
      <c r="M154" s="161"/>
      <c r="N154" s="162"/>
      <c r="O154" s="162"/>
      <c r="P154" s="162"/>
      <c r="Q154" s="162"/>
      <c r="R154" s="162"/>
      <c r="S154" s="162"/>
      <c r="T154" s="163"/>
      <c r="AT154" s="158" t="s">
        <v>142</v>
      </c>
      <c r="AU154" s="158" t="s">
        <v>82</v>
      </c>
      <c r="AV154" s="13" t="s">
        <v>82</v>
      </c>
      <c r="AW154" s="13" t="s">
        <v>28</v>
      </c>
      <c r="AX154" s="13" t="s">
        <v>80</v>
      </c>
      <c r="AY154" s="158" t="s">
        <v>131</v>
      </c>
    </row>
    <row r="155" spans="1:65" s="2" customFormat="1" ht="33" customHeight="1">
      <c r="A155" s="30"/>
      <c r="B155" s="142"/>
      <c r="C155" s="143" t="s">
        <v>173</v>
      </c>
      <c r="D155" s="143" t="s">
        <v>133</v>
      </c>
      <c r="E155" s="144" t="s">
        <v>174</v>
      </c>
      <c r="F155" s="145" t="s">
        <v>175</v>
      </c>
      <c r="G155" s="146" t="s">
        <v>170</v>
      </c>
      <c r="H155" s="147">
        <v>46.862</v>
      </c>
      <c r="I155" s="148">
        <v>350</v>
      </c>
      <c r="J155" s="148">
        <f>ROUND(I155*H155,2)</f>
        <v>16401.7</v>
      </c>
      <c r="K155" s="149"/>
      <c r="L155" s="31"/>
      <c r="M155" s="150" t="s">
        <v>1</v>
      </c>
      <c r="N155" s="151" t="s">
        <v>37</v>
      </c>
      <c r="O155" s="152">
        <v>2.26</v>
      </c>
      <c r="P155" s="152">
        <f>O155*H155</f>
        <v>105.90812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137</v>
      </c>
      <c r="AT155" s="154" t="s">
        <v>133</v>
      </c>
      <c r="AU155" s="154" t="s">
        <v>82</v>
      </c>
      <c r="AY155" s="18" t="s">
        <v>131</v>
      </c>
      <c r="BE155" s="155">
        <f>IF(N155="základní",J155,0)</f>
        <v>16401.7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80</v>
      </c>
      <c r="BK155" s="155">
        <f>ROUND(I155*H155,2)</f>
        <v>16401.7</v>
      </c>
      <c r="BL155" s="18" t="s">
        <v>137</v>
      </c>
      <c r="BM155" s="154" t="s">
        <v>176</v>
      </c>
    </row>
    <row r="156" spans="2:51" s="13" customFormat="1" ht="12">
      <c r="B156" s="156"/>
      <c r="D156" s="157" t="s">
        <v>142</v>
      </c>
      <c r="E156" s="158" t="s">
        <v>1</v>
      </c>
      <c r="F156" s="159" t="s">
        <v>177</v>
      </c>
      <c r="H156" s="160">
        <v>15.662</v>
      </c>
      <c r="L156" s="156"/>
      <c r="M156" s="161"/>
      <c r="N156" s="162"/>
      <c r="O156" s="162"/>
      <c r="P156" s="162"/>
      <c r="Q156" s="162"/>
      <c r="R156" s="162"/>
      <c r="S156" s="162"/>
      <c r="T156" s="163"/>
      <c r="AT156" s="158" t="s">
        <v>142</v>
      </c>
      <c r="AU156" s="158" t="s">
        <v>82</v>
      </c>
      <c r="AV156" s="13" t="s">
        <v>82</v>
      </c>
      <c r="AW156" s="13" t="s">
        <v>28</v>
      </c>
      <c r="AX156" s="13" t="s">
        <v>72</v>
      </c>
      <c r="AY156" s="158" t="s">
        <v>131</v>
      </c>
    </row>
    <row r="157" spans="2:51" s="13" customFormat="1" ht="12">
      <c r="B157" s="156"/>
      <c r="D157" s="157" t="s">
        <v>142</v>
      </c>
      <c r="E157" s="158" t="s">
        <v>1</v>
      </c>
      <c r="F157" s="159" t="s">
        <v>178</v>
      </c>
      <c r="H157" s="160">
        <v>13.2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142</v>
      </c>
      <c r="AU157" s="158" t="s">
        <v>82</v>
      </c>
      <c r="AV157" s="13" t="s">
        <v>82</v>
      </c>
      <c r="AW157" s="13" t="s">
        <v>28</v>
      </c>
      <c r="AX157" s="13" t="s">
        <v>72</v>
      </c>
      <c r="AY157" s="158" t="s">
        <v>131</v>
      </c>
    </row>
    <row r="158" spans="2:51" s="13" customFormat="1" ht="12">
      <c r="B158" s="156"/>
      <c r="D158" s="157" t="s">
        <v>142</v>
      </c>
      <c r="E158" s="158" t="s">
        <v>1</v>
      </c>
      <c r="F158" s="159" t="s">
        <v>179</v>
      </c>
      <c r="H158" s="160">
        <v>18</v>
      </c>
      <c r="L158" s="156"/>
      <c r="M158" s="161"/>
      <c r="N158" s="162"/>
      <c r="O158" s="162"/>
      <c r="P158" s="162"/>
      <c r="Q158" s="162"/>
      <c r="R158" s="162"/>
      <c r="S158" s="162"/>
      <c r="T158" s="163"/>
      <c r="AT158" s="158" t="s">
        <v>142</v>
      </c>
      <c r="AU158" s="158" t="s">
        <v>82</v>
      </c>
      <c r="AV158" s="13" t="s">
        <v>82</v>
      </c>
      <c r="AW158" s="13" t="s">
        <v>28</v>
      </c>
      <c r="AX158" s="13" t="s">
        <v>72</v>
      </c>
      <c r="AY158" s="158" t="s">
        <v>131</v>
      </c>
    </row>
    <row r="159" spans="2:51" s="14" customFormat="1" ht="12">
      <c r="B159" s="164"/>
      <c r="D159" s="157" t="s">
        <v>142</v>
      </c>
      <c r="E159" s="165" t="s">
        <v>1</v>
      </c>
      <c r="F159" s="166" t="s">
        <v>160</v>
      </c>
      <c r="H159" s="167">
        <v>46.862</v>
      </c>
      <c r="L159" s="164"/>
      <c r="M159" s="168"/>
      <c r="N159" s="169"/>
      <c r="O159" s="169"/>
      <c r="P159" s="169"/>
      <c r="Q159" s="169"/>
      <c r="R159" s="169"/>
      <c r="S159" s="169"/>
      <c r="T159" s="170"/>
      <c r="AT159" s="165" t="s">
        <v>142</v>
      </c>
      <c r="AU159" s="165" t="s">
        <v>82</v>
      </c>
      <c r="AV159" s="14" t="s">
        <v>137</v>
      </c>
      <c r="AW159" s="14" t="s">
        <v>28</v>
      </c>
      <c r="AX159" s="14" t="s">
        <v>80</v>
      </c>
      <c r="AY159" s="165" t="s">
        <v>131</v>
      </c>
    </row>
    <row r="160" spans="1:65" s="2" customFormat="1" ht="21.75" customHeight="1">
      <c r="A160" s="30"/>
      <c r="B160" s="142"/>
      <c r="C160" s="143" t="s">
        <v>180</v>
      </c>
      <c r="D160" s="143" t="s">
        <v>133</v>
      </c>
      <c r="E160" s="144" t="s">
        <v>181</v>
      </c>
      <c r="F160" s="145" t="s">
        <v>182</v>
      </c>
      <c r="G160" s="146" t="s">
        <v>170</v>
      </c>
      <c r="H160" s="147">
        <v>11.68</v>
      </c>
      <c r="I160" s="148">
        <v>450</v>
      </c>
      <c r="J160" s="148">
        <f>ROUND(I160*H160,2)</f>
        <v>5256</v>
      </c>
      <c r="K160" s="149"/>
      <c r="L160" s="31"/>
      <c r="M160" s="150" t="s">
        <v>1</v>
      </c>
      <c r="N160" s="151" t="s">
        <v>37</v>
      </c>
      <c r="O160" s="152">
        <v>7.133</v>
      </c>
      <c r="P160" s="152">
        <f>O160*H160</f>
        <v>83.31344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137</v>
      </c>
      <c r="AT160" s="154" t="s">
        <v>133</v>
      </c>
      <c r="AU160" s="154" t="s">
        <v>82</v>
      </c>
      <c r="AY160" s="18" t="s">
        <v>131</v>
      </c>
      <c r="BE160" s="155">
        <f>IF(N160="základní",J160,0)</f>
        <v>5256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80</v>
      </c>
      <c r="BK160" s="155">
        <f>ROUND(I160*H160,2)</f>
        <v>5256</v>
      </c>
      <c r="BL160" s="18" t="s">
        <v>137</v>
      </c>
      <c r="BM160" s="154" t="s">
        <v>183</v>
      </c>
    </row>
    <row r="161" spans="2:51" s="15" customFormat="1" ht="12">
      <c r="B161" s="171"/>
      <c r="D161" s="157" t="s">
        <v>142</v>
      </c>
      <c r="E161" s="172" t="s">
        <v>1</v>
      </c>
      <c r="F161" s="173" t="s">
        <v>184</v>
      </c>
      <c r="H161" s="172" t="s">
        <v>1</v>
      </c>
      <c r="L161" s="171"/>
      <c r="M161" s="174"/>
      <c r="N161" s="175"/>
      <c r="O161" s="175"/>
      <c r="P161" s="175"/>
      <c r="Q161" s="175"/>
      <c r="R161" s="175"/>
      <c r="S161" s="175"/>
      <c r="T161" s="176"/>
      <c r="AT161" s="172" t="s">
        <v>142</v>
      </c>
      <c r="AU161" s="172" t="s">
        <v>82</v>
      </c>
      <c r="AV161" s="15" t="s">
        <v>80</v>
      </c>
      <c r="AW161" s="15" t="s">
        <v>28</v>
      </c>
      <c r="AX161" s="15" t="s">
        <v>72</v>
      </c>
      <c r="AY161" s="172" t="s">
        <v>131</v>
      </c>
    </row>
    <row r="162" spans="2:51" s="13" customFormat="1" ht="12">
      <c r="B162" s="156"/>
      <c r="D162" s="157" t="s">
        <v>142</v>
      </c>
      <c r="E162" s="158" t="s">
        <v>1</v>
      </c>
      <c r="F162" s="159" t="s">
        <v>185</v>
      </c>
      <c r="H162" s="160">
        <v>10.4</v>
      </c>
      <c r="L162" s="156"/>
      <c r="M162" s="161"/>
      <c r="N162" s="162"/>
      <c r="O162" s="162"/>
      <c r="P162" s="162"/>
      <c r="Q162" s="162"/>
      <c r="R162" s="162"/>
      <c r="S162" s="162"/>
      <c r="T162" s="163"/>
      <c r="AT162" s="158" t="s">
        <v>142</v>
      </c>
      <c r="AU162" s="158" t="s">
        <v>82</v>
      </c>
      <c r="AV162" s="13" t="s">
        <v>82</v>
      </c>
      <c r="AW162" s="13" t="s">
        <v>28</v>
      </c>
      <c r="AX162" s="13" t="s">
        <v>72</v>
      </c>
      <c r="AY162" s="158" t="s">
        <v>131</v>
      </c>
    </row>
    <row r="163" spans="2:51" s="13" customFormat="1" ht="12">
      <c r="B163" s="156"/>
      <c r="D163" s="157" t="s">
        <v>142</v>
      </c>
      <c r="E163" s="158" t="s">
        <v>1</v>
      </c>
      <c r="F163" s="159" t="s">
        <v>186</v>
      </c>
      <c r="H163" s="160">
        <v>1.28</v>
      </c>
      <c r="L163" s="156"/>
      <c r="M163" s="161"/>
      <c r="N163" s="162"/>
      <c r="O163" s="162"/>
      <c r="P163" s="162"/>
      <c r="Q163" s="162"/>
      <c r="R163" s="162"/>
      <c r="S163" s="162"/>
      <c r="T163" s="163"/>
      <c r="AT163" s="158" t="s">
        <v>142</v>
      </c>
      <c r="AU163" s="158" t="s">
        <v>82</v>
      </c>
      <c r="AV163" s="13" t="s">
        <v>82</v>
      </c>
      <c r="AW163" s="13" t="s">
        <v>28</v>
      </c>
      <c r="AX163" s="13" t="s">
        <v>72</v>
      </c>
      <c r="AY163" s="158" t="s">
        <v>131</v>
      </c>
    </row>
    <row r="164" spans="2:51" s="14" customFormat="1" ht="12">
      <c r="B164" s="164"/>
      <c r="D164" s="157" t="s">
        <v>142</v>
      </c>
      <c r="E164" s="165" t="s">
        <v>1</v>
      </c>
      <c r="F164" s="166" t="s">
        <v>160</v>
      </c>
      <c r="H164" s="167">
        <v>11.68</v>
      </c>
      <c r="L164" s="164"/>
      <c r="M164" s="168"/>
      <c r="N164" s="169"/>
      <c r="O164" s="169"/>
      <c r="P164" s="169"/>
      <c r="Q164" s="169"/>
      <c r="R164" s="169"/>
      <c r="S164" s="169"/>
      <c r="T164" s="170"/>
      <c r="AT164" s="165" t="s">
        <v>142</v>
      </c>
      <c r="AU164" s="165" t="s">
        <v>82</v>
      </c>
      <c r="AV164" s="14" t="s">
        <v>137</v>
      </c>
      <c r="AW164" s="14" t="s">
        <v>28</v>
      </c>
      <c r="AX164" s="14" t="s">
        <v>80</v>
      </c>
      <c r="AY164" s="165" t="s">
        <v>131</v>
      </c>
    </row>
    <row r="165" spans="1:65" s="2" customFormat="1" ht="21.75" customHeight="1">
      <c r="A165" s="30"/>
      <c r="B165" s="142"/>
      <c r="C165" s="143" t="s">
        <v>187</v>
      </c>
      <c r="D165" s="143" t="s">
        <v>133</v>
      </c>
      <c r="E165" s="144" t="s">
        <v>188</v>
      </c>
      <c r="F165" s="145" t="s">
        <v>189</v>
      </c>
      <c r="G165" s="146" t="s">
        <v>170</v>
      </c>
      <c r="H165" s="147">
        <v>4.5</v>
      </c>
      <c r="I165" s="148">
        <v>5680</v>
      </c>
      <c r="J165" s="148">
        <f>ROUND(I165*H165,2)</f>
        <v>25560</v>
      </c>
      <c r="K165" s="149"/>
      <c r="L165" s="31"/>
      <c r="M165" s="150" t="s">
        <v>1</v>
      </c>
      <c r="N165" s="151" t="s">
        <v>37</v>
      </c>
      <c r="O165" s="152">
        <v>11.198</v>
      </c>
      <c r="P165" s="152">
        <f>O165*H165</f>
        <v>50.391000000000005</v>
      </c>
      <c r="Q165" s="152">
        <v>0</v>
      </c>
      <c r="R165" s="152">
        <f>Q165*H165</f>
        <v>0</v>
      </c>
      <c r="S165" s="152">
        <v>2.2</v>
      </c>
      <c r="T165" s="153">
        <f>S165*H165</f>
        <v>9.9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137</v>
      </c>
      <c r="AT165" s="154" t="s">
        <v>133</v>
      </c>
      <c r="AU165" s="154" t="s">
        <v>82</v>
      </c>
      <c r="AY165" s="18" t="s">
        <v>131</v>
      </c>
      <c r="BE165" s="155">
        <f>IF(N165="základní",J165,0)</f>
        <v>25560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80</v>
      </c>
      <c r="BK165" s="155">
        <f>ROUND(I165*H165,2)</f>
        <v>25560</v>
      </c>
      <c r="BL165" s="18" t="s">
        <v>137</v>
      </c>
      <c r="BM165" s="154" t="s">
        <v>190</v>
      </c>
    </row>
    <row r="166" spans="2:51" s="13" customFormat="1" ht="22.5">
      <c r="B166" s="156"/>
      <c r="D166" s="157" t="s">
        <v>142</v>
      </c>
      <c r="E166" s="158" t="s">
        <v>1</v>
      </c>
      <c r="F166" s="159" t="s">
        <v>191</v>
      </c>
      <c r="H166" s="160">
        <v>4.5</v>
      </c>
      <c r="L166" s="156"/>
      <c r="M166" s="161"/>
      <c r="N166" s="162"/>
      <c r="O166" s="162"/>
      <c r="P166" s="162"/>
      <c r="Q166" s="162"/>
      <c r="R166" s="162"/>
      <c r="S166" s="162"/>
      <c r="T166" s="163"/>
      <c r="AT166" s="158" t="s">
        <v>142</v>
      </c>
      <c r="AU166" s="158" t="s">
        <v>82</v>
      </c>
      <c r="AV166" s="13" t="s">
        <v>82</v>
      </c>
      <c r="AW166" s="13" t="s">
        <v>28</v>
      </c>
      <c r="AX166" s="13" t="s">
        <v>80</v>
      </c>
      <c r="AY166" s="158" t="s">
        <v>131</v>
      </c>
    </row>
    <row r="167" spans="1:65" s="2" customFormat="1" ht="21.75" customHeight="1">
      <c r="A167" s="30"/>
      <c r="B167" s="142"/>
      <c r="C167" s="143" t="s">
        <v>192</v>
      </c>
      <c r="D167" s="143" t="s">
        <v>133</v>
      </c>
      <c r="E167" s="144" t="s">
        <v>193</v>
      </c>
      <c r="F167" s="145" t="s">
        <v>194</v>
      </c>
      <c r="G167" s="146" t="s">
        <v>170</v>
      </c>
      <c r="H167" s="147">
        <v>176.479</v>
      </c>
      <c r="I167" s="148">
        <v>50</v>
      </c>
      <c r="J167" s="148">
        <f>ROUND(I167*H167,2)</f>
        <v>8823.95</v>
      </c>
      <c r="K167" s="149"/>
      <c r="L167" s="31"/>
      <c r="M167" s="150" t="s">
        <v>1</v>
      </c>
      <c r="N167" s="151" t="s">
        <v>37</v>
      </c>
      <c r="O167" s="152">
        <v>0.07</v>
      </c>
      <c r="P167" s="152">
        <f>O167*H167</f>
        <v>12.353530000000003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137</v>
      </c>
      <c r="AT167" s="154" t="s">
        <v>133</v>
      </c>
      <c r="AU167" s="154" t="s">
        <v>82</v>
      </c>
      <c r="AY167" s="18" t="s">
        <v>131</v>
      </c>
      <c r="BE167" s="155">
        <f>IF(N167="základní",J167,0)</f>
        <v>8823.95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80</v>
      </c>
      <c r="BK167" s="155">
        <f>ROUND(I167*H167,2)</f>
        <v>8823.95</v>
      </c>
      <c r="BL167" s="18" t="s">
        <v>137</v>
      </c>
      <c r="BM167" s="154" t="s">
        <v>195</v>
      </c>
    </row>
    <row r="168" spans="2:51" s="13" customFormat="1" ht="12">
      <c r="B168" s="156"/>
      <c r="D168" s="157" t="s">
        <v>142</v>
      </c>
      <c r="E168" s="158" t="s">
        <v>1</v>
      </c>
      <c r="F168" s="159" t="s">
        <v>196</v>
      </c>
      <c r="H168" s="160">
        <v>7.825</v>
      </c>
      <c r="L168" s="156"/>
      <c r="M168" s="161"/>
      <c r="N168" s="162"/>
      <c r="O168" s="162"/>
      <c r="P168" s="162"/>
      <c r="Q168" s="162"/>
      <c r="R168" s="162"/>
      <c r="S168" s="162"/>
      <c r="T168" s="163"/>
      <c r="AT168" s="158" t="s">
        <v>142</v>
      </c>
      <c r="AU168" s="158" t="s">
        <v>82</v>
      </c>
      <c r="AV168" s="13" t="s">
        <v>82</v>
      </c>
      <c r="AW168" s="13" t="s">
        <v>28</v>
      </c>
      <c r="AX168" s="13" t="s">
        <v>72</v>
      </c>
      <c r="AY168" s="158" t="s">
        <v>131</v>
      </c>
    </row>
    <row r="169" spans="2:51" s="13" customFormat="1" ht="12">
      <c r="B169" s="156"/>
      <c r="D169" s="157" t="s">
        <v>142</v>
      </c>
      <c r="E169" s="158" t="s">
        <v>1</v>
      </c>
      <c r="F169" s="159" t="s">
        <v>197</v>
      </c>
      <c r="H169" s="160">
        <v>11.68</v>
      </c>
      <c r="L169" s="156"/>
      <c r="M169" s="161"/>
      <c r="N169" s="162"/>
      <c r="O169" s="162"/>
      <c r="P169" s="162"/>
      <c r="Q169" s="162"/>
      <c r="R169" s="162"/>
      <c r="S169" s="162"/>
      <c r="T169" s="163"/>
      <c r="AT169" s="158" t="s">
        <v>142</v>
      </c>
      <c r="AU169" s="158" t="s">
        <v>82</v>
      </c>
      <c r="AV169" s="13" t="s">
        <v>82</v>
      </c>
      <c r="AW169" s="13" t="s">
        <v>28</v>
      </c>
      <c r="AX169" s="13" t="s">
        <v>72</v>
      </c>
      <c r="AY169" s="158" t="s">
        <v>131</v>
      </c>
    </row>
    <row r="170" spans="2:51" s="13" customFormat="1" ht="12">
      <c r="B170" s="156"/>
      <c r="D170" s="157" t="s">
        <v>142</v>
      </c>
      <c r="E170" s="158" t="s">
        <v>1</v>
      </c>
      <c r="F170" s="159" t="s">
        <v>198</v>
      </c>
      <c r="H170" s="160">
        <v>110.112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142</v>
      </c>
      <c r="AU170" s="158" t="s">
        <v>82</v>
      </c>
      <c r="AV170" s="13" t="s">
        <v>82</v>
      </c>
      <c r="AW170" s="13" t="s">
        <v>28</v>
      </c>
      <c r="AX170" s="13" t="s">
        <v>72</v>
      </c>
      <c r="AY170" s="158" t="s">
        <v>131</v>
      </c>
    </row>
    <row r="171" spans="2:51" s="13" customFormat="1" ht="12">
      <c r="B171" s="156"/>
      <c r="D171" s="157" t="s">
        <v>142</v>
      </c>
      <c r="E171" s="158" t="s">
        <v>1</v>
      </c>
      <c r="F171" s="159" t="s">
        <v>199</v>
      </c>
      <c r="H171" s="160">
        <v>46.862</v>
      </c>
      <c r="L171" s="156"/>
      <c r="M171" s="161"/>
      <c r="N171" s="162"/>
      <c r="O171" s="162"/>
      <c r="P171" s="162"/>
      <c r="Q171" s="162"/>
      <c r="R171" s="162"/>
      <c r="S171" s="162"/>
      <c r="T171" s="163"/>
      <c r="AT171" s="158" t="s">
        <v>142</v>
      </c>
      <c r="AU171" s="158" t="s">
        <v>82</v>
      </c>
      <c r="AV171" s="13" t="s">
        <v>82</v>
      </c>
      <c r="AW171" s="13" t="s">
        <v>28</v>
      </c>
      <c r="AX171" s="13" t="s">
        <v>72</v>
      </c>
      <c r="AY171" s="158" t="s">
        <v>131</v>
      </c>
    </row>
    <row r="172" spans="2:51" s="14" customFormat="1" ht="12">
      <c r="B172" s="164"/>
      <c r="D172" s="157" t="s">
        <v>142</v>
      </c>
      <c r="E172" s="165" t="s">
        <v>1</v>
      </c>
      <c r="F172" s="166" t="s">
        <v>160</v>
      </c>
      <c r="H172" s="167">
        <v>176.47899999999998</v>
      </c>
      <c r="L172" s="164"/>
      <c r="M172" s="168"/>
      <c r="N172" s="169"/>
      <c r="O172" s="169"/>
      <c r="P172" s="169"/>
      <c r="Q172" s="169"/>
      <c r="R172" s="169"/>
      <c r="S172" s="169"/>
      <c r="T172" s="170"/>
      <c r="AT172" s="165" t="s">
        <v>142</v>
      </c>
      <c r="AU172" s="165" t="s">
        <v>82</v>
      </c>
      <c r="AV172" s="14" t="s">
        <v>137</v>
      </c>
      <c r="AW172" s="14" t="s">
        <v>28</v>
      </c>
      <c r="AX172" s="14" t="s">
        <v>80</v>
      </c>
      <c r="AY172" s="165" t="s">
        <v>131</v>
      </c>
    </row>
    <row r="173" spans="1:65" s="2" customFormat="1" ht="33" customHeight="1">
      <c r="A173" s="30"/>
      <c r="B173" s="142"/>
      <c r="C173" s="143" t="s">
        <v>200</v>
      </c>
      <c r="D173" s="143" t="s">
        <v>133</v>
      </c>
      <c r="E173" s="144" t="s">
        <v>201</v>
      </c>
      <c r="F173" s="145" t="s">
        <v>202</v>
      </c>
      <c r="G173" s="146" t="s">
        <v>170</v>
      </c>
      <c r="H173" s="147">
        <v>168.654</v>
      </c>
      <c r="I173" s="148">
        <v>180</v>
      </c>
      <c r="J173" s="148">
        <f>ROUND(I173*H173,2)</f>
        <v>30357.72</v>
      </c>
      <c r="K173" s="149"/>
      <c r="L173" s="31"/>
      <c r="M173" s="150" t="s">
        <v>1</v>
      </c>
      <c r="N173" s="151" t="s">
        <v>37</v>
      </c>
      <c r="O173" s="152">
        <v>0.087</v>
      </c>
      <c r="P173" s="152">
        <f>O173*H173</f>
        <v>14.672897999999998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137</v>
      </c>
      <c r="AT173" s="154" t="s">
        <v>133</v>
      </c>
      <c r="AU173" s="154" t="s">
        <v>82</v>
      </c>
      <c r="AY173" s="18" t="s">
        <v>131</v>
      </c>
      <c r="BE173" s="155">
        <f>IF(N173="základní",J173,0)</f>
        <v>30357.72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80</v>
      </c>
      <c r="BK173" s="155">
        <f>ROUND(I173*H173,2)</f>
        <v>30357.72</v>
      </c>
      <c r="BL173" s="18" t="s">
        <v>137</v>
      </c>
      <c r="BM173" s="154" t="s">
        <v>203</v>
      </c>
    </row>
    <row r="174" spans="2:51" s="13" customFormat="1" ht="12">
      <c r="B174" s="156"/>
      <c r="D174" s="157" t="s">
        <v>142</v>
      </c>
      <c r="E174" s="158" t="s">
        <v>1</v>
      </c>
      <c r="F174" s="159" t="s">
        <v>204</v>
      </c>
      <c r="H174" s="160">
        <v>11.68</v>
      </c>
      <c r="L174" s="156"/>
      <c r="M174" s="161"/>
      <c r="N174" s="162"/>
      <c r="O174" s="162"/>
      <c r="P174" s="162"/>
      <c r="Q174" s="162"/>
      <c r="R174" s="162"/>
      <c r="S174" s="162"/>
      <c r="T174" s="163"/>
      <c r="AT174" s="158" t="s">
        <v>142</v>
      </c>
      <c r="AU174" s="158" t="s">
        <v>82</v>
      </c>
      <c r="AV174" s="13" t="s">
        <v>82</v>
      </c>
      <c r="AW174" s="13" t="s">
        <v>28</v>
      </c>
      <c r="AX174" s="13" t="s">
        <v>72</v>
      </c>
      <c r="AY174" s="158" t="s">
        <v>131</v>
      </c>
    </row>
    <row r="175" spans="2:51" s="13" customFormat="1" ht="12">
      <c r="B175" s="156"/>
      <c r="D175" s="157" t="s">
        <v>142</v>
      </c>
      <c r="E175" s="158" t="s">
        <v>1</v>
      </c>
      <c r="F175" s="159" t="s">
        <v>205</v>
      </c>
      <c r="H175" s="160">
        <v>110.112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142</v>
      </c>
      <c r="AU175" s="158" t="s">
        <v>82</v>
      </c>
      <c r="AV175" s="13" t="s">
        <v>82</v>
      </c>
      <c r="AW175" s="13" t="s">
        <v>28</v>
      </c>
      <c r="AX175" s="13" t="s">
        <v>72</v>
      </c>
      <c r="AY175" s="158" t="s">
        <v>131</v>
      </c>
    </row>
    <row r="176" spans="2:51" s="13" customFormat="1" ht="12">
      <c r="B176" s="156"/>
      <c r="D176" s="157" t="s">
        <v>142</v>
      </c>
      <c r="E176" s="158" t="s">
        <v>1</v>
      </c>
      <c r="F176" s="159" t="s">
        <v>206</v>
      </c>
      <c r="H176" s="160">
        <v>46.862</v>
      </c>
      <c r="L176" s="156"/>
      <c r="M176" s="161"/>
      <c r="N176" s="162"/>
      <c r="O176" s="162"/>
      <c r="P176" s="162"/>
      <c r="Q176" s="162"/>
      <c r="R176" s="162"/>
      <c r="S176" s="162"/>
      <c r="T176" s="163"/>
      <c r="AT176" s="158" t="s">
        <v>142</v>
      </c>
      <c r="AU176" s="158" t="s">
        <v>82</v>
      </c>
      <c r="AV176" s="13" t="s">
        <v>82</v>
      </c>
      <c r="AW176" s="13" t="s">
        <v>28</v>
      </c>
      <c r="AX176" s="13" t="s">
        <v>72</v>
      </c>
      <c r="AY176" s="158" t="s">
        <v>131</v>
      </c>
    </row>
    <row r="177" spans="2:51" s="14" customFormat="1" ht="12">
      <c r="B177" s="164"/>
      <c r="D177" s="157" t="s">
        <v>142</v>
      </c>
      <c r="E177" s="165" t="s">
        <v>1</v>
      </c>
      <c r="F177" s="166" t="s">
        <v>160</v>
      </c>
      <c r="H177" s="167">
        <v>168.654</v>
      </c>
      <c r="L177" s="164"/>
      <c r="M177" s="168"/>
      <c r="N177" s="169"/>
      <c r="O177" s="169"/>
      <c r="P177" s="169"/>
      <c r="Q177" s="169"/>
      <c r="R177" s="169"/>
      <c r="S177" s="169"/>
      <c r="T177" s="170"/>
      <c r="AT177" s="165" t="s">
        <v>142</v>
      </c>
      <c r="AU177" s="165" t="s">
        <v>82</v>
      </c>
      <c r="AV177" s="14" t="s">
        <v>137</v>
      </c>
      <c r="AW177" s="14" t="s">
        <v>28</v>
      </c>
      <c r="AX177" s="14" t="s">
        <v>80</v>
      </c>
      <c r="AY177" s="165" t="s">
        <v>131</v>
      </c>
    </row>
    <row r="178" spans="1:65" s="2" customFormat="1" ht="33" customHeight="1">
      <c r="A178" s="30"/>
      <c r="B178" s="142"/>
      <c r="C178" s="143" t="s">
        <v>207</v>
      </c>
      <c r="D178" s="143" t="s">
        <v>133</v>
      </c>
      <c r="E178" s="144" t="s">
        <v>208</v>
      </c>
      <c r="F178" s="145" t="s">
        <v>209</v>
      </c>
      <c r="G178" s="146" t="s">
        <v>170</v>
      </c>
      <c r="H178" s="147">
        <v>1686.54</v>
      </c>
      <c r="I178" s="148">
        <v>10</v>
      </c>
      <c r="J178" s="148">
        <f>ROUND(I178*H178,2)</f>
        <v>16865.4</v>
      </c>
      <c r="K178" s="149"/>
      <c r="L178" s="31"/>
      <c r="M178" s="150" t="s">
        <v>1</v>
      </c>
      <c r="N178" s="151" t="s">
        <v>37</v>
      </c>
      <c r="O178" s="152">
        <v>0.005</v>
      </c>
      <c r="P178" s="152">
        <f>O178*H178</f>
        <v>8.4327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4" t="s">
        <v>137</v>
      </c>
      <c r="AT178" s="154" t="s">
        <v>133</v>
      </c>
      <c r="AU178" s="154" t="s">
        <v>82</v>
      </c>
      <c r="AY178" s="18" t="s">
        <v>131</v>
      </c>
      <c r="BE178" s="155">
        <f>IF(N178="základní",J178,0)</f>
        <v>16865.4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80</v>
      </c>
      <c r="BK178" s="155">
        <f>ROUND(I178*H178,2)</f>
        <v>16865.4</v>
      </c>
      <c r="BL178" s="18" t="s">
        <v>137</v>
      </c>
      <c r="BM178" s="154" t="s">
        <v>210</v>
      </c>
    </row>
    <row r="179" spans="2:51" s="13" customFormat="1" ht="12">
      <c r="B179" s="156"/>
      <c r="D179" s="157" t="s">
        <v>142</v>
      </c>
      <c r="E179" s="158" t="s">
        <v>1</v>
      </c>
      <c r="F179" s="159" t="s">
        <v>204</v>
      </c>
      <c r="H179" s="160">
        <v>11.68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142</v>
      </c>
      <c r="AU179" s="158" t="s">
        <v>82</v>
      </c>
      <c r="AV179" s="13" t="s">
        <v>82</v>
      </c>
      <c r="AW179" s="13" t="s">
        <v>28</v>
      </c>
      <c r="AX179" s="13" t="s">
        <v>72</v>
      </c>
      <c r="AY179" s="158" t="s">
        <v>131</v>
      </c>
    </row>
    <row r="180" spans="2:51" s="13" customFormat="1" ht="12">
      <c r="B180" s="156"/>
      <c r="D180" s="157" t="s">
        <v>142</v>
      </c>
      <c r="E180" s="158" t="s">
        <v>1</v>
      </c>
      <c r="F180" s="159" t="s">
        <v>205</v>
      </c>
      <c r="H180" s="160">
        <v>110.112</v>
      </c>
      <c r="L180" s="156"/>
      <c r="M180" s="161"/>
      <c r="N180" s="162"/>
      <c r="O180" s="162"/>
      <c r="P180" s="162"/>
      <c r="Q180" s="162"/>
      <c r="R180" s="162"/>
      <c r="S180" s="162"/>
      <c r="T180" s="163"/>
      <c r="AT180" s="158" t="s">
        <v>142</v>
      </c>
      <c r="AU180" s="158" t="s">
        <v>82</v>
      </c>
      <c r="AV180" s="13" t="s">
        <v>82</v>
      </c>
      <c r="AW180" s="13" t="s">
        <v>28</v>
      </c>
      <c r="AX180" s="13" t="s">
        <v>72</v>
      </c>
      <c r="AY180" s="158" t="s">
        <v>131</v>
      </c>
    </row>
    <row r="181" spans="2:51" s="13" customFormat="1" ht="12">
      <c r="B181" s="156"/>
      <c r="D181" s="157" t="s">
        <v>142</v>
      </c>
      <c r="E181" s="158" t="s">
        <v>1</v>
      </c>
      <c r="F181" s="159" t="s">
        <v>206</v>
      </c>
      <c r="H181" s="160">
        <v>46.862</v>
      </c>
      <c r="L181" s="156"/>
      <c r="M181" s="161"/>
      <c r="N181" s="162"/>
      <c r="O181" s="162"/>
      <c r="P181" s="162"/>
      <c r="Q181" s="162"/>
      <c r="R181" s="162"/>
      <c r="S181" s="162"/>
      <c r="T181" s="163"/>
      <c r="AT181" s="158" t="s">
        <v>142</v>
      </c>
      <c r="AU181" s="158" t="s">
        <v>82</v>
      </c>
      <c r="AV181" s="13" t="s">
        <v>82</v>
      </c>
      <c r="AW181" s="13" t="s">
        <v>28</v>
      </c>
      <c r="AX181" s="13" t="s">
        <v>72</v>
      </c>
      <c r="AY181" s="158" t="s">
        <v>131</v>
      </c>
    </row>
    <row r="182" spans="2:51" s="14" customFormat="1" ht="12">
      <c r="B182" s="164"/>
      <c r="D182" s="157" t="s">
        <v>142</v>
      </c>
      <c r="E182" s="165" t="s">
        <v>1</v>
      </c>
      <c r="F182" s="166" t="s">
        <v>160</v>
      </c>
      <c r="H182" s="167">
        <v>168.654</v>
      </c>
      <c r="L182" s="164"/>
      <c r="M182" s="168"/>
      <c r="N182" s="169"/>
      <c r="O182" s="169"/>
      <c r="P182" s="169"/>
      <c r="Q182" s="169"/>
      <c r="R182" s="169"/>
      <c r="S182" s="169"/>
      <c r="T182" s="170"/>
      <c r="AT182" s="165" t="s">
        <v>142</v>
      </c>
      <c r="AU182" s="165" t="s">
        <v>82</v>
      </c>
      <c r="AV182" s="14" t="s">
        <v>137</v>
      </c>
      <c r="AW182" s="14" t="s">
        <v>28</v>
      </c>
      <c r="AX182" s="14" t="s">
        <v>80</v>
      </c>
      <c r="AY182" s="165" t="s">
        <v>131</v>
      </c>
    </row>
    <row r="183" spans="2:51" s="13" customFormat="1" ht="12">
      <c r="B183" s="156"/>
      <c r="D183" s="157" t="s">
        <v>142</v>
      </c>
      <c r="F183" s="159" t="s">
        <v>211</v>
      </c>
      <c r="H183" s="160">
        <v>1686.54</v>
      </c>
      <c r="L183" s="156"/>
      <c r="M183" s="161"/>
      <c r="N183" s="162"/>
      <c r="O183" s="162"/>
      <c r="P183" s="162"/>
      <c r="Q183" s="162"/>
      <c r="R183" s="162"/>
      <c r="S183" s="162"/>
      <c r="T183" s="163"/>
      <c r="AT183" s="158" t="s">
        <v>142</v>
      </c>
      <c r="AU183" s="158" t="s">
        <v>82</v>
      </c>
      <c r="AV183" s="13" t="s">
        <v>82</v>
      </c>
      <c r="AW183" s="13" t="s">
        <v>3</v>
      </c>
      <c r="AX183" s="13" t="s">
        <v>80</v>
      </c>
      <c r="AY183" s="158" t="s">
        <v>131</v>
      </c>
    </row>
    <row r="184" spans="1:65" s="2" customFormat="1" ht="21.75" customHeight="1">
      <c r="A184" s="30"/>
      <c r="B184" s="142"/>
      <c r="C184" s="143" t="s">
        <v>212</v>
      </c>
      <c r="D184" s="143" t="s">
        <v>133</v>
      </c>
      <c r="E184" s="144" t="s">
        <v>213</v>
      </c>
      <c r="F184" s="145" t="s">
        <v>214</v>
      </c>
      <c r="G184" s="146" t="s">
        <v>170</v>
      </c>
      <c r="H184" s="147">
        <v>168.654</v>
      </c>
      <c r="I184" s="148">
        <v>10</v>
      </c>
      <c r="J184" s="148">
        <f>ROUND(I184*H184,2)</f>
        <v>1686.54</v>
      </c>
      <c r="K184" s="149"/>
      <c r="L184" s="31"/>
      <c r="M184" s="150" t="s">
        <v>1</v>
      </c>
      <c r="N184" s="151" t="s">
        <v>37</v>
      </c>
      <c r="O184" s="152">
        <v>0.072</v>
      </c>
      <c r="P184" s="152">
        <f>O184*H184</f>
        <v>12.143087999999999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137</v>
      </c>
      <c r="AT184" s="154" t="s">
        <v>133</v>
      </c>
      <c r="AU184" s="154" t="s">
        <v>82</v>
      </c>
      <c r="AY184" s="18" t="s">
        <v>131</v>
      </c>
      <c r="BE184" s="155">
        <f>IF(N184="základní",J184,0)</f>
        <v>1686.54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80</v>
      </c>
      <c r="BK184" s="155">
        <f>ROUND(I184*H184,2)</f>
        <v>1686.54</v>
      </c>
      <c r="BL184" s="18" t="s">
        <v>137</v>
      </c>
      <c r="BM184" s="154" t="s">
        <v>215</v>
      </c>
    </row>
    <row r="185" spans="1:65" s="2" customFormat="1" ht="21.75" customHeight="1">
      <c r="A185" s="30"/>
      <c r="B185" s="142"/>
      <c r="C185" s="143" t="s">
        <v>8</v>
      </c>
      <c r="D185" s="143" t="s">
        <v>133</v>
      </c>
      <c r="E185" s="144" t="s">
        <v>216</v>
      </c>
      <c r="F185" s="145" t="s">
        <v>217</v>
      </c>
      <c r="G185" s="146" t="s">
        <v>218</v>
      </c>
      <c r="H185" s="147">
        <v>269.846</v>
      </c>
      <c r="I185" s="148">
        <v>150</v>
      </c>
      <c r="J185" s="148">
        <f>ROUND(I185*H185,2)</f>
        <v>40476.9</v>
      </c>
      <c r="K185" s="149"/>
      <c r="L185" s="31"/>
      <c r="M185" s="150" t="s">
        <v>1</v>
      </c>
      <c r="N185" s="151" t="s">
        <v>37</v>
      </c>
      <c r="O185" s="152">
        <v>0</v>
      </c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137</v>
      </c>
      <c r="AT185" s="154" t="s">
        <v>133</v>
      </c>
      <c r="AU185" s="154" t="s">
        <v>82</v>
      </c>
      <c r="AY185" s="18" t="s">
        <v>131</v>
      </c>
      <c r="BE185" s="155">
        <f>IF(N185="základní",J185,0)</f>
        <v>40476.9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80</v>
      </c>
      <c r="BK185" s="155">
        <f>ROUND(I185*H185,2)</f>
        <v>40476.9</v>
      </c>
      <c r="BL185" s="18" t="s">
        <v>137</v>
      </c>
      <c r="BM185" s="154" t="s">
        <v>219</v>
      </c>
    </row>
    <row r="186" spans="2:51" s="13" customFormat="1" ht="12">
      <c r="B186" s="156"/>
      <c r="D186" s="157" t="s">
        <v>142</v>
      </c>
      <c r="E186" s="158" t="s">
        <v>1</v>
      </c>
      <c r="F186" s="159" t="s">
        <v>204</v>
      </c>
      <c r="H186" s="160">
        <v>11.68</v>
      </c>
      <c r="L186" s="156"/>
      <c r="M186" s="161"/>
      <c r="N186" s="162"/>
      <c r="O186" s="162"/>
      <c r="P186" s="162"/>
      <c r="Q186" s="162"/>
      <c r="R186" s="162"/>
      <c r="S186" s="162"/>
      <c r="T186" s="163"/>
      <c r="AT186" s="158" t="s">
        <v>142</v>
      </c>
      <c r="AU186" s="158" t="s">
        <v>82</v>
      </c>
      <c r="AV186" s="13" t="s">
        <v>82</v>
      </c>
      <c r="AW186" s="13" t="s">
        <v>28</v>
      </c>
      <c r="AX186" s="13" t="s">
        <v>72</v>
      </c>
      <c r="AY186" s="158" t="s">
        <v>131</v>
      </c>
    </row>
    <row r="187" spans="2:51" s="13" customFormat="1" ht="12">
      <c r="B187" s="156"/>
      <c r="D187" s="157" t="s">
        <v>142</v>
      </c>
      <c r="E187" s="158" t="s">
        <v>1</v>
      </c>
      <c r="F187" s="159" t="s">
        <v>205</v>
      </c>
      <c r="H187" s="160">
        <v>110.112</v>
      </c>
      <c r="L187" s="156"/>
      <c r="M187" s="161"/>
      <c r="N187" s="162"/>
      <c r="O187" s="162"/>
      <c r="P187" s="162"/>
      <c r="Q187" s="162"/>
      <c r="R187" s="162"/>
      <c r="S187" s="162"/>
      <c r="T187" s="163"/>
      <c r="AT187" s="158" t="s">
        <v>142</v>
      </c>
      <c r="AU187" s="158" t="s">
        <v>82</v>
      </c>
      <c r="AV187" s="13" t="s">
        <v>82</v>
      </c>
      <c r="AW187" s="13" t="s">
        <v>28</v>
      </c>
      <c r="AX187" s="13" t="s">
        <v>72</v>
      </c>
      <c r="AY187" s="158" t="s">
        <v>131</v>
      </c>
    </row>
    <row r="188" spans="2:51" s="13" customFormat="1" ht="12">
      <c r="B188" s="156"/>
      <c r="D188" s="157" t="s">
        <v>142</v>
      </c>
      <c r="E188" s="158" t="s">
        <v>1</v>
      </c>
      <c r="F188" s="159" t="s">
        <v>206</v>
      </c>
      <c r="H188" s="160">
        <v>46.862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142</v>
      </c>
      <c r="AU188" s="158" t="s">
        <v>82</v>
      </c>
      <c r="AV188" s="13" t="s">
        <v>82</v>
      </c>
      <c r="AW188" s="13" t="s">
        <v>28</v>
      </c>
      <c r="AX188" s="13" t="s">
        <v>72</v>
      </c>
      <c r="AY188" s="158" t="s">
        <v>131</v>
      </c>
    </row>
    <row r="189" spans="2:51" s="14" customFormat="1" ht="12">
      <c r="B189" s="164"/>
      <c r="D189" s="157" t="s">
        <v>142</v>
      </c>
      <c r="E189" s="165" t="s">
        <v>1</v>
      </c>
      <c r="F189" s="166" t="s">
        <v>160</v>
      </c>
      <c r="H189" s="167">
        <v>168.654</v>
      </c>
      <c r="L189" s="164"/>
      <c r="M189" s="168"/>
      <c r="N189" s="169"/>
      <c r="O189" s="169"/>
      <c r="P189" s="169"/>
      <c r="Q189" s="169"/>
      <c r="R189" s="169"/>
      <c r="S189" s="169"/>
      <c r="T189" s="170"/>
      <c r="AT189" s="165" t="s">
        <v>142</v>
      </c>
      <c r="AU189" s="165" t="s">
        <v>82</v>
      </c>
      <c r="AV189" s="14" t="s">
        <v>137</v>
      </c>
      <c r="AW189" s="14" t="s">
        <v>28</v>
      </c>
      <c r="AX189" s="14" t="s">
        <v>80</v>
      </c>
      <c r="AY189" s="165" t="s">
        <v>131</v>
      </c>
    </row>
    <row r="190" spans="2:51" s="13" customFormat="1" ht="12">
      <c r="B190" s="156"/>
      <c r="D190" s="157" t="s">
        <v>142</v>
      </c>
      <c r="F190" s="159" t="s">
        <v>220</v>
      </c>
      <c r="H190" s="160">
        <v>269.846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142</v>
      </c>
      <c r="AU190" s="158" t="s">
        <v>82</v>
      </c>
      <c r="AV190" s="13" t="s">
        <v>82</v>
      </c>
      <c r="AW190" s="13" t="s">
        <v>3</v>
      </c>
      <c r="AX190" s="13" t="s">
        <v>80</v>
      </c>
      <c r="AY190" s="158" t="s">
        <v>131</v>
      </c>
    </row>
    <row r="191" spans="1:65" s="2" customFormat="1" ht="16.5" customHeight="1">
      <c r="A191" s="30"/>
      <c r="B191" s="142"/>
      <c r="C191" s="143" t="s">
        <v>221</v>
      </c>
      <c r="D191" s="143" t="s">
        <v>133</v>
      </c>
      <c r="E191" s="144" t="s">
        <v>222</v>
      </c>
      <c r="F191" s="145" t="s">
        <v>223</v>
      </c>
      <c r="G191" s="146" t="s">
        <v>170</v>
      </c>
      <c r="H191" s="147">
        <v>345.133</v>
      </c>
      <c r="I191" s="148">
        <v>14</v>
      </c>
      <c r="J191" s="148">
        <f>ROUND(I191*H191,2)</f>
        <v>4831.86</v>
      </c>
      <c r="K191" s="149"/>
      <c r="L191" s="31"/>
      <c r="M191" s="150" t="s">
        <v>1</v>
      </c>
      <c r="N191" s="151" t="s">
        <v>37</v>
      </c>
      <c r="O191" s="152">
        <v>0.009</v>
      </c>
      <c r="P191" s="152">
        <f>O191*H191</f>
        <v>3.1061969999999994</v>
      </c>
      <c r="Q191" s="152">
        <v>0</v>
      </c>
      <c r="R191" s="152">
        <f>Q191*H191</f>
        <v>0</v>
      </c>
      <c r="S191" s="152">
        <v>0</v>
      </c>
      <c r="T191" s="153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137</v>
      </c>
      <c r="AT191" s="154" t="s">
        <v>133</v>
      </c>
      <c r="AU191" s="154" t="s">
        <v>82</v>
      </c>
      <c r="AY191" s="18" t="s">
        <v>131</v>
      </c>
      <c r="BE191" s="155">
        <f>IF(N191="základní",J191,0)</f>
        <v>4831.86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80</v>
      </c>
      <c r="BK191" s="155">
        <f>ROUND(I191*H191,2)</f>
        <v>4831.86</v>
      </c>
      <c r="BL191" s="18" t="s">
        <v>137</v>
      </c>
      <c r="BM191" s="154" t="s">
        <v>224</v>
      </c>
    </row>
    <row r="192" spans="2:51" s="13" customFormat="1" ht="12">
      <c r="B192" s="156"/>
      <c r="D192" s="157" t="s">
        <v>142</v>
      </c>
      <c r="E192" s="158" t="s">
        <v>1</v>
      </c>
      <c r="F192" s="159" t="s">
        <v>196</v>
      </c>
      <c r="H192" s="160">
        <v>7.825</v>
      </c>
      <c r="L192" s="156"/>
      <c r="M192" s="161"/>
      <c r="N192" s="162"/>
      <c r="O192" s="162"/>
      <c r="P192" s="162"/>
      <c r="Q192" s="162"/>
      <c r="R192" s="162"/>
      <c r="S192" s="162"/>
      <c r="T192" s="163"/>
      <c r="AT192" s="158" t="s">
        <v>142</v>
      </c>
      <c r="AU192" s="158" t="s">
        <v>82</v>
      </c>
      <c r="AV192" s="13" t="s">
        <v>82</v>
      </c>
      <c r="AW192" s="13" t="s">
        <v>28</v>
      </c>
      <c r="AX192" s="13" t="s">
        <v>72</v>
      </c>
      <c r="AY192" s="158" t="s">
        <v>131</v>
      </c>
    </row>
    <row r="193" spans="2:51" s="13" customFormat="1" ht="12">
      <c r="B193" s="156"/>
      <c r="D193" s="157" t="s">
        <v>142</v>
      </c>
      <c r="E193" s="158" t="s">
        <v>1</v>
      </c>
      <c r="F193" s="159" t="s">
        <v>197</v>
      </c>
      <c r="H193" s="160">
        <v>11.68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142</v>
      </c>
      <c r="AU193" s="158" t="s">
        <v>82</v>
      </c>
      <c r="AV193" s="13" t="s">
        <v>82</v>
      </c>
      <c r="AW193" s="13" t="s">
        <v>28</v>
      </c>
      <c r="AX193" s="13" t="s">
        <v>72</v>
      </c>
      <c r="AY193" s="158" t="s">
        <v>131</v>
      </c>
    </row>
    <row r="194" spans="2:51" s="13" customFormat="1" ht="12">
      <c r="B194" s="156"/>
      <c r="D194" s="157" t="s">
        <v>142</v>
      </c>
      <c r="E194" s="158" t="s">
        <v>1</v>
      </c>
      <c r="F194" s="159" t="s">
        <v>198</v>
      </c>
      <c r="H194" s="160">
        <v>110.112</v>
      </c>
      <c r="L194" s="156"/>
      <c r="M194" s="161"/>
      <c r="N194" s="162"/>
      <c r="O194" s="162"/>
      <c r="P194" s="162"/>
      <c r="Q194" s="162"/>
      <c r="R194" s="162"/>
      <c r="S194" s="162"/>
      <c r="T194" s="163"/>
      <c r="AT194" s="158" t="s">
        <v>142</v>
      </c>
      <c r="AU194" s="158" t="s">
        <v>82</v>
      </c>
      <c r="AV194" s="13" t="s">
        <v>82</v>
      </c>
      <c r="AW194" s="13" t="s">
        <v>28</v>
      </c>
      <c r="AX194" s="13" t="s">
        <v>72</v>
      </c>
      <c r="AY194" s="158" t="s">
        <v>131</v>
      </c>
    </row>
    <row r="195" spans="2:51" s="13" customFormat="1" ht="12">
      <c r="B195" s="156"/>
      <c r="D195" s="157" t="s">
        <v>142</v>
      </c>
      <c r="E195" s="158" t="s">
        <v>1</v>
      </c>
      <c r="F195" s="159" t="s">
        <v>199</v>
      </c>
      <c r="H195" s="160">
        <v>46.862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142</v>
      </c>
      <c r="AU195" s="158" t="s">
        <v>82</v>
      </c>
      <c r="AV195" s="13" t="s">
        <v>82</v>
      </c>
      <c r="AW195" s="13" t="s">
        <v>28</v>
      </c>
      <c r="AX195" s="13" t="s">
        <v>72</v>
      </c>
      <c r="AY195" s="158" t="s">
        <v>131</v>
      </c>
    </row>
    <row r="196" spans="2:51" s="16" customFormat="1" ht="12">
      <c r="B196" s="177"/>
      <c r="D196" s="157" t="s">
        <v>142</v>
      </c>
      <c r="E196" s="178" t="s">
        <v>1</v>
      </c>
      <c r="F196" s="179" t="s">
        <v>225</v>
      </c>
      <c r="H196" s="180">
        <v>176.47899999999998</v>
      </c>
      <c r="L196" s="177"/>
      <c r="M196" s="181"/>
      <c r="N196" s="182"/>
      <c r="O196" s="182"/>
      <c r="P196" s="182"/>
      <c r="Q196" s="182"/>
      <c r="R196" s="182"/>
      <c r="S196" s="182"/>
      <c r="T196" s="183"/>
      <c r="AT196" s="178" t="s">
        <v>142</v>
      </c>
      <c r="AU196" s="178" t="s">
        <v>82</v>
      </c>
      <c r="AV196" s="16" t="s">
        <v>144</v>
      </c>
      <c r="AW196" s="16" t="s">
        <v>28</v>
      </c>
      <c r="AX196" s="16" t="s">
        <v>72</v>
      </c>
      <c r="AY196" s="178" t="s">
        <v>131</v>
      </c>
    </row>
    <row r="197" spans="2:51" s="13" customFormat="1" ht="12">
      <c r="B197" s="156"/>
      <c r="D197" s="157" t="s">
        <v>142</v>
      </c>
      <c r="E197" s="158" t="s">
        <v>1</v>
      </c>
      <c r="F197" s="159" t="s">
        <v>226</v>
      </c>
      <c r="H197" s="160">
        <v>11.68</v>
      </c>
      <c r="L197" s="156"/>
      <c r="M197" s="161"/>
      <c r="N197" s="162"/>
      <c r="O197" s="162"/>
      <c r="P197" s="162"/>
      <c r="Q197" s="162"/>
      <c r="R197" s="162"/>
      <c r="S197" s="162"/>
      <c r="T197" s="163"/>
      <c r="AT197" s="158" t="s">
        <v>142</v>
      </c>
      <c r="AU197" s="158" t="s">
        <v>82</v>
      </c>
      <c r="AV197" s="13" t="s">
        <v>82</v>
      </c>
      <c r="AW197" s="13" t="s">
        <v>28</v>
      </c>
      <c r="AX197" s="13" t="s">
        <v>72</v>
      </c>
      <c r="AY197" s="158" t="s">
        <v>131</v>
      </c>
    </row>
    <row r="198" spans="2:51" s="13" customFormat="1" ht="12">
      <c r="B198" s="156"/>
      <c r="D198" s="157" t="s">
        <v>142</v>
      </c>
      <c r="E198" s="158" t="s">
        <v>1</v>
      </c>
      <c r="F198" s="159" t="s">
        <v>227</v>
      </c>
      <c r="H198" s="160">
        <v>110.112</v>
      </c>
      <c r="L198" s="156"/>
      <c r="M198" s="161"/>
      <c r="N198" s="162"/>
      <c r="O198" s="162"/>
      <c r="P198" s="162"/>
      <c r="Q198" s="162"/>
      <c r="R198" s="162"/>
      <c r="S198" s="162"/>
      <c r="T198" s="163"/>
      <c r="AT198" s="158" t="s">
        <v>142</v>
      </c>
      <c r="AU198" s="158" t="s">
        <v>82</v>
      </c>
      <c r="AV198" s="13" t="s">
        <v>82</v>
      </c>
      <c r="AW198" s="13" t="s">
        <v>28</v>
      </c>
      <c r="AX198" s="13" t="s">
        <v>72</v>
      </c>
      <c r="AY198" s="158" t="s">
        <v>131</v>
      </c>
    </row>
    <row r="199" spans="2:51" s="13" customFormat="1" ht="12">
      <c r="B199" s="156"/>
      <c r="D199" s="157" t="s">
        <v>142</v>
      </c>
      <c r="E199" s="158" t="s">
        <v>1</v>
      </c>
      <c r="F199" s="159" t="s">
        <v>228</v>
      </c>
      <c r="H199" s="160">
        <v>46.862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142</v>
      </c>
      <c r="AU199" s="158" t="s">
        <v>82</v>
      </c>
      <c r="AV199" s="13" t="s">
        <v>82</v>
      </c>
      <c r="AW199" s="13" t="s">
        <v>28</v>
      </c>
      <c r="AX199" s="13" t="s">
        <v>72</v>
      </c>
      <c r="AY199" s="158" t="s">
        <v>131</v>
      </c>
    </row>
    <row r="200" spans="2:51" s="16" customFormat="1" ht="12">
      <c r="B200" s="177"/>
      <c r="D200" s="157" t="s">
        <v>142</v>
      </c>
      <c r="E200" s="178" t="s">
        <v>1</v>
      </c>
      <c r="F200" s="179" t="s">
        <v>225</v>
      </c>
      <c r="H200" s="180">
        <v>168.654</v>
      </c>
      <c r="L200" s="177"/>
      <c r="M200" s="181"/>
      <c r="N200" s="182"/>
      <c r="O200" s="182"/>
      <c r="P200" s="182"/>
      <c r="Q200" s="182"/>
      <c r="R200" s="182"/>
      <c r="S200" s="182"/>
      <c r="T200" s="183"/>
      <c r="AT200" s="178" t="s">
        <v>142</v>
      </c>
      <c r="AU200" s="178" t="s">
        <v>82</v>
      </c>
      <c r="AV200" s="16" t="s">
        <v>144</v>
      </c>
      <c r="AW200" s="16" t="s">
        <v>28</v>
      </c>
      <c r="AX200" s="16" t="s">
        <v>72</v>
      </c>
      <c r="AY200" s="178" t="s">
        <v>131</v>
      </c>
    </row>
    <row r="201" spans="2:51" s="14" customFormat="1" ht="12">
      <c r="B201" s="164"/>
      <c r="D201" s="157" t="s">
        <v>142</v>
      </c>
      <c r="E201" s="165" t="s">
        <v>1</v>
      </c>
      <c r="F201" s="166" t="s">
        <v>160</v>
      </c>
      <c r="H201" s="167">
        <v>345.133</v>
      </c>
      <c r="L201" s="164"/>
      <c r="M201" s="168"/>
      <c r="N201" s="169"/>
      <c r="O201" s="169"/>
      <c r="P201" s="169"/>
      <c r="Q201" s="169"/>
      <c r="R201" s="169"/>
      <c r="S201" s="169"/>
      <c r="T201" s="170"/>
      <c r="AT201" s="165" t="s">
        <v>142</v>
      </c>
      <c r="AU201" s="165" t="s">
        <v>82</v>
      </c>
      <c r="AV201" s="14" t="s">
        <v>137</v>
      </c>
      <c r="AW201" s="14" t="s">
        <v>28</v>
      </c>
      <c r="AX201" s="14" t="s">
        <v>80</v>
      </c>
      <c r="AY201" s="165" t="s">
        <v>131</v>
      </c>
    </row>
    <row r="202" spans="1:65" s="2" customFormat="1" ht="21.75" customHeight="1">
      <c r="A202" s="30"/>
      <c r="B202" s="142"/>
      <c r="C202" s="143" t="s">
        <v>229</v>
      </c>
      <c r="D202" s="143" t="s">
        <v>133</v>
      </c>
      <c r="E202" s="144" t="s">
        <v>230</v>
      </c>
      <c r="F202" s="145" t="s">
        <v>231</v>
      </c>
      <c r="G202" s="146" t="s">
        <v>136</v>
      </c>
      <c r="H202" s="147">
        <v>61.34</v>
      </c>
      <c r="I202" s="148">
        <v>55</v>
      </c>
      <c r="J202" s="148">
        <f>ROUND(I202*H202,2)</f>
        <v>3373.7</v>
      </c>
      <c r="K202" s="149"/>
      <c r="L202" s="31"/>
      <c r="M202" s="150" t="s">
        <v>1</v>
      </c>
      <c r="N202" s="151" t="s">
        <v>37</v>
      </c>
      <c r="O202" s="152">
        <v>0.668</v>
      </c>
      <c r="P202" s="152">
        <f>O202*H202</f>
        <v>40.975120000000004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137</v>
      </c>
      <c r="AT202" s="154" t="s">
        <v>133</v>
      </c>
      <c r="AU202" s="154" t="s">
        <v>82</v>
      </c>
      <c r="AY202" s="18" t="s">
        <v>131</v>
      </c>
      <c r="BE202" s="155">
        <f>IF(N202="základní",J202,0)</f>
        <v>3373.7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80</v>
      </c>
      <c r="BK202" s="155">
        <f>ROUND(I202*H202,2)</f>
        <v>3373.7</v>
      </c>
      <c r="BL202" s="18" t="s">
        <v>137</v>
      </c>
      <c r="BM202" s="154" t="s">
        <v>232</v>
      </c>
    </row>
    <row r="203" spans="2:51" s="13" customFormat="1" ht="12">
      <c r="B203" s="156"/>
      <c r="D203" s="157" t="s">
        <v>142</v>
      </c>
      <c r="E203" s="158" t="s">
        <v>1</v>
      </c>
      <c r="F203" s="159" t="s">
        <v>233</v>
      </c>
      <c r="H203" s="160">
        <v>61.34</v>
      </c>
      <c r="L203" s="156"/>
      <c r="M203" s="161"/>
      <c r="N203" s="162"/>
      <c r="O203" s="162"/>
      <c r="P203" s="162"/>
      <c r="Q203" s="162"/>
      <c r="R203" s="162"/>
      <c r="S203" s="162"/>
      <c r="T203" s="163"/>
      <c r="AT203" s="158" t="s">
        <v>142</v>
      </c>
      <c r="AU203" s="158" t="s">
        <v>82</v>
      </c>
      <c r="AV203" s="13" t="s">
        <v>82</v>
      </c>
      <c r="AW203" s="13" t="s">
        <v>28</v>
      </c>
      <c r="AX203" s="13" t="s">
        <v>80</v>
      </c>
      <c r="AY203" s="158" t="s">
        <v>131</v>
      </c>
    </row>
    <row r="204" spans="1:65" s="2" customFormat="1" ht="16.5" customHeight="1">
      <c r="A204" s="30"/>
      <c r="B204" s="142"/>
      <c r="C204" s="184" t="s">
        <v>234</v>
      </c>
      <c r="D204" s="184" t="s">
        <v>235</v>
      </c>
      <c r="E204" s="185" t="s">
        <v>236</v>
      </c>
      <c r="F204" s="186" t="s">
        <v>237</v>
      </c>
      <c r="G204" s="187" t="s">
        <v>170</v>
      </c>
      <c r="H204" s="188">
        <v>3.22</v>
      </c>
      <c r="I204" s="189">
        <v>1010</v>
      </c>
      <c r="J204" s="189">
        <f>ROUND(I204*H204,2)</f>
        <v>3252.2</v>
      </c>
      <c r="K204" s="190"/>
      <c r="L204" s="191"/>
      <c r="M204" s="192" t="s">
        <v>1</v>
      </c>
      <c r="N204" s="193" t="s">
        <v>37</v>
      </c>
      <c r="O204" s="152">
        <v>0</v>
      </c>
      <c r="P204" s="152">
        <f>O204*H204</f>
        <v>0</v>
      </c>
      <c r="Q204" s="152">
        <v>0.21</v>
      </c>
      <c r="R204" s="152">
        <f>Q204*H204</f>
        <v>0.6762</v>
      </c>
      <c r="S204" s="152">
        <v>0</v>
      </c>
      <c r="T204" s="153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173</v>
      </c>
      <c r="AT204" s="154" t="s">
        <v>235</v>
      </c>
      <c r="AU204" s="154" t="s">
        <v>82</v>
      </c>
      <c r="AY204" s="18" t="s">
        <v>131</v>
      </c>
      <c r="BE204" s="155">
        <f>IF(N204="základní",J204,0)</f>
        <v>3252.2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80</v>
      </c>
      <c r="BK204" s="155">
        <f>ROUND(I204*H204,2)</f>
        <v>3252.2</v>
      </c>
      <c r="BL204" s="18" t="s">
        <v>137</v>
      </c>
      <c r="BM204" s="154" t="s">
        <v>238</v>
      </c>
    </row>
    <row r="205" spans="2:51" s="13" customFormat="1" ht="12">
      <c r="B205" s="156"/>
      <c r="D205" s="157" t="s">
        <v>142</v>
      </c>
      <c r="E205" s="158" t="s">
        <v>1</v>
      </c>
      <c r="F205" s="159" t="s">
        <v>239</v>
      </c>
      <c r="H205" s="160">
        <v>3.22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142</v>
      </c>
      <c r="AU205" s="158" t="s">
        <v>82</v>
      </c>
      <c r="AV205" s="13" t="s">
        <v>82</v>
      </c>
      <c r="AW205" s="13" t="s">
        <v>28</v>
      </c>
      <c r="AX205" s="13" t="s">
        <v>80</v>
      </c>
      <c r="AY205" s="158" t="s">
        <v>131</v>
      </c>
    </row>
    <row r="206" spans="1:65" s="2" customFormat="1" ht="33" customHeight="1">
      <c r="A206" s="30"/>
      <c r="B206" s="142"/>
      <c r="C206" s="143" t="s">
        <v>240</v>
      </c>
      <c r="D206" s="143" t="s">
        <v>133</v>
      </c>
      <c r="E206" s="144" t="s">
        <v>241</v>
      </c>
      <c r="F206" s="145" t="s">
        <v>242</v>
      </c>
      <c r="G206" s="146" t="s">
        <v>136</v>
      </c>
      <c r="H206" s="147">
        <v>61.34</v>
      </c>
      <c r="I206" s="148">
        <v>55</v>
      </c>
      <c r="J206" s="148">
        <f>ROUND(I206*H206,2)</f>
        <v>3373.7</v>
      </c>
      <c r="K206" s="149"/>
      <c r="L206" s="31"/>
      <c r="M206" s="150" t="s">
        <v>1</v>
      </c>
      <c r="N206" s="151" t="s">
        <v>37</v>
      </c>
      <c r="O206" s="152">
        <v>0.058</v>
      </c>
      <c r="P206" s="152">
        <f>O206*H206</f>
        <v>3.55772</v>
      </c>
      <c r="Q206" s="152">
        <v>0</v>
      </c>
      <c r="R206" s="152">
        <f>Q206*H206</f>
        <v>0</v>
      </c>
      <c r="S206" s="152">
        <v>0</v>
      </c>
      <c r="T206" s="153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137</v>
      </c>
      <c r="AT206" s="154" t="s">
        <v>133</v>
      </c>
      <c r="AU206" s="154" t="s">
        <v>82</v>
      </c>
      <c r="AY206" s="18" t="s">
        <v>131</v>
      </c>
      <c r="BE206" s="155">
        <f>IF(N206="základní",J206,0)</f>
        <v>3373.7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80</v>
      </c>
      <c r="BK206" s="155">
        <f>ROUND(I206*H206,2)</f>
        <v>3373.7</v>
      </c>
      <c r="BL206" s="18" t="s">
        <v>137</v>
      </c>
      <c r="BM206" s="154" t="s">
        <v>243</v>
      </c>
    </row>
    <row r="207" spans="2:51" s="13" customFormat="1" ht="12">
      <c r="B207" s="156"/>
      <c r="D207" s="157" t="s">
        <v>142</v>
      </c>
      <c r="E207" s="158" t="s">
        <v>1</v>
      </c>
      <c r="F207" s="159" t="s">
        <v>233</v>
      </c>
      <c r="H207" s="160">
        <v>61.34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142</v>
      </c>
      <c r="AU207" s="158" t="s">
        <v>82</v>
      </c>
      <c r="AV207" s="13" t="s">
        <v>82</v>
      </c>
      <c r="AW207" s="13" t="s">
        <v>28</v>
      </c>
      <c r="AX207" s="13" t="s">
        <v>80</v>
      </c>
      <c r="AY207" s="158" t="s">
        <v>131</v>
      </c>
    </row>
    <row r="208" spans="1:65" s="2" customFormat="1" ht="16.5" customHeight="1">
      <c r="A208" s="30"/>
      <c r="B208" s="142"/>
      <c r="C208" s="184" t="s">
        <v>244</v>
      </c>
      <c r="D208" s="184" t="s">
        <v>235</v>
      </c>
      <c r="E208" s="185" t="s">
        <v>245</v>
      </c>
      <c r="F208" s="186" t="s">
        <v>246</v>
      </c>
      <c r="G208" s="187" t="s">
        <v>247</v>
      </c>
      <c r="H208" s="188">
        <v>1.84</v>
      </c>
      <c r="I208" s="189">
        <v>110</v>
      </c>
      <c r="J208" s="189">
        <f>ROUND(I208*H208,2)</f>
        <v>202.4</v>
      </c>
      <c r="K208" s="190"/>
      <c r="L208" s="191"/>
      <c r="M208" s="192" t="s">
        <v>1</v>
      </c>
      <c r="N208" s="193" t="s">
        <v>37</v>
      </c>
      <c r="O208" s="152">
        <v>0</v>
      </c>
      <c r="P208" s="152">
        <f>O208*H208</f>
        <v>0</v>
      </c>
      <c r="Q208" s="152">
        <v>0.001</v>
      </c>
      <c r="R208" s="152">
        <f>Q208*H208</f>
        <v>0.00184</v>
      </c>
      <c r="S208" s="152">
        <v>0</v>
      </c>
      <c r="T208" s="153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173</v>
      </c>
      <c r="AT208" s="154" t="s">
        <v>235</v>
      </c>
      <c r="AU208" s="154" t="s">
        <v>82</v>
      </c>
      <c r="AY208" s="18" t="s">
        <v>131</v>
      </c>
      <c r="BE208" s="155">
        <f>IF(N208="základní",J208,0)</f>
        <v>202.4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80</v>
      </c>
      <c r="BK208" s="155">
        <f>ROUND(I208*H208,2)</f>
        <v>202.4</v>
      </c>
      <c r="BL208" s="18" t="s">
        <v>137</v>
      </c>
      <c r="BM208" s="154" t="s">
        <v>248</v>
      </c>
    </row>
    <row r="209" spans="2:51" s="13" customFormat="1" ht="12">
      <c r="B209" s="156"/>
      <c r="D209" s="157" t="s">
        <v>142</v>
      </c>
      <c r="E209" s="158" t="s">
        <v>1</v>
      </c>
      <c r="F209" s="159" t="s">
        <v>249</v>
      </c>
      <c r="H209" s="160">
        <v>61.34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142</v>
      </c>
      <c r="AU209" s="158" t="s">
        <v>82</v>
      </c>
      <c r="AV209" s="13" t="s">
        <v>82</v>
      </c>
      <c r="AW209" s="13" t="s">
        <v>28</v>
      </c>
      <c r="AX209" s="13" t="s">
        <v>80</v>
      </c>
      <c r="AY209" s="158" t="s">
        <v>131</v>
      </c>
    </row>
    <row r="210" spans="2:51" s="13" customFormat="1" ht="12">
      <c r="B210" s="156"/>
      <c r="D210" s="157" t="s">
        <v>142</v>
      </c>
      <c r="F210" s="159" t="s">
        <v>250</v>
      </c>
      <c r="H210" s="160">
        <v>1.84</v>
      </c>
      <c r="L210" s="156"/>
      <c r="M210" s="161"/>
      <c r="N210" s="162"/>
      <c r="O210" s="162"/>
      <c r="P210" s="162"/>
      <c r="Q210" s="162"/>
      <c r="R210" s="162"/>
      <c r="S210" s="162"/>
      <c r="T210" s="163"/>
      <c r="AT210" s="158" t="s">
        <v>142</v>
      </c>
      <c r="AU210" s="158" t="s">
        <v>82</v>
      </c>
      <c r="AV210" s="13" t="s">
        <v>82</v>
      </c>
      <c r="AW210" s="13" t="s">
        <v>3</v>
      </c>
      <c r="AX210" s="13" t="s">
        <v>80</v>
      </c>
      <c r="AY210" s="158" t="s">
        <v>131</v>
      </c>
    </row>
    <row r="211" spans="1:65" s="2" customFormat="1" ht="33" customHeight="1">
      <c r="A211" s="30"/>
      <c r="B211" s="142"/>
      <c r="C211" s="143" t="s">
        <v>7</v>
      </c>
      <c r="D211" s="143" t="s">
        <v>133</v>
      </c>
      <c r="E211" s="144" t="s">
        <v>251</v>
      </c>
      <c r="F211" s="145" t="s">
        <v>252</v>
      </c>
      <c r="G211" s="146" t="s">
        <v>136</v>
      </c>
      <c r="H211" s="147">
        <v>1287.34</v>
      </c>
      <c r="I211" s="148">
        <v>12</v>
      </c>
      <c r="J211" s="148">
        <f>ROUND(I211*H211,2)</f>
        <v>15448.08</v>
      </c>
      <c r="K211" s="149"/>
      <c r="L211" s="31"/>
      <c r="M211" s="150" t="s">
        <v>1</v>
      </c>
      <c r="N211" s="151" t="s">
        <v>37</v>
      </c>
      <c r="O211" s="152">
        <v>0.025</v>
      </c>
      <c r="P211" s="152">
        <f>O211*H211</f>
        <v>32.1835</v>
      </c>
      <c r="Q211" s="152">
        <v>0</v>
      </c>
      <c r="R211" s="152">
        <f>Q211*H211</f>
        <v>0</v>
      </c>
      <c r="S211" s="152">
        <v>0</v>
      </c>
      <c r="T211" s="153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4" t="s">
        <v>137</v>
      </c>
      <c r="AT211" s="154" t="s">
        <v>133</v>
      </c>
      <c r="AU211" s="154" t="s">
        <v>82</v>
      </c>
      <c r="AY211" s="18" t="s">
        <v>131</v>
      </c>
      <c r="BE211" s="155">
        <f>IF(N211="základní",J211,0)</f>
        <v>15448.08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80</v>
      </c>
      <c r="BK211" s="155">
        <f>ROUND(I211*H211,2)</f>
        <v>15448.08</v>
      </c>
      <c r="BL211" s="18" t="s">
        <v>137</v>
      </c>
      <c r="BM211" s="154" t="s">
        <v>253</v>
      </c>
    </row>
    <row r="212" spans="2:51" s="13" customFormat="1" ht="12">
      <c r="B212" s="156"/>
      <c r="D212" s="157" t="s">
        <v>142</v>
      </c>
      <c r="E212" s="158" t="s">
        <v>1</v>
      </c>
      <c r="F212" s="159" t="s">
        <v>254</v>
      </c>
      <c r="H212" s="160">
        <v>61.34</v>
      </c>
      <c r="L212" s="156"/>
      <c r="M212" s="161"/>
      <c r="N212" s="162"/>
      <c r="O212" s="162"/>
      <c r="P212" s="162"/>
      <c r="Q212" s="162"/>
      <c r="R212" s="162"/>
      <c r="S212" s="162"/>
      <c r="T212" s="163"/>
      <c r="AT212" s="158" t="s">
        <v>142</v>
      </c>
      <c r="AU212" s="158" t="s">
        <v>82</v>
      </c>
      <c r="AV212" s="13" t="s">
        <v>82</v>
      </c>
      <c r="AW212" s="13" t="s">
        <v>28</v>
      </c>
      <c r="AX212" s="13" t="s">
        <v>72</v>
      </c>
      <c r="AY212" s="158" t="s">
        <v>131</v>
      </c>
    </row>
    <row r="213" spans="2:51" s="13" customFormat="1" ht="12">
      <c r="B213" s="156"/>
      <c r="D213" s="157" t="s">
        <v>142</v>
      </c>
      <c r="E213" s="158" t="s">
        <v>1</v>
      </c>
      <c r="F213" s="159" t="s">
        <v>255</v>
      </c>
      <c r="H213" s="160">
        <v>1147</v>
      </c>
      <c r="L213" s="156"/>
      <c r="M213" s="161"/>
      <c r="N213" s="162"/>
      <c r="O213" s="162"/>
      <c r="P213" s="162"/>
      <c r="Q213" s="162"/>
      <c r="R213" s="162"/>
      <c r="S213" s="162"/>
      <c r="T213" s="163"/>
      <c r="AT213" s="158" t="s">
        <v>142</v>
      </c>
      <c r="AU213" s="158" t="s">
        <v>82</v>
      </c>
      <c r="AV213" s="13" t="s">
        <v>82</v>
      </c>
      <c r="AW213" s="13" t="s">
        <v>28</v>
      </c>
      <c r="AX213" s="13" t="s">
        <v>72</v>
      </c>
      <c r="AY213" s="158" t="s">
        <v>131</v>
      </c>
    </row>
    <row r="214" spans="2:51" s="13" customFormat="1" ht="12">
      <c r="B214" s="156"/>
      <c r="D214" s="157" t="s">
        <v>142</v>
      </c>
      <c r="E214" s="158" t="s">
        <v>1</v>
      </c>
      <c r="F214" s="159" t="s">
        <v>256</v>
      </c>
      <c r="H214" s="160">
        <v>79</v>
      </c>
      <c r="L214" s="156"/>
      <c r="M214" s="161"/>
      <c r="N214" s="162"/>
      <c r="O214" s="162"/>
      <c r="P214" s="162"/>
      <c r="Q214" s="162"/>
      <c r="R214" s="162"/>
      <c r="S214" s="162"/>
      <c r="T214" s="163"/>
      <c r="AT214" s="158" t="s">
        <v>142</v>
      </c>
      <c r="AU214" s="158" t="s">
        <v>82</v>
      </c>
      <c r="AV214" s="13" t="s">
        <v>82</v>
      </c>
      <c r="AW214" s="13" t="s">
        <v>28</v>
      </c>
      <c r="AX214" s="13" t="s">
        <v>72</v>
      </c>
      <c r="AY214" s="158" t="s">
        <v>131</v>
      </c>
    </row>
    <row r="215" spans="2:51" s="14" customFormat="1" ht="12">
      <c r="B215" s="164"/>
      <c r="D215" s="157" t="s">
        <v>142</v>
      </c>
      <c r="E215" s="165" t="s">
        <v>1</v>
      </c>
      <c r="F215" s="166" t="s">
        <v>160</v>
      </c>
      <c r="H215" s="167">
        <v>1287.34</v>
      </c>
      <c r="L215" s="164"/>
      <c r="M215" s="168"/>
      <c r="N215" s="169"/>
      <c r="O215" s="169"/>
      <c r="P215" s="169"/>
      <c r="Q215" s="169"/>
      <c r="R215" s="169"/>
      <c r="S215" s="169"/>
      <c r="T215" s="170"/>
      <c r="AT215" s="165" t="s">
        <v>142</v>
      </c>
      <c r="AU215" s="165" t="s">
        <v>82</v>
      </c>
      <c r="AV215" s="14" t="s">
        <v>137</v>
      </c>
      <c r="AW215" s="14" t="s">
        <v>28</v>
      </c>
      <c r="AX215" s="14" t="s">
        <v>80</v>
      </c>
      <c r="AY215" s="165" t="s">
        <v>131</v>
      </c>
    </row>
    <row r="216" spans="1:65" s="2" customFormat="1" ht="33" customHeight="1">
      <c r="A216" s="30"/>
      <c r="B216" s="142"/>
      <c r="C216" s="143" t="s">
        <v>257</v>
      </c>
      <c r="D216" s="143" t="s">
        <v>133</v>
      </c>
      <c r="E216" s="144" t="s">
        <v>258</v>
      </c>
      <c r="F216" s="145" t="s">
        <v>259</v>
      </c>
      <c r="G216" s="146" t="s">
        <v>136</v>
      </c>
      <c r="H216" s="147">
        <v>61.34</v>
      </c>
      <c r="I216" s="148">
        <v>2</v>
      </c>
      <c r="J216" s="148">
        <f>ROUND(I216*H216,2)</f>
        <v>122.68</v>
      </c>
      <c r="K216" s="149"/>
      <c r="L216" s="31"/>
      <c r="M216" s="150" t="s">
        <v>1</v>
      </c>
      <c r="N216" s="151" t="s">
        <v>37</v>
      </c>
      <c r="O216" s="152">
        <v>0.004</v>
      </c>
      <c r="P216" s="152">
        <f>O216*H216</f>
        <v>0.24536000000000002</v>
      </c>
      <c r="Q216" s="152">
        <v>0</v>
      </c>
      <c r="R216" s="152">
        <f>Q216*H216</f>
        <v>0</v>
      </c>
      <c r="S216" s="152">
        <v>0</v>
      </c>
      <c r="T216" s="153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4" t="s">
        <v>137</v>
      </c>
      <c r="AT216" s="154" t="s">
        <v>133</v>
      </c>
      <c r="AU216" s="154" t="s">
        <v>82</v>
      </c>
      <c r="AY216" s="18" t="s">
        <v>131</v>
      </c>
      <c r="BE216" s="155">
        <f>IF(N216="základní",J216,0)</f>
        <v>122.68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80</v>
      </c>
      <c r="BK216" s="155">
        <f>ROUND(I216*H216,2)</f>
        <v>122.68</v>
      </c>
      <c r="BL216" s="18" t="s">
        <v>137</v>
      </c>
      <c r="BM216" s="154" t="s">
        <v>260</v>
      </c>
    </row>
    <row r="217" spans="1:65" s="2" customFormat="1" ht="21.75" customHeight="1">
      <c r="A217" s="30"/>
      <c r="B217" s="142"/>
      <c r="C217" s="143" t="s">
        <v>261</v>
      </c>
      <c r="D217" s="143" t="s">
        <v>133</v>
      </c>
      <c r="E217" s="144" t="s">
        <v>262</v>
      </c>
      <c r="F217" s="145" t="s">
        <v>263</v>
      </c>
      <c r="G217" s="146" t="s">
        <v>218</v>
      </c>
      <c r="H217" s="147">
        <v>0.002</v>
      </c>
      <c r="I217" s="148">
        <v>6070</v>
      </c>
      <c r="J217" s="148">
        <f>ROUND(I217*H217,2)</f>
        <v>12.14</v>
      </c>
      <c r="K217" s="149"/>
      <c r="L217" s="31"/>
      <c r="M217" s="150" t="s">
        <v>1</v>
      </c>
      <c r="N217" s="151" t="s">
        <v>37</v>
      </c>
      <c r="O217" s="152">
        <v>21.429</v>
      </c>
      <c r="P217" s="152">
        <f>O217*H217</f>
        <v>0.042858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137</v>
      </c>
      <c r="AT217" s="154" t="s">
        <v>133</v>
      </c>
      <c r="AU217" s="154" t="s">
        <v>82</v>
      </c>
      <c r="AY217" s="18" t="s">
        <v>131</v>
      </c>
      <c r="BE217" s="155">
        <f>IF(N217="základní",J217,0)</f>
        <v>12.14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80</v>
      </c>
      <c r="BK217" s="155">
        <f>ROUND(I217*H217,2)</f>
        <v>12.14</v>
      </c>
      <c r="BL217" s="18" t="s">
        <v>137</v>
      </c>
      <c r="BM217" s="154" t="s">
        <v>264</v>
      </c>
    </row>
    <row r="218" spans="2:51" s="13" customFormat="1" ht="12">
      <c r="B218" s="156"/>
      <c r="D218" s="157" t="s">
        <v>142</v>
      </c>
      <c r="E218" s="158" t="s">
        <v>1</v>
      </c>
      <c r="F218" s="159" t="s">
        <v>265</v>
      </c>
      <c r="H218" s="160">
        <v>0.002</v>
      </c>
      <c r="L218" s="156"/>
      <c r="M218" s="161"/>
      <c r="N218" s="162"/>
      <c r="O218" s="162"/>
      <c r="P218" s="162"/>
      <c r="Q218" s="162"/>
      <c r="R218" s="162"/>
      <c r="S218" s="162"/>
      <c r="T218" s="163"/>
      <c r="AT218" s="158" t="s">
        <v>142</v>
      </c>
      <c r="AU218" s="158" t="s">
        <v>82</v>
      </c>
      <c r="AV218" s="13" t="s">
        <v>82</v>
      </c>
      <c r="AW218" s="13" t="s">
        <v>28</v>
      </c>
      <c r="AX218" s="13" t="s">
        <v>80</v>
      </c>
      <c r="AY218" s="158" t="s">
        <v>131</v>
      </c>
    </row>
    <row r="219" spans="1:65" s="2" customFormat="1" ht="16.5" customHeight="1">
      <c r="A219" s="30"/>
      <c r="B219" s="142"/>
      <c r="C219" s="184" t="s">
        <v>266</v>
      </c>
      <c r="D219" s="184" t="s">
        <v>235</v>
      </c>
      <c r="E219" s="185" t="s">
        <v>267</v>
      </c>
      <c r="F219" s="186" t="s">
        <v>268</v>
      </c>
      <c r="G219" s="187" t="s">
        <v>247</v>
      </c>
      <c r="H219" s="188">
        <v>2</v>
      </c>
      <c r="I219" s="189">
        <v>23.6</v>
      </c>
      <c r="J219" s="189">
        <f>ROUND(I219*H219,2)</f>
        <v>47.2</v>
      </c>
      <c r="K219" s="190"/>
      <c r="L219" s="191"/>
      <c r="M219" s="192" t="s">
        <v>1</v>
      </c>
      <c r="N219" s="193" t="s">
        <v>37</v>
      </c>
      <c r="O219" s="152">
        <v>0</v>
      </c>
      <c r="P219" s="152">
        <f>O219*H219</f>
        <v>0</v>
      </c>
      <c r="Q219" s="152">
        <v>0.001</v>
      </c>
      <c r="R219" s="152">
        <f>Q219*H219</f>
        <v>0.002</v>
      </c>
      <c r="S219" s="152">
        <v>0</v>
      </c>
      <c r="T219" s="153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4" t="s">
        <v>173</v>
      </c>
      <c r="AT219" s="154" t="s">
        <v>235</v>
      </c>
      <c r="AU219" s="154" t="s">
        <v>82</v>
      </c>
      <c r="AY219" s="18" t="s">
        <v>131</v>
      </c>
      <c r="BE219" s="155">
        <f>IF(N219="základní",J219,0)</f>
        <v>47.2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80</v>
      </c>
      <c r="BK219" s="155">
        <f>ROUND(I219*H219,2)</f>
        <v>47.2</v>
      </c>
      <c r="BL219" s="18" t="s">
        <v>137</v>
      </c>
      <c r="BM219" s="154" t="s">
        <v>269</v>
      </c>
    </row>
    <row r="220" spans="2:51" s="13" customFormat="1" ht="12">
      <c r="B220" s="156"/>
      <c r="D220" s="157" t="s">
        <v>142</v>
      </c>
      <c r="F220" s="159" t="s">
        <v>270</v>
      </c>
      <c r="H220" s="160">
        <v>2</v>
      </c>
      <c r="L220" s="156"/>
      <c r="M220" s="161"/>
      <c r="N220" s="162"/>
      <c r="O220" s="162"/>
      <c r="P220" s="162"/>
      <c r="Q220" s="162"/>
      <c r="R220" s="162"/>
      <c r="S220" s="162"/>
      <c r="T220" s="163"/>
      <c r="AT220" s="158" t="s">
        <v>142</v>
      </c>
      <c r="AU220" s="158" t="s">
        <v>82</v>
      </c>
      <c r="AV220" s="13" t="s">
        <v>82</v>
      </c>
      <c r="AW220" s="13" t="s">
        <v>3</v>
      </c>
      <c r="AX220" s="13" t="s">
        <v>80</v>
      </c>
      <c r="AY220" s="158" t="s">
        <v>131</v>
      </c>
    </row>
    <row r="221" spans="1:65" s="2" customFormat="1" ht="16.5" customHeight="1">
      <c r="A221" s="30"/>
      <c r="B221" s="142"/>
      <c r="C221" s="143" t="s">
        <v>271</v>
      </c>
      <c r="D221" s="143" t="s">
        <v>133</v>
      </c>
      <c r="E221" s="144" t="s">
        <v>272</v>
      </c>
      <c r="F221" s="145" t="s">
        <v>273</v>
      </c>
      <c r="G221" s="146" t="s">
        <v>170</v>
      </c>
      <c r="H221" s="147">
        <v>0.123</v>
      </c>
      <c r="I221" s="148">
        <v>117</v>
      </c>
      <c r="J221" s="148">
        <f>ROUND(I221*H221,2)</f>
        <v>14.39</v>
      </c>
      <c r="K221" s="149"/>
      <c r="L221" s="31"/>
      <c r="M221" s="150" t="s">
        <v>1</v>
      </c>
      <c r="N221" s="151" t="s">
        <v>37</v>
      </c>
      <c r="O221" s="152">
        <v>0.261</v>
      </c>
      <c r="P221" s="152">
        <f>O221*H221</f>
        <v>0.032103</v>
      </c>
      <c r="Q221" s="152">
        <v>0</v>
      </c>
      <c r="R221" s="152">
        <f>Q221*H221</f>
        <v>0</v>
      </c>
      <c r="S221" s="152">
        <v>0</v>
      </c>
      <c r="T221" s="153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4" t="s">
        <v>137</v>
      </c>
      <c r="AT221" s="154" t="s">
        <v>133</v>
      </c>
      <c r="AU221" s="154" t="s">
        <v>82</v>
      </c>
      <c r="AY221" s="18" t="s">
        <v>131</v>
      </c>
      <c r="BE221" s="155">
        <f>IF(N221="základní",J221,0)</f>
        <v>14.39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80</v>
      </c>
      <c r="BK221" s="155">
        <f>ROUND(I221*H221,2)</f>
        <v>14.39</v>
      </c>
      <c r="BL221" s="18" t="s">
        <v>137</v>
      </c>
      <c r="BM221" s="154" t="s">
        <v>274</v>
      </c>
    </row>
    <row r="222" spans="2:51" s="13" customFormat="1" ht="12">
      <c r="B222" s="156"/>
      <c r="D222" s="157" t="s">
        <v>142</v>
      </c>
      <c r="E222" s="158" t="s">
        <v>1</v>
      </c>
      <c r="F222" s="159" t="s">
        <v>275</v>
      </c>
      <c r="H222" s="160">
        <v>0.123</v>
      </c>
      <c r="L222" s="156"/>
      <c r="M222" s="161"/>
      <c r="N222" s="162"/>
      <c r="O222" s="162"/>
      <c r="P222" s="162"/>
      <c r="Q222" s="162"/>
      <c r="R222" s="162"/>
      <c r="S222" s="162"/>
      <c r="T222" s="163"/>
      <c r="AT222" s="158" t="s">
        <v>142</v>
      </c>
      <c r="AU222" s="158" t="s">
        <v>82</v>
      </c>
      <c r="AV222" s="13" t="s">
        <v>82</v>
      </c>
      <c r="AW222" s="13" t="s">
        <v>28</v>
      </c>
      <c r="AX222" s="13" t="s">
        <v>80</v>
      </c>
      <c r="AY222" s="158" t="s">
        <v>131</v>
      </c>
    </row>
    <row r="223" spans="1:65" s="2" customFormat="1" ht="21.75" customHeight="1">
      <c r="A223" s="30"/>
      <c r="B223" s="142"/>
      <c r="C223" s="143" t="s">
        <v>276</v>
      </c>
      <c r="D223" s="143" t="s">
        <v>133</v>
      </c>
      <c r="E223" s="144" t="s">
        <v>277</v>
      </c>
      <c r="F223" s="145" t="s">
        <v>278</v>
      </c>
      <c r="G223" s="146" t="s">
        <v>170</v>
      </c>
      <c r="H223" s="147">
        <v>0.123</v>
      </c>
      <c r="I223" s="148">
        <v>10000</v>
      </c>
      <c r="J223" s="148">
        <f>ROUND(I223*H223,2)</f>
        <v>1230</v>
      </c>
      <c r="K223" s="149"/>
      <c r="L223" s="31"/>
      <c r="M223" s="150" t="s">
        <v>1</v>
      </c>
      <c r="N223" s="151" t="s">
        <v>37</v>
      </c>
      <c r="O223" s="152">
        <v>0.452</v>
      </c>
      <c r="P223" s="152">
        <f>O223*H223</f>
        <v>0.055596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4" t="s">
        <v>137</v>
      </c>
      <c r="AT223" s="154" t="s">
        <v>133</v>
      </c>
      <c r="AU223" s="154" t="s">
        <v>82</v>
      </c>
      <c r="AY223" s="18" t="s">
        <v>131</v>
      </c>
      <c r="BE223" s="155">
        <f>IF(N223="základní",J223,0)</f>
        <v>1230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80</v>
      </c>
      <c r="BK223" s="155">
        <f>ROUND(I223*H223,2)</f>
        <v>1230</v>
      </c>
      <c r="BL223" s="18" t="s">
        <v>137</v>
      </c>
      <c r="BM223" s="154" t="s">
        <v>279</v>
      </c>
    </row>
    <row r="224" spans="2:51" s="13" customFormat="1" ht="12">
      <c r="B224" s="156"/>
      <c r="D224" s="157" t="s">
        <v>142</v>
      </c>
      <c r="E224" s="158" t="s">
        <v>1</v>
      </c>
      <c r="F224" s="159" t="s">
        <v>275</v>
      </c>
      <c r="H224" s="160">
        <v>0.123</v>
      </c>
      <c r="L224" s="156"/>
      <c r="M224" s="161"/>
      <c r="N224" s="162"/>
      <c r="O224" s="162"/>
      <c r="P224" s="162"/>
      <c r="Q224" s="162"/>
      <c r="R224" s="162"/>
      <c r="S224" s="162"/>
      <c r="T224" s="163"/>
      <c r="AT224" s="158" t="s">
        <v>142</v>
      </c>
      <c r="AU224" s="158" t="s">
        <v>82</v>
      </c>
      <c r="AV224" s="13" t="s">
        <v>82</v>
      </c>
      <c r="AW224" s="13" t="s">
        <v>28</v>
      </c>
      <c r="AX224" s="13" t="s">
        <v>80</v>
      </c>
      <c r="AY224" s="158" t="s">
        <v>131</v>
      </c>
    </row>
    <row r="225" spans="2:63" s="12" customFormat="1" ht="22.9" customHeight="1">
      <c r="B225" s="130"/>
      <c r="D225" s="131" t="s">
        <v>71</v>
      </c>
      <c r="E225" s="140" t="s">
        <v>82</v>
      </c>
      <c r="F225" s="140" t="s">
        <v>280</v>
      </c>
      <c r="J225" s="141">
        <f>BK225</f>
        <v>133286.15</v>
      </c>
      <c r="L225" s="130"/>
      <c r="M225" s="134"/>
      <c r="N225" s="135"/>
      <c r="O225" s="135"/>
      <c r="P225" s="136">
        <f>SUM(P226:P249)</f>
        <v>96.276914</v>
      </c>
      <c r="Q225" s="135"/>
      <c r="R225" s="136">
        <f>SUM(R226:R249)</f>
        <v>65.42366179999999</v>
      </c>
      <c r="S225" s="135"/>
      <c r="T225" s="137">
        <f>SUM(T226:T249)</f>
        <v>0</v>
      </c>
      <c r="AR225" s="131" t="s">
        <v>80</v>
      </c>
      <c r="AT225" s="138" t="s">
        <v>71</v>
      </c>
      <c r="AU225" s="138" t="s">
        <v>80</v>
      </c>
      <c r="AY225" s="131" t="s">
        <v>131</v>
      </c>
      <c r="BK225" s="139">
        <f>SUM(BK226:BK249)</f>
        <v>133286.15</v>
      </c>
    </row>
    <row r="226" spans="1:65" s="2" customFormat="1" ht="33" customHeight="1">
      <c r="A226" s="30"/>
      <c r="B226" s="142"/>
      <c r="C226" s="143" t="s">
        <v>281</v>
      </c>
      <c r="D226" s="143" t="s">
        <v>133</v>
      </c>
      <c r="E226" s="144" t="s">
        <v>282</v>
      </c>
      <c r="F226" s="145" t="s">
        <v>283</v>
      </c>
      <c r="G226" s="146" t="s">
        <v>170</v>
      </c>
      <c r="H226" s="147">
        <v>23.5</v>
      </c>
      <c r="I226" s="148">
        <v>800</v>
      </c>
      <c r="J226" s="148">
        <f>ROUND(I226*H226,2)</f>
        <v>18800</v>
      </c>
      <c r="K226" s="149"/>
      <c r="L226" s="31"/>
      <c r="M226" s="150" t="s">
        <v>1</v>
      </c>
      <c r="N226" s="151" t="s">
        <v>37</v>
      </c>
      <c r="O226" s="152">
        <v>0.92</v>
      </c>
      <c r="P226" s="152">
        <f>O226*H226</f>
        <v>21.62</v>
      </c>
      <c r="Q226" s="152">
        <v>1.63</v>
      </c>
      <c r="R226" s="152">
        <f>Q226*H226</f>
        <v>38.305</v>
      </c>
      <c r="S226" s="152">
        <v>0</v>
      </c>
      <c r="T226" s="153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137</v>
      </c>
      <c r="AT226" s="154" t="s">
        <v>133</v>
      </c>
      <c r="AU226" s="154" t="s">
        <v>82</v>
      </c>
      <c r="AY226" s="18" t="s">
        <v>131</v>
      </c>
      <c r="BE226" s="155">
        <f>IF(N226="základní",J226,0)</f>
        <v>18800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80</v>
      </c>
      <c r="BK226" s="155">
        <f>ROUND(I226*H226,2)</f>
        <v>18800</v>
      </c>
      <c r="BL226" s="18" t="s">
        <v>137</v>
      </c>
      <c r="BM226" s="154" t="s">
        <v>284</v>
      </c>
    </row>
    <row r="227" spans="2:51" s="13" customFormat="1" ht="12">
      <c r="B227" s="156"/>
      <c r="D227" s="157" t="s">
        <v>142</v>
      </c>
      <c r="E227" s="158" t="s">
        <v>1</v>
      </c>
      <c r="F227" s="159" t="s">
        <v>285</v>
      </c>
      <c r="H227" s="160">
        <v>5.5</v>
      </c>
      <c r="L227" s="156"/>
      <c r="M227" s="161"/>
      <c r="N227" s="162"/>
      <c r="O227" s="162"/>
      <c r="P227" s="162"/>
      <c r="Q227" s="162"/>
      <c r="R227" s="162"/>
      <c r="S227" s="162"/>
      <c r="T227" s="163"/>
      <c r="AT227" s="158" t="s">
        <v>142</v>
      </c>
      <c r="AU227" s="158" t="s">
        <v>82</v>
      </c>
      <c r="AV227" s="13" t="s">
        <v>82</v>
      </c>
      <c r="AW227" s="13" t="s">
        <v>28</v>
      </c>
      <c r="AX227" s="13" t="s">
        <v>72</v>
      </c>
      <c r="AY227" s="158" t="s">
        <v>131</v>
      </c>
    </row>
    <row r="228" spans="2:51" s="13" customFormat="1" ht="12">
      <c r="B228" s="156"/>
      <c r="D228" s="157" t="s">
        <v>142</v>
      </c>
      <c r="E228" s="158" t="s">
        <v>1</v>
      </c>
      <c r="F228" s="159" t="s">
        <v>179</v>
      </c>
      <c r="H228" s="160">
        <v>18</v>
      </c>
      <c r="L228" s="156"/>
      <c r="M228" s="161"/>
      <c r="N228" s="162"/>
      <c r="O228" s="162"/>
      <c r="P228" s="162"/>
      <c r="Q228" s="162"/>
      <c r="R228" s="162"/>
      <c r="S228" s="162"/>
      <c r="T228" s="163"/>
      <c r="AT228" s="158" t="s">
        <v>142</v>
      </c>
      <c r="AU228" s="158" t="s">
        <v>82</v>
      </c>
      <c r="AV228" s="13" t="s">
        <v>82</v>
      </c>
      <c r="AW228" s="13" t="s">
        <v>28</v>
      </c>
      <c r="AX228" s="13" t="s">
        <v>72</v>
      </c>
      <c r="AY228" s="158" t="s">
        <v>131</v>
      </c>
    </row>
    <row r="229" spans="2:51" s="14" customFormat="1" ht="12">
      <c r="B229" s="164"/>
      <c r="D229" s="157" t="s">
        <v>142</v>
      </c>
      <c r="E229" s="165" t="s">
        <v>1</v>
      </c>
      <c r="F229" s="166" t="s">
        <v>160</v>
      </c>
      <c r="H229" s="167">
        <v>23.5</v>
      </c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142</v>
      </c>
      <c r="AU229" s="165" t="s">
        <v>82</v>
      </c>
      <c r="AV229" s="14" t="s">
        <v>137</v>
      </c>
      <c r="AW229" s="14" t="s">
        <v>28</v>
      </c>
      <c r="AX229" s="14" t="s">
        <v>80</v>
      </c>
      <c r="AY229" s="165" t="s">
        <v>131</v>
      </c>
    </row>
    <row r="230" spans="1:65" s="2" customFormat="1" ht="21.75" customHeight="1">
      <c r="A230" s="30"/>
      <c r="B230" s="142"/>
      <c r="C230" s="143" t="s">
        <v>286</v>
      </c>
      <c r="D230" s="143" t="s">
        <v>133</v>
      </c>
      <c r="E230" s="144" t="s">
        <v>287</v>
      </c>
      <c r="F230" s="145" t="s">
        <v>288</v>
      </c>
      <c r="G230" s="146" t="s">
        <v>136</v>
      </c>
      <c r="H230" s="147">
        <v>466</v>
      </c>
      <c r="I230" s="148">
        <v>20</v>
      </c>
      <c r="J230" s="148">
        <f>ROUND(I230*H230,2)</f>
        <v>9320</v>
      </c>
      <c r="K230" s="149"/>
      <c r="L230" s="31"/>
      <c r="M230" s="150" t="s">
        <v>1</v>
      </c>
      <c r="N230" s="151" t="s">
        <v>37</v>
      </c>
      <c r="O230" s="152">
        <v>0.111</v>
      </c>
      <c r="P230" s="152">
        <f>O230*H230</f>
        <v>51.726</v>
      </c>
      <c r="Q230" s="152">
        <v>0.00027</v>
      </c>
      <c r="R230" s="152">
        <f>Q230*H230</f>
        <v>0.12582000000000002</v>
      </c>
      <c r="S230" s="152">
        <v>0</v>
      </c>
      <c r="T230" s="153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4" t="s">
        <v>137</v>
      </c>
      <c r="AT230" s="154" t="s">
        <v>133</v>
      </c>
      <c r="AU230" s="154" t="s">
        <v>82</v>
      </c>
      <c r="AY230" s="18" t="s">
        <v>131</v>
      </c>
      <c r="BE230" s="155">
        <f>IF(N230="základní",J230,0)</f>
        <v>9320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80</v>
      </c>
      <c r="BK230" s="155">
        <f>ROUND(I230*H230,2)</f>
        <v>9320</v>
      </c>
      <c r="BL230" s="18" t="s">
        <v>137</v>
      </c>
      <c r="BM230" s="154" t="s">
        <v>289</v>
      </c>
    </row>
    <row r="231" spans="2:51" s="13" customFormat="1" ht="12">
      <c r="B231" s="156"/>
      <c r="D231" s="157" t="s">
        <v>142</v>
      </c>
      <c r="E231" s="158" t="s">
        <v>1</v>
      </c>
      <c r="F231" s="159" t="s">
        <v>290</v>
      </c>
      <c r="H231" s="160">
        <v>66</v>
      </c>
      <c r="L231" s="156"/>
      <c r="M231" s="161"/>
      <c r="N231" s="162"/>
      <c r="O231" s="162"/>
      <c r="P231" s="162"/>
      <c r="Q231" s="162"/>
      <c r="R231" s="162"/>
      <c r="S231" s="162"/>
      <c r="T231" s="163"/>
      <c r="AT231" s="158" t="s">
        <v>142</v>
      </c>
      <c r="AU231" s="158" t="s">
        <v>82</v>
      </c>
      <c r="AV231" s="13" t="s">
        <v>82</v>
      </c>
      <c r="AW231" s="13" t="s">
        <v>28</v>
      </c>
      <c r="AX231" s="13" t="s">
        <v>72</v>
      </c>
      <c r="AY231" s="158" t="s">
        <v>131</v>
      </c>
    </row>
    <row r="232" spans="2:51" s="13" customFormat="1" ht="12">
      <c r="B232" s="156"/>
      <c r="D232" s="157" t="s">
        <v>142</v>
      </c>
      <c r="E232" s="158" t="s">
        <v>1</v>
      </c>
      <c r="F232" s="159" t="s">
        <v>291</v>
      </c>
      <c r="H232" s="160">
        <v>400</v>
      </c>
      <c r="L232" s="156"/>
      <c r="M232" s="161"/>
      <c r="N232" s="162"/>
      <c r="O232" s="162"/>
      <c r="P232" s="162"/>
      <c r="Q232" s="162"/>
      <c r="R232" s="162"/>
      <c r="S232" s="162"/>
      <c r="T232" s="163"/>
      <c r="AT232" s="158" t="s">
        <v>142</v>
      </c>
      <c r="AU232" s="158" t="s">
        <v>82</v>
      </c>
      <c r="AV232" s="13" t="s">
        <v>82</v>
      </c>
      <c r="AW232" s="13" t="s">
        <v>28</v>
      </c>
      <c r="AX232" s="13" t="s">
        <v>72</v>
      </c>
      <c r="AY232" s="158" t="s">
        <v>131</v>
      </c>
    </row>
    <row r="233" spans="2:51" s="14" customFormat="1" ht="12">
      <c r="B233" s="164"/>
      <c r="D233" s="157" t="s">
        <v>142</v>
      </c>
      <c r="E233" s="165" t="s">
        <v>1</v>
      </c>
      <c r="F233" s="166" t="s">
        <v>160</v>
      </c>
      <c r="H233" s="167">
        <v>466</v>
      </c>
      <c r="L233" s="164"/>
      <c r="M233" s="168"/>
      <c r="N233" s="169"/>
      <c r="O233" s="169"/>
      <c r="P233" s="169"/>
      <c r="Q233" s="169"/>
      <c r="R233" s="169"/>
      <c r="S233" s="169"/>
      <c r="T233" s="170"/>
      <c r="AT233" s="165" t="s">
        <v>142</v>
      </c>
      <c r="AU233" s="165" t="s">
        <v>82</v>
      </c>
      <c r="AV233" s="14" t="s">
        <v>137</v>
      </c>
      <c r="AW233" s="14" t="s">
        <v>28</v>
      </c>
      <c r="AX233" s="14" t="s">
        <v>80</v>
      </c>
      <c r="AY233" s="165" t="s">
        <v>131</v>
      </c>
    </row>
    <row r="234" spans="1:65" s="2" customFormat="1" ht="21.75" customHeight="1">
      <c r="A234" s="30"/>
      <c r="B234" s="142"/>
      <c r="C234" s="184" t="s">
        <v>292</v>
      </c>
      <c r="D234" s="184" t="s">
        <v>235</v>
      </c>
      <c r="E234" s="185" t="s">
        <v>293</v>
      </c>
      <c r="F234" s="186" t="s">
        <v>294</v>
      </c>
      <c r="G234" s="187" t="s">
        <v>136</v>
      </c>
      <c r="H234" s="188">
        <v>535.9</v>
      </c>
      <c r="I234" s="189">
        <v>35</v>
      </c>
      <c r="J234" s="189">
        <f>ROUND(I234*H234,2)</f>
        <v>18756.5</v>
      </c>
      <c r="K234" s="190"/>
      <c r="L234" s="191"/>
      <c r="M234" s="192" t="s">
        <v>1</v>
      </c>
      <c r="N234" s="193" t="s">
        <v>37</v>
      </c>
      <c r="O234" s="152">
        <v>0</v>
      </c>
      <c r="P234" s="152">
        <f>O234*H234</f>
        <v>0</v>
      </c>
      <c r="Q234" s="152">
        <v>0.0004</v>
      </c>
      <c r="R234" s="152">
        <f>Q234*H234</f>
        <v>0.21436</v>
      </c>
      <c r="S234" s="152">
        <v>0</v>
      </c>
      <c r="T234" s="153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4" t="s">
        <v>173</v>
      </c>
      <c r="AT234" s="154" t="s">
        <v>235</v>
      </c>
      <c r="AU234" s="154" t="s">
        <v>82</v>
      </c>
      <c r="AY234" s="18" t="s">
        <v>131</v>
      </c>
      <c r="BE234" s="155">
        <f>IF(N234="základní",J234,0)</f>
        <v>18756.5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80</v>
      </c>
      <c r="BK234" s="155">
        <f>ROUND(I234*H234,2)</f>
        <v>18756.5</v>
      </c>
      <c r="BL234" s="18" t="s">
        <v>137</v>
      </c>
      <c r="BM234" s="154" t="s">
        <v>295</v>
      </c>
    </row>
    <row r="235" spans="2:51" s="13" customFormat="1" ht="12">
      <c r="B235" s="156"/>
      <c r="D235" s="157" t="s">
        <v>142</v>
      </c>
      <c r="F235" s="159" t="s">
        <v>296</v>
      </c>
      <c r="H235" s="160">
        <v>535.9</v>
      </c>
      <c r="L235" s="156"/>
      <c r="M235" s="161"/>
      <c r="N235" s="162"/>
      <c r="O235" s="162"/>
      <c r="P235" s="162"/>
      <c r="Q235" s="162"/>
      <c r="R235" s="162"/>
      <c r="S235" s="162"/>
      <c r="T235" s="163"/>
      <c r="AT235" s="158" t="s">
        <v>142</v>
      </c>
      <c r="AU235" s="158" t="s">
        <v>82</v>
      </c>
      <c r="AV235" s="13" t="s">
        <v>82</v>
      </c>
      <c r="AW235" s="13" t="s">
        <v>3</v>
      </c>
      <c r="AX235" s="13" t="s">
        <v>80</v>
      </c>
      <c r="AY235" s="158" t="s">
        <v>131</v>
      </c>
    </row>
    <row r="236" spans="1:65" s="2" customFormat="1" ht="21.75" customHeight="1">
      <c r="A236" s="30"/>
      <c r="B236" s="142"/>
      <c r="C236" s="143" t="s">
        <v>297</v>
      </c>
      <c r="D236" s="143" t="s">
        <v>133</v>
      </c>
      <c r="E236" s="144" t="s">
        <v>298</v>
      </c>
      <c r="F236" s="145" t="s">
        <v>299</v>
      </c>
      <c r="G236" s="146" t="s">
        <v>156</v>
      </c>
      <c r="H236" s="147">
        <v>200</v>
      </c>
      <c r="I236" s="148">
        <v>200</v>
      </c>
      <c r="J236" s="148">
        <f>ROUND(I236*H236,2)</f>
        <v>40000</v>
      </c>
      <c r="K236" s="149"/>
      <c r="L236" s="31"/>
      <c r="M236" s="150" t="s">
        <v>1</v>
      </c>
      <c r="N236" s="151" t="s">
        <v>37</v>
      </c>
      <c r="O236" s="152">
        <v>0.065</v>
      </c>
      <c r="P236" s="152">
        <f>O236*H236</f>
        <v>13</v>
      </c>
      <c r="Q236" s="152">
        <v>0.00116</v>
      </c>
      <c r="R236" s="152">
        <f>Q236*H236</f>
        <v>0.232</v>
      </c>
      <c r="S236" s="152">
        <v>0</v>
      </c>
      <c r="T236" s="153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4" t="s">
        <v>137</v>
      </c>
      <c r="AT236" s="154" t="s">
        <v>133</v>
      </c>
      <c r="AU236" s="154" t="s">
        <v>82</v>
      </c>
      <c r="AY236" s="18" t="s">
        <v>131</v>
      </c>
      <c r="BE236" s="155">
        <f>IF(N236="základní",J236,0)</f>
        <v>40000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80</v>
      </c>
      <c r="BK236" s="155">
        <f>ROUND(I236*H236,2)</f>
        <v>40000</v>
      </c>
      <c r="BL236" s="18" t="s">
        <v>137</v>
      </c>
      <c r="BM236" s="154" t="s">
        <v>300</v>
      </c>
    </row>
    <row r="237" spans="2:51" s="13" customFormat="1" ht="12">
      <c r="B237" s="156"/>
      <c r="D237" s="157" t="s">
        <v>142</v>
      </c>
      <c r="E237" s="158" t="s">
        <v>1</v>
      </c>
      <c r="F237" s="159" t="s">
        <v>301</v>
      </c>
      <c r="H237" s="160">
        <v>200</v>
      </c>
      <c r="L237" s="156"/>
      <c r="M237" s="161"/>
      <c r="N237" s="162"/>
      <c r="O237" s="162"/>
      <c r="P237" s="162"/>
      <c r="Q237" s="162"/>
      <c r="R237" s="162"/>
      <c r="S237" s="162"/>
      <c r="T237" s="163"/>
      <c r="AT237" s="158" t="s">
        <v>142</v>
      </c>
      <c r="AU237" s="158" t="s">
        <v>82</v>
      </c>
      <c r="AV237" s="13" t="s">
        <v>82</v>
      </c>
      <c r="AW237" s="13" t="s">
        <v>28</v>
      </c>
      <c r="AX237" s="13" t="s">
        <v>80</v>
      </c>
      <c r="AY237" s="158" t="s">
        <v>131</v>
      </c>
    </row>
    <row r="238" spans="1:65" s="2" customFormat="1" ht="21.75" customHeight="1">
      <c r="A238" s="30"/>
      <c r="B238" s="142"/>
      <c r="C238" s="143" t="s">
        <v>302</v>
      </c>
      <c r="D238" s="143" t="s">
        <v>133</v>
      </c>
      <c r="E238" s="144" t="s">
        <v>303</v>
      </c>
      <c r="F238" s="145" t="s">
        <v>304</v>
      </c>
      <c r="G238" s="146" t="s">
        <v>156</v>
      </c>
      <c r="H238" s="147">
        <v>22</v>
      </c>
      <c r="I238" s="148">
        <v>250</v>
      </c>
      <c r="J238" s="148">
        <f>ROUND(I238*H238,2)</f>
        <v>5500</v>
      </c>
      <c r="K238" s="149"/>
      <c r="L238" s="31"/>
      <c r="M238" s="150" t="s">
        <v>1</v>
      </c>
      <c r="N238" s="151" t="s">
        <v>37</v>
      </c>
      <c r="O238" s="152">
        <v>0.08</v>
      </c>
      <c r="P238" s="152">
        <f>O238*H238</f>
        <v>1.76</v>
      </c>
      <c r="Q238" s="152">
        <v>0.00133</v>
      </c>
      <c r="R238" s="152">
        <f>Q238*H238</f>
        <v>0.02926</v>
      </c>
      <c r="S238" s="152">
        <v>0</v>
      </c>
      <c r="T238" s="153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4" t="s">
        <v>137</v>
      </c>
      <c r="AT238" s="154" t="s">
        <v>133</v>
      </c>
      <c r="AU238" s="154" t="s">
        <v>82</v>
      </c>
      <c r="AY238" s="18" t="s">
        <v>131</v>
      </c>
      <c r="BE238" s="155">
        <f>IF(N238="základní",J238,0)</f>
        <v>5500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80</v>
      </c>
      <c r="BK238" s="155">
        <f>ROUND(I238*H238,2)</f>
        <v>5500</v>
      </c>
      <c r="BL238" s="18" t="s">
        <v>137</v>
      </c>
      <c r="BM238" s="154" t="s">
        <v>305</v>
      </c>
    </row>
    <row r="239" spans="1:65" s="2" customFormat="1" ht="16.5" customHeight="1">
      <c r="A239" s="30"/>
      <c r="B239" s="142"/>
      <c r="C239" s="143" t="s">
        <v>306</v>
      </c>
      <c r="D239" s="143" t="s">
        <v>133</v>
      </c>
      <c r="E239" s="144" t="s">
        <v>307</v>
      </c>
      <c r="F239" s="145" t="s">
        <v>308</v>
      </c>
      <c r="G239" s="146" t="s">
        <v>309</v>
      </c>
      <c r="H239" s="147">
        <v>1</v>
      </c>
      <c r="I239" s="148">
        <v>8000</v>
      </c>
      <c r="J239" s="148">
        <f>ROUND(I239*H239,2)</f>
        <v>8000</v>
      </c>
      <c r="K239" s="149"/>
      <c r="L239" s="31"/>
      <c r="M239" s="150" t="s">
        <v>1</v>
      </c>
      <c r="N239" s="151" t="s">
        <v>37</v>
      </c>
      <c r="O239" s="152">
        <v>0</v>
      </c>
      <c r="P239" s="152">
        <f>O239*H239</f>
        <v>0</v>
      </c>
      <c r="Q239" s="152">
        <v>0</v>
      </c>
      <c r="R239" s="152">
        <f>Q239*H239</f>
        <v>0</v>
      </c>
      <c r="S239" s="152">
        <v>0</v>
      </c>
      <c r="T239" s="153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4" t="s">
        <v>137</v>
      </c>
      <c r="AT239" s="154" t="s">
        <v>133</v>
      </c>
      <c r="AU239" s="154" t="s">
        <v>82</v>
      </c>
      <c r="AY239" s="18" t="s">
        <v>131</v>
      </c>
      <c r="BE239" s="155">
        <f>IF(N239="základní",J239,0)</f>
        <v>8000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80</v>
      </c>
      <c r="BK239" s="155">
        <f>ROUND(I239*H239,2)</f>
        <v>8000</v>
      </c>
      <c r="BL239" s="18" t="s">
        <v>137</v>
      </c>
      <c r="BM239" s="154" t="s">
        <v>310</v>
      </c>
    </row>
    <row r="240" spans="1:65" s="2" customFormat="1" ht="21.75" customHeight="1">
      <c r="A240" s="30"/>
      <c r="B240" s="142"/>
      <c r="C240" s="143" t="s">
        <v>311</v>
      </c>
      <c r="D240" s="143" t="s">
        <v>133</v>
      </c>
      <c r="E240" s="144" t="s">
        <v>312</v>
      </c>
      <c r="F240" s="145" t="s">
        <v>313</v>
      </c>
      <c r="G240" s="146" t="s">
        <v>309</v>
      </c>
      <c r="H240" s="147">
        <v>1</v>
      </c>
      <c r="I240" s="148">
        <v>2500</v>
      </c>
      <c r="J240" s="148">
        <f>ROUND(I240*H240,2)</f>
        <v>2500</v>
      </c>
      <c r="K240" s="149"/>
      <c r="L240" s="31"/>
      <c r="M240" s="150" t="s">
        <v>1</v>
      </c>
      <c r="N240" s="151" t="s">
        <v>37</v>
      </c>
      <c r="O240" s="152">
        <v>0</v>
      </c>
      <c r="P240" s="152">
        <f>O240*H240</f>
        <v>0</v>
      </c>
      <c r="Q240" s="152">
        <v>0</v>
      </c>
      <c r="R240" s="152">
        <f>Q240*H240</f>
        <v>0</v>
      </c>
      <c r="S240" s="152">
        <v>0</v>
      </c>
      <c r="T240" s="153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4" t="s">
        <v>137</v>
      </c>
      <c r="AT240" s="154" t="s">
        <v>133</v>
      </c>
      <c r="AU240" s="154" t="s">
        <v>82</v>
      </c>
      <c r="AY240" s="18" t="s">
        <v>131</v>
      </c>
      <c r="BE240" s="155">
        <f>IF(N240="základní",J240,0)</f>
        <v>2500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8" t="s">
        <v>80</v>
      </c>
      <c r="BK240" s="155">
        <f>ROUND(I240*H240,2)</f>
        <v>2500</v>
      </c>
      <c r="BL240" s="18" t="s">
        <v>137</v>
      </c>
      <c r="BM240" s="154" t="s">
        <v>314</v>
      </c>
    </row>
    <row r="241" spans="1:65" s="2" customFormat="1" ht="21.75" customHeight="1">
      <c r="A241" s="30"/>
      <c r="B241" s="142"/>
      <c r="C241" s="143" t="s">
        <v>315</v>
      </c>
      <c r="D241" s="143" t="s">
        <v>133</v>
      </c>
      <c r="E241" s="144" t="s">
        <v>316</v>
      </c>
      <c r="F241" s="145" t="s">
        <v>317</v>
      </c>
      <c r="G241" s="146" t="s">
        <v>136</v>
      </c>
      <c r="H241" s="147">
        <v>32.133</v>
      </c>
      <c r="I241" s="148">
        <v>15</v>
      </c>
      <c r="J241" s="148">
        <f>ROUND(I241*H241,2)</f>
        <v>482</v>
      </c>
      <c r="K241" s="149"/>
      <c r="L241" s="31"/>
      <c r="M241" s="150" t="s">
        <v>1</v>
      </c>
      <c r="N241" s="151" t="s">
        <v>37</v>
      </c>
      <c r="O241" s="152">
        <v>0.058</v>
      </c>
      <c r="P241" s="152">
        <f>O241*H241</f>
        <v>1.8637140000000003</v>
      </c>
      <c r="Q241" s="152">
        <v>0.0001</v>
      </c>
      <c r="R241" s="152">
        <f>Q241*H241</f>
        <v>0.0032133000000000005</v>
      </c>
      <c r="S241" s="152">
        <v>0</v>
      </c>
      <c r="T241" s="153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4" t="s">
        <v>137</v>
      </c>
      <c r="AT241" s="154" t="s">
        <v>133</v>
      </c>
      <c r="AU241" s="154" t="s">
        <v>82</v>
      </c>
      <c r="AY241" s="18" t="s">
        <v>131</v>
      </c>
      <c r="BE241" s="155">
        <f>IF(N241="základní",J241,0)</f>
        <v>482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80</v>
      </c>
      <c r="BK241" s="155">
        <f>ROUND(I241*H241,2)</f>
        <v>482</v>
      </c>
      <c r="BL241" s="18" t="s">
        <v>137</v>
      </c>
      <c r="BM241" s="154" t="s">
        <v>318</v>
      </c>
    </row>
    <row r="242" spans="2:51" s="13" customFormat="1" ht="12">
      <c r="B242" s="156"/>
      <c r="D242" s="157" t="s">
        <v>142</v>
      </c>
      <c r="E242" s="158" t="s">
        <v>1</v>
      </c>
      <c r="F242" s="159" t="s">
        <v>319</v>
      </c>
      <c r="H242" s="160">
        <v>32.133</v>
      </c>
      <c r="L242" s="156"/>
      <c r="M242" s="161"/>
      <c r="N242" s="162"/>
      <c r="O242" s="162"/>
      <c r="P242" s="162"/>
      <c r="Q242" s="162"/>
      <c r="R242" s="162"/>
      <c r="S242" s="162"/>
      <c r="T242" s="163"/>
      <c r="AT242" s="158" t="s">
        <v>142</v>
      </c>
      <c r="AU242" s="158" t="s">
        <v>82</v>
      </c>
      <c r="AV242" s="13" t="s">
        <v>82</v>
      </c>
      <c r="AW242" s="13" t="s">
        <v>28</v>
      </c>
      <c r="AX242" s="13" t="s">
        <v>80</v>
      </c>
      <c r="AY242" s="158" t="s">
        <v>131</v>
      </c>
    </row>
    <row r="243" spans="1:65" s="2" customFormat="1" ht="21.75" customHeight="1">
      <c r="A243" s="30"/>
      <c r="B243" s="142"/>
      <c r="C243" s="184" t="s">
        <v>320</v>
      </c>
      <c r="D243" s="184" t="s">
        <v>235</v>
      </c>
      <c r="E243" s="185" t="s">
        <v>321</v>
      </c>
      <c r="F243" s="186" t="s">
        <v>322</v>
      </c>
      <c r="G243" s="187" t="s">
        <v>136</v>
      </c>
      <c r="H243" s="188">
        <v>36.953</v>
      </c>
      <c r="I243" s="189">
        <v>50</v>
      </c>
      <c r="J243" s="189">
        <f>ROUND(I243*H243,2)</f>
        <v>1847.65</v>
      </c>
      <c r="K243" s="190"/>
      <c r="L243" s="191"/>
      <c r="M243" s="192" t="s">
        <v>1</v>
      </c>
      <c r="N243" s="193" t="s">
        <v>37</v>
      </c>
      <c r="O243" s="152">
        <v>0</v>
      </c>
      <c r="P243" s="152">
        <f>O243*H243</f>
        <v>0</v>
      </c>
      <c r="Q243" s="152">
        <v>0.0005</v>
      </c>
      <c r="R243" s="152">
        <f>Q243*H243</f>
        <v>0.018476500000000003</v>
      </c>
      <c r="S243" s="152">
        <v>0</v>
      </c>
      <c r="T243" s="153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4" t="s">
        <v>173</v>
      </c>
      <c r="AT243" s="154" t="s">
        <v>235</v>
      </c>
      <c r="AU243" s="154" t="s">
        <v>82</v>
      </c>
      <c r="AY243" s="18" t="s">
        <v>131</v>
      </c>
      <c r="BE243" s="155">
        <f>IF(N243="základní",J243,0)</f>
        <v>1847.65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80</v>
      </c>
      <c r="BK243" s="155">
        <f>ROUND(I243*H243,2)</f>
        <v>1847.65</v>
      </c>
      <c r="BL243" s="18" t="s">
        <v>137</v>
      </c>
      <c r="BM243" s="154" t="s">
        <v>323</v>
      </c>
    </row>
    <row r="244" spans="2:51" s="13" customFormat="1" ht="12">
      <c r="B244" s="156"/>
      <c r="D244" s="157" t="s">
        <v>142</v>
      </c>
      <c r="F244" s="159" t="s">
        <v>324</v>
      </c>
      <c r="H244" s="160">
        <v>36.953</v>
      </c>
      <c r="L244" s="156"/>
      <c r="M244" s="161"/>
      <c r="N244" s="162"/>
      <c r="O244" s="162"/>
      <c r="P244" s="162"/>
      <c r="Q244" s="162"/>
      <c r="R244" s="162"/>
      <c r="S244" s="162"/>
      <c r="T244" s="163"/>
      <c r="AT244" s="158" t="s">
        <v>142</v>
      </c>
      <c r="AU244" s="158" t="s">
        <v>82</v>
      </c>
      <c r="AV244" s="13" t="s">
        <v>82</v>
      </c>
      <c r="AW244" s="13" t="s">
        <v>3</v>
      </c>
      <c r="AX244" s="13" t="s">
        <v>80</v>
      </c>
      <c r="AY244" s="158" t="s">
        <v>131</v>
      </c>
    </row>
    <row r="245" spans="1:65" s="2" customFormat="1" ht="16.5" customHeight="1">
      <c r="A245" s="30"/>
      <c r="B245" s="142"/>
      <c r="C245" s="143" t="s">
        <v>325</v>
      </c>
      <c r="D245" s="143" t="s">
        <v>133</v>
      </c>
      <c r="E245" s="144" t="s">
        <v>326</v>
      </c>
      <c r="F245" s="145" t="s">
        <v>327</v>
      </c>
      <c r="G245" s="146" t="s">
        <v>170</v>
      </c>
      <c r="H245" s="147">
        <v>10.8</v>
      </c>
      <c r="I245" s="148">
        <v>2600</v>
      </c>
      <c r="J245" s="148">
        <f>ROUND(I245*H245,2)</f>
        <v>28080</v>
      </c>
      <c r="K245" s="149"/>
      <c r="L245" s="31"/>
      <c r="M245" s="150" t="s">
        <v>1</v>
      </c>
      <c r="N245" s="151" t="s">
        <v>37</v>
      </c>
      <c r="O245" s="152">
        <v>0.584</v>
      </c>
      <c r="P245" s="152">
        <f>O245*H245</f>
        <v>6.3072</v>
      </c>
      <c r="Q245" s="152">
        <v>2.45329</v>
      </c>
      <c r="R245" s="152">
        <f>Q245*H245</f>
        <v>26.495532</v>
      </c>
      <c r="S245" s="152">
        <v>0</v>
      </c>
      <c r="T245" s="153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4" t="s">
        <v>137</v>
      </c>
      <c r="AT245" s="154" t="s">
        <v>133</v>
      </c>
      <c r="AU245" s="154" t="s">
        <v>82</v>
      </c>
      <c r="AY245" s="18" t="s">
        <v>131</v>
      </c>
      <c r="BE245" s="155">
        <f>IF(N245="základní",J245,0)</f>
        <v>28080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80</v>
      </c>
      <c r="BK245" s="155">
        <f>ROUND(I245*H245,2)</f>
        <v>28080</v>
      </c>
      <c r="BL245" s="18" t="s">
        <v>137</v>
      </c>
      <c r="BM245" s="154" t="s">
        <v>328</v>
      </c>
    </row>
    <row r="246" spans="2:51" s="15" customFormat="1" ht="12">
      <c r="B246" s="171"/>
      <c r="D246" s="157" t="s">
        <v>142</v>
      </c>
      <c r="E246" s="172" t="s">
        <v>1</v>
      </c>
      <c r="F246" s="173" t="s">
        <v>329</v>
      </c>
      <c r="H246" s="172" t="s">
        <v>1</v>
      </c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142</v>
      </c>
      <c r="AU246" s="172" t="s">
        <v>82</v>
      </c>
      <c r="AV246" s="15" t="s">
        <v>80</v>
      </c>
      <c r="AW246" s="15" t="s">
        <v>28</v>
      </c>
      <c r="AX246" s="15" t="s">
        <v>72</v>
      </c>
      <c r="AY246" s="172" t="s">
        <v>131</v>
      </c>
    </row>
    <row r="247" spans="2:51" s="13" customFormat="1" ht="12">
      <c r="B247" s="156"/>
      <c r="D247" s="157" t="s">
        <v>142</v>
      </c>
      <c r="E247" s="158" t="s">
        <v>1</v>
      </c>
      <c r="F247" s="159" t="s">
        <v>330</v>
      </c>
      <c r="H247" s="160">
        <v>9.6</v>
      </c>
      <c r="L247" s="156"/>
      <c r="M247" s="161"/>
      <c r="N247" s="162"/>
      <c r="O247" s="162"/>
      <c r="P247" s="162"/>
      <c r="Q247" s="162"/>
      <c r="R247" s="162"/>
      <c r="S247" s="162"/>
      <c r="T247" s="163"/>
      <c r="AT247" s="158" t="s">
        <v>142</v>
      </c>
      <c r="AU247" s="158" t="s">
        <v>82</v>
      </c>
      <c r="AV247" s="13" t="s">
        <v>82</v>
      </c>
      <c r="AW247" s="13" t="s">
        <v>28</v>
      </c>
      <c r="AX247" s="13" t="s">
        <v>72</v>
      </c>
      <c r="AY247" s="158" t="s">
        <v>131</v>
      </c>
    </row>
    <row r="248" spans="2:51" s="13" customFormat="1" ht="12">
      <c r="B248" s="156"/>
      <c r="D248" s="157" t="s">
        <v>142</v>
      </c>
      <c r="E248" s="158" t="s">
        <v>1</v>
      </c>
      <c r="F248" s="159" t="s">
        <v>331</v>
      </c>
      <c r="H248" s="160">
        <v>1.2</v>
      </c>
      <c r="L248" s="156"/>
      <c r="M248" s="161"/>
      <c r="N248" s="162"/>
      <c r="O248" s="162"/>
      <c r="P248" s="162"/>
      <c r="Q248" s="162"/>
      <c r="R248" s="162"/>
      <c r="S248" s="162"/>
      <c r="T248" s="163"/>
      <c r="AT248" s="158" t="s">
        <v>142</v>
      </c>
      <c r="AU248" s="158" t="s">
        <v>82</v>
      </c>
      <c r="AV248" s="13" t="s">
        <v>82</v>
      </c>
      <c r="AW248" s="13" t="s">
        <v>28</v>
      </c>
      <c r="AX248" s="13" t="s">
        <v>72</v>
      </c>
      <c r="AY248" s="158" t="s">
        <v>131</v>
      </c>
    </row>
    <row r="249" spans="2:51" s="14" customFormat="1" ht="12">
      <c r="B249" s="164"/>
      <c r="D249" s="157" t="s">
        <v>142</v>
      </c>
      <c r="E249" s="165" t="s">
        <v>1</v>
      </c>
      <c r="F249" s="166" t="s">
        <v>160</v>
      </c>
      <c r="H249" s="167">
        <v>10.799999999999999</v>
      </c>
      <c r="L249" s="164"/>
      <c r="M249" s="168"/>
      <c r="N249" s="169"/>
      <c r="O249" s="169"/>
      <c r="P249" s="169"/>
      <c r="Q249" s="169"/>
      <c r="R249" s="169"/>
      <c r="S249" s="169"/>
      <c r="T249" s="170"/>
      <c r="AT249" s="165" t="s">
        <v>142</v>
      </c>
      <c r="AU249" s="165" t="s">
        <v>82</v>
      </c>
      <c r="AV249" s="14" t="s">
        <v>137</v>
      </c>
      <c r="AW249" s="14" t="s">
        <v>28</v>
      </c>
      <c r="AX249" s="14" t="s">
        <v>80</v>
      </c>
      <c r="AY249" s="165" t="s">
        <v>131</v>
      </c>
    </row>
    <row r="250" spans="2:63" s="12" customFormat="1" ht="22.9" customHeight="1">
      <c r="B250" s="130"/>
      <c r="D250" s="131" t="s">
        <v>71</v>
      </c>
      <c r="E250" s="140" t="s">
        <v>144</v>
      </c>
      <c r="F250" s="140" t="s">
        <v>332</v>
      </c>
      <c r="J250" s="141">
        <f>BK250</f>
        <v>983330.06</v>
      </c>
      <c r="L250" s="130"/>
      <c r="M250" s="134"/>
      <c r="N250" s="135"/>
      <c r="O250" s="135"/>
      <c r="P250" s="136">
        <f>SUM(P251:P271)</f>
        <v>88.45344</v>
      </c>
      <c r="Q250" s="135"/>
      <c r="R250" s="136">
        <f>SUM(R251:R271)</f>
        <v>2.047694</v>
      </c>
      <c r="S250" s="135"/>
      <c r="T250" s="137">
        <f>SUM(T251:T271)</f>
        <v>0</v>
      </c>
      <c r="AR250" s="131" t="s">
        <v>80</v>
      </c>
      <c r="AT250" s="138" t="s">
        <v>71</v>
      </c>
      <c r="AU250" s="138" t="s">
        <v>80</v>
      </c>
      <c r="AY250" s="131" t="s">
        <v>131</v>
      </c>
      <c r="BK250" s="139">
        <f>SUM(BK251:BK271)</f>
        <v>983330.06</v>
      </c>
    </row>
    <row r="251" spans="1:65" s="2" customFormat="1" ht="16.5" customHeight="1">
      <c r="A251" s="30"/>
      <c r="B251" s="142"/>
      <c r="C251" s="143" t="s">
        <v>333</v>
      </c>
      <c r="D251" s="143" t="s">
        <v>133</v>
      </c>
      <c r="E251" s="144" t="s">
        <v>334</v>
      </c>
      <c r="F251" s="145" t="s">
        <v>335</v>
      </c>
      <c r="G251" s="146" t="s">
        <v>336</v>
      </c>
      <c r="H251" s="147">
        <v>55</v>
      </c>
      <c r="I251" s="148">
        <v>450</v>
      </c>
      <c r="J251" s="148">
        <f>ROUND(I251*H251,2)</f>
        <v>24750</v>
      </c>
      <c r="K251" s="149"/>
      <c r="L251" s="31"/>
      <c r="M251" s="150" t="s">
        <v>1</v>
      </c>
      <c r="N251" s="151" t="s">
        <v>37</v>
      </c>
      <c r="O251" s="152">
        <v>0.36</v>
      </c>
      <c r="P251" s="152">
        <f>O251*H251</f>
        <v>19.8</v>
      </c>
      <c r="Q251" s="152">
        <v>0.00702</v>
      </c>
      <c r="R251" s="152">
        <f>Q251*H251</f>
        <v>0.3861</v>
      </c>
      <c r="S251" s="152">
        <v>0</v>
      </c>
      <c r="T251" s="153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4" t="s">
        <v>137</v>
      </c>
      <c r="AT251" s="154" t="s">
        <v>133</v>
      </c>
      <c r="AU251" s="154" t="s">
        <v>82</v>
      </c>
      <c r="AY251" s="18" t="s">
        <v>131</v>
      </c>
      <c r="BE251" s="155">
        <f>IF(N251="základní",J251,0)</f>
        <v>24750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80</v>
      </c>
      <c r="BK251" s="155">
        <f>ROUND(I251*H251,2)</f>
        <v>24750</v>
      </c>
      <c r="BL251" s="18" t="s">
        <v>137</v>
      </c>
      <c r="BM251" s="154" t="s">
        <v>337</v>
      </c>
    </row>
    <row r="252" spans="2:51" s="13" customFormat="1" ht="12">
      <c r="B252" s="156"/>
      <c r="D252" s="157" t="s">
        <v>142</v>
      </c>
      <c r="E252" s="158" t="s">
        <v>1</v>
      </c>
      <c r="F252" s="159" t="s">
        <v>338</v>
      </c>
      <c r="H252" s="160">
        <v>44</v>
      </c>
      <c r="L252" s="156"/>
      <c r="M252" s="161"/>
      <c r="N252" s="162"/>
      <c r="O252" s="162"/>
      <c r="P252" s="162"/>
      <c r="Q252" s="162"/>
      <c r="R252" s="162"/>
      <c r="S252" s="162"/>
      <c r="T252" s="163"/>
      <c r="AT252" s="158" t="s">
        <v>142</v>
      </c>
      <c r="AU252" s="158" t="s">
        <v>82</v>
      </c>
      <c r="AV252" s="13" t="s">
        <v>82</v>
      </c>
      <c r="AW252" s="13" t="s">
        <v>28</v>
      </c>
      <c r="AX252" s="13" t="s">
        <v>72</v>
      </c>
      <c r="AY252" s="158" t="s">
        <v>131</v>
      </c>
    </row>
    <row r="253" spans="2:51" s="13" customFormat="1" ht="12">
      <c r="B253" s="156"/>
      <c r="D253" s="157" t="s">
        <v>142</v>
      </c>
      <c r="E253" s="158" t="s">
        <v>1</v>
      </c>
      <c r="F253" s="159" t="s">
        <v>339</v>
      </c>
      <c r="H253" s="160">
        <v>11</v>
      </c>
      <c r="L253" s="156"/>
      <c r="M253" s="161"/>
      <c r="N253" s="162"/>
      <c r="O253" s="162"/>
      <c r="P253" s="162"/>
      <c r="Q253" s="162"/>
      <c r="R253" s="162"/>
      <c r="S253" s="162"/>
      <c r="T253" s="163"/>
      <c r="AT253" s="158" t="s">
        <v>142</v>
      </c>
      <c r="AU253" s="158" t="s">
        <v>82</v>
      </c>
      <c r="AV253" s="13" t="s">
        <v>82</v>
      </c>
      <c r="AW253" s="13" t="s">
        <v>28</v>
      </c>
      <c r="AX253" s="13" t="s">
        <v>72</v>
      </c>
      <c r="AY253" s="158" t="s">
        <v>131</v>
      </c>
    </row>
    <row r="254" spans="2:51" s="14" customFormat="1" ht="12">
      <c r="B254" s="164"/>
      <c r="D254" s="157" t="s">
        <v>142</v>
      </c>
      <c r="E254" s="165" t="s">
        <v>1</v>
      </c>
      <c r="F254" s="166" t="s">
        <v>160</v>
      </c>
      <c r="H254" s="167">
        <v>55</v>
      </c>
      <c r="L254" s="164"/>
      <c r="M254" s="168"/>
      <c r="N254" s="169"/>
      <c r="O254" s="169"/>
      <c r="P254" s="169"/>
      <c r="Q254" s="169"/>
      <c r="R254" s="169"/>
      <c r="S254" s="169"/>
      <c r="T254" s="170"/>
      <c r="AT254" s="165" t="s">
        <v>142</v>
      </c>
      <c r="AU254" s="165" t="s">
        <v>82</v>
      </c>
      <c r="AV254" s="14" t="s">
        <v>137</v>
      </c>
      <c r="AW254" s="14" t="s">
        <v>28</v>
      </c>
      <c r="AX254" s="14" t="s">
        <v>80</v>
      </c>
      <c r="AY254" s="165" t="s">
        <v>131</v>
      </c>
    </row>
    <row r="255" spans="1:65" s="2" customFormat="1" ht="16.5" customHeight="1">
      <c r="A255" s="30"/>
      <c r="B255" s="142"/>
      <c r="C255" s="184" t="s">
        <v>340</v>
      </c>
      <c r="D255" s="184" t="s">
        <v>235</v>
      </c>
      <c r="E255" s="185" t="s">
        <v>341</v>
      </c>
      <c r="F255" s="186" t="s">
        <v>342</v>
      </c>
      <c r="G255" s="187" t="s">
        <v>343</v>
      </c>
      <c r="H255" s="188">
        <v>5</v>
      </c>
      <c r="I255" s="189">
        <v>3500</v>
      </c>
      <c r="J255" s="189">
        <f aca="true" t="shared" si="0" ref="J255:J260">ROUND(I255*H255,2)</f>
        <v>17500</v>
      </c>
      <c r="K255" s="190"/>
      <c r="L255" s="191"/>
      <c r="M255" s="192" t="s">
        <v>1</v>
      </c>
      <c r="N255" s="193" t="s">
        <v>37</v>
      </c>
      <c r="O255" s="152">
        <v>0</v>
      </c>
      <c r="P255" s="152">
        <f>O255*H255</f>
        <v>0</v>
      </c>
      <c r="Q255" s="152">
        <v>0.0407</v>
      </c>
      <c r="R255" s="152">
        <f>Q255*H255</f>
        <v>0.20350000000000001</v>
      </c>
      <c r="S255" s="152">
        <v>0</v>
      </c>
      <c r="T255" s="153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54" t="s">
        <v>173</v>
      </c>
      <c r="AT255" s="154" t="s">
        <v>235</v>
      </c>
      <c r="AU255" s="154" t="s">
        <v>82</v>
      </c>
      <c r="AY255" s="18" t="s">
        <v>131</v>
      </c>
      <c r="BE255" s="155">
        <f>IF(N255="základní",J255,0)</f>
        <v>17500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80</v>
      </c>
      <c r="BK255" s="155">
        <f aca="true" t="shared" si="1" ref="BK255:BK260">ROUND(I255*H255,2)</f>
        <v>17500</v>
      </c>
      <c r="BL255" s="18" t="s">
        <v>137</v>
      </c>
      <c r="BM255" s="154" t="s">
        <v>344</v>
      </c>
    </row>
    <row r="256" spans="1:65" s="2" customFormat="1" ht="16.5" customHeight="1">
      <c r="A256" s="30"/>
      <c r="B256" s="142"/>
      <c r="C256" s="184" t="s">
        <v>345</v>
      </c>
      <c r="D256" s="184" t="s">
        <v>235</v>
      </c>
      <c r="E256" s="185" t="s">
        <v>346</v>
      </c>
      <c r="F256" s="186" t="s">
        <v>347</v>
      </c>
      <c r="G256" s="187" t="s">
        <v>343</v>
      </c>
      <c r="H256" s="188">
        <v>5</v>
      </c>
      <c r="I256" s="189">
        <v>6500</v>
      </c>
      <c r="J256" s="189">
        <f t="shared" si="0"/>
        <v>32500</v>
      </c>
      <c r="K256" s="190"/>
      <c r="L256" s="191"/>
      <c r="M256" s="192" t="s">
        <v>1</v>
      </c>
      <c r="N256" s="193" t="s">
        <v>37</v>
      </c>
      <c r="O256" s="152">
        <v>0</v>
      </c>
      <c r="P256" s="152">
        <f>O256*H256</f>
        <v>0</v>
      </c>
      <c r="Q256" s="152">
        <v>0.077</v>
      </c>
      <c r="R256" s="152">
        <f>Q256*H256</f>
        <v>0.385</v>
      </c>
      <c r="S256" s="152">
        <v>0</v>
      </c>
      <c r="T256" s="153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4" t="s">
        <v>173</v>
      </c>
      <c r="AT256" s="154" t="s">
        <v>235</v>
      </c>
      <c r="AU256" s="154" t="s">
        <v>82</v>
      </c>
      <c r="AY256" s="18" t="s">
        <v>131</v>
      </c>
      <c r="BE256" s="155">
        <f>IF(N256="základní",J256,0)</f>
        <v>32500</v>
      </c>
      <c r="BF256" s="155">
        <f>IF(N256="snížená",J256,0)</f>
        <v>0</v>
      </c>
      <c r="BG256" s="155">
        <f>IF(N256="zákl. přenesená",J256,0)</f>
        <v>0</v>
      </c>
      <c r="BH256" s="155">
        <f>IF(N256="sníž. přenesená",J256,0)</f>
        <v>0</v>
      </c>
      <c r="BI256" s="155">
        <f>IF(N256="nulová",J256,0)</f>
        <v>0</v>
      </c>
      <c r="BJ256" s="18" t="s">
        <v>80</v>
      </c>
      <c r="BK256" s="155">
        <f t="shared" si="1"/>
        <v>32500</v>
      </c>
      <c r="BL256" s="18" t="s">
        <v>137</v>
      </c>
      <c r="BM256" s="154" t="s">
        <v>348</v>
      </c>
    </row>
    <row r="257" spans="1:65" s="2" customFormat="1" ht="16.5" customHeight="1">
      <c r="A257" s="30"/>
      <c r="B257" s="142"/>
      <c r="C257" s="184" t="s">
        <v>349</v>
      </c>
      <c r="D257" s="184" t="s">
        <v>235</v>
      </c>
      <c r="E257" s="185" t="s">
        <v>350</v>
      </c>
      <c r="F257" s="186" t="s">
        <v>351</v>
      </c>
      <c r="G257" s="187" t="s">
        <v>343</v>
      </c>
      <c r="H257" s="188">
        <v>1</v>
      </c>
      <c r="I257" s="189">
        <v>3200</v>
      </c>
      <c r="J257" s="189">
        <f t="shared" si="0"/>
        <v>3200</v>
      </c>
      <c r="K257" s="190"/>
      <c r="L257" s="191"/>
      <c r="M257" s="192" t="s">
        <v>1</v>
      </c>
      <c r="N257" s="193" t="s">
        <v>37</v>
      </c>
      <c r="O257" s="152">
        <v>0</v>
      </c>
      <c r="P257" s="152">
        <f>O257*H257</f>
        <v>0</v>
      </c>
      <c r="Q257" s="152">
        <v>0.0352</v>
      </c>
      <c r="R257" s="152">
        <f>Q257*H257</f>
        <v>0.0352</v>
      </c>
      <c r="S257" s="152">
        <v>0</v>
      </c>
      <c r="T257" s="153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54" t="s">
        <v>173</v>
      </c>
      <c r="AT257" s="154" t="s">
        <v>235</v>
      </c>
      <c r="AU257" s="154" t="s">
        <v>82</v>
      </c>
      <c r="AY257" s="18" t="s">
        <v>131</v>
      </c>
      <c r="BE257" s="155">
        <f>IF(N257="základní",J257,0)</f>
        <v>3200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80</v>
      </c>
      <c r="BK257" s="155">
        <f t="shared" si="1"/>
        <v>3200</v>
      </c>
      <c r="BL257" s="18" t="s">
        <v>137</v>
      </c>
      <c r="BM257" s="154" t="s">
        <v>352</v>
      </c>
    </row>
    <row r="258" spans="1:65" s="2" customFormat="1" ht="21.75" customHeight="1">
      <c r="A258" s="30"/>
      <c r="B258" s="142"/>
      <c r="C258" s="143" t="s">
        <v>353</v>
      </c>
      <c r="D258" s="143" t="s">
        <v>133</v>
      </c>
      <c r="E258" s="144" t="s">
        <v>354</v>
      </c>
      <c r="F258" s="145" t="s">
        <v>355</v>
      </c>
      <c r="G258" s="146" t="s">
        <v>156</v>
      </c>
      <c r="H258" s="147">
        <v>140.72</v>
      </c>
      <c r="I258" s="148">
        <v>150</v>
      </c>
      <c r="J258" s="148">
        <f t="shared" si="0"/>
        <v>21108</v>
      </c>
      <c r="K258" s="149"/>
      <c r="L258" s="31"/>
      <c r="M258" s="150" t="s">
        <v>1</v>
      </c>
      <c r="N258" s="151" t="s">
        <v>37</v>
      </c>
      <c r="O258" s="152">
        <v>0.216</v>
      </c>
      <c r="P258" s="152">
        <f>O258*H258</f>
        <v>30.395519999999998</v>
      </c>
      <c r="Q258" s="152">
        <v>0</v>
      </c>
      <c r="R258" s="152">
        <f>Q258*H258</f>
        <v>0</v>
      </c>
      <c r="S258" s="152">
        <v>0</v>
      </c>
      <c r="T258" s="153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4" t="s">
        <v>137</v>
      </c>
      <c r="AT258" s="154" t="s">
        <v>133</v>
      </c>
      <c r="AU258" s="154" t="s">
        <v>82</v>
      </c>
      <c r="AY258" s="18" t="s">
        <v>131</v>
      </c>
      <c r="BE258" s="155">
        <f>IF(N258="základní",J258,0)</f>
        <v>21108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80</v>
      </c>
      <c r="BK258" s="155">
        <f t="shared" si="1"/>
        <v>21108</v>
      </c>
      <c r="BL258" s="18" t="s">
        <v>137</v>
      </c>
      <c r="BM258" s="154" t="s">
        <v>356</v>
      </c>
    </row>
    <row r="259" spans="2:63" s="13" customFormat="1" ht="12">
      <c r="B259" s="156"/>
      <c r="D259" s="157" t="s">
        <v>142</v>
      </c>
      <c r="E259" s="158" t="s">
        <v>1</v>
      </c>
      <c r="F259" s="159" t="s">
        <v>357</v>
      </c>
      <c r="H259" s="160">
        <v>140.72</v>
      </c>
      <c r="J259" s="13">
        <f t="shared" si="0"/>
        <v>0</v>
      </c>
      <c r="L259" s="156"/>
      <c r="M259" s="161"/>
      <c r="N259" s="162"/>
      <c r="O259" s="162"/>
      <c r="P259" s="162"/>
      <c r="Q259" s="162"/>
      <c r="R259" s="162"/>
      <c r="S259" s="162"/>
      <c r="T259" s="163"/>
      <c r="AT259" s="158" t="s">
        <v>142</v>
      </c>
      <c r="AU259" s="158" t="s">
        <v>82</v>
      </c>
      <c r="AV259" s="13" t="s">
        <v>82</v>
      </c>
      <c r="AW259" s="13" t="s">
        <v>28</v>
      </c>
      <c r="AX259" s="13" t="s">
        <v>80</v>
      </c>
      <c r="AY259" s="158" t="s">
        <v>131</v>
      </c>
      <c r="BK259" s="13">
        <f t="shared" si="1"/>
        <v>0</v>
      </c>
    </row>
    <row r="260" spans="1:65" s="2" customFormat="1" ht="16.5" customHeight="1">
      <c r="A260" s="30"/>
      <c r="B260" s="142"/>
      <c r="C260" s="184" t="s">
        <v>358</v>
      </c>
      <c r="D260" s="184" t="s">
        <v>235</v>
      </c>
      <c r="E260" s="185" t="s">
        <v>359</v>
      </c>
      <c r="F260" s="186" t="s">
        <v>360</v>
      </c>
      <c r="G260" s="187" t="s">
        <v>136</v>
      </c>
      <c r="H260" s="188">
        <v>309.584</v>
      </c>
      <c r="I260" s="189">
        <v>140</v>
      </c>
      <c r="J260" s="189">
        <f t="shared" si="0"/>
        <v>43341.76</v>
      </c>
      <c r="K260" s="190"/>
      <c r="L260" s="191"/>
      <c r="M260" s="192" t="s">
        <v>1</v>
      </c>
      <c r="N260" s="193" t="s">
        <v>37</v>
      </c>
      <c r="O260" s="152">
        <v>0</v>
      </c>
      <c r="P260" s="152">
        <f>O260*H260</f>
        <v>0</v>
      </c>
      <c r="Q260" s="152">
        <v>0.001</v>
      </c>
      <c r="R260" s="152">
        <f>Q260*H260</f>
        <v>0.309584</v>
      </c>
      <c r="S260" s="152">
        <v>0</v>
      </c>
      <c r="T260" s="153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4" t="s">
        <v>173</v>
      </c>
      <c r="AT260" s="154" t="s">
        <v>235</v>
      </c>
      <c r="AU260" s="154" t="s">
        <v>82</v>
      </c>
      <c r="AY260" s="18" t="s">
        <v>131</v>
      </c>
      <c r="BE260" s="155">
        <f>IF(N260="základní",J260,0)</f>
        <v>43341.76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80</v>
      </c>
      <c r="BK260" s="155">
        <f t="shared" si="1"/>
        <v>43341.76</v>
      </c>
      <c r="BL260" s="18" t="s">
        <v>137</v>
      </c>
      <c r="BM260" s="154" t="s">
        <v>361</v>
      </c>
    </row>
    <row r="261" spans="2:51" s="13" customFormat="1" ht="12">
      <c r="B261" s="156"/>
      <c r="D261" s="157" t="s">
        <v>142</v>
      </c>
      <c r="E261" s="158" t="s">
        <v>1</v>
      </c>
      <c r="F261" s="159" t="s">
        <v>362</v>
      </c>
      <c r="H261" s="160">
        <v>309.584</v>
      </c>
      <c r="L261" s="156"/>
      <c r="M261" s="161"/>
      <c r="N261" s="162"/>
      <c r="O261" s="162"/>
      <c r="P261" s="162"/>
      <c r="Q261" s="162"/>
      <c r="R261" s="162"/>
      <c r="S261" s="162"/>
      <c r="T261" s="163"/>
      <c r="AT261" s="158" t="s">
        <v>142</v>
      </c>
      <c r="AU261" s="158" t="s">
        <v>82</v>
      </c>
      <c r="AV261" s="13" t="s">
        <v>82</v>
      </c>
      <c r="AW261" s="13" t="s">
        <v>28</v>
      </c>
      <c r="AX261" s="13" t="s">
        <v>80</v>
      </c>
      <c r="AY261" s="158" t="s">
        <v>131</v>
      </c>
    </row>
    <row r="262" spans="1:65" s="2" customFormat="1" ht="21.75" customHeight="1">
      <c r="A262" s="30"/>
      <c r="B262" s="142"/>
      <c r="C262" s="143" t="s">
        <v>363</v>
      </c>
      <c r="D262" s="143" t="s">
        <v>133</v>
      </c>
      <c r="E262" s="144" t="s">
        <v>364</v>
      </c>
      <c r="F262" s="145" t="s">
        <v>365</v>
      </c>
      <c r="G262" s="146" t="s">
        <v>156</v>
      </c>
      <c r="H262" s="147">
        <v>155.52</v>
      </c>
      <c r="I262" s="148">
        <v>490</v>
      </c>
      <c r="J262" s="148">
        <f>ROUND(I262*H262,2)</f>
        <v>76204.8</v>
      </c>
      <c r="K262" s="149"/>
      <c r="L262" s="31"/>
      <c r="M262" s="150" t="s">
        <v>1</v>
      </c>
      <c r="N262" s="151" t="s">
        <v>37</v>
      </c>
      <c r="O262" s="152">
        <v>0.246</v>
      </c>
      <c r="P262" s="152">
        <f>O262*H262</f>
        <v>38.25792</v>
      </c>
      <c r="Q262" s="152">
        <v>0</v>
      </c>
      <c r="R262" s="152">
        <f>Q262*H262</f>
        <v>0</v>
      </c>
      <c r="S262" s="152">
        <v>0</v>
      </c>
      <c r="T262" s="153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4" t="s">
        <v>137</v>
      </c>
      <c r="AT262" s="154" t="s">
        <v>133</v>
      </c>
      <c r="AU262" s="154" t="s">
        <v>82</v>
      </c>
      <c r="AY262" s="18" t="s">
        <v>131</v>
      </c>
      <c r="BE262" s="155">
        <f>IF(N262="základní",J262,0)</f>
        <v>76204.8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8" t="s">
        <v>80</v>
      </c>
      <c r="BK262" s="155">
        <f>ROUND(I262*H262,2)</f>
        <v>76204.8</v>
      </c>
      <c r="BL262" s="18" t="s">
        <v>137</v>
      </c>
      <c r="BM262" s="154" t="s">
        <v>366</v>
      </c>
    </row>
    <row r="263" spans="2:51" s="13" customFormat="1" ht="12">
      <c r="B263" s="156"/>
      <c r="D263" s="157" t="s">
        <v>142</v>
      </c>
      <c r="E263" s="158" t="s">
        <v>1</v>
      </c>
      <c r="F263" s="159" t="s">
        <v>367</v>
      </c>
      <c r="H263" s="160">
        <v>140.72</v>
      </c>
      <c r="L263" s="156"/>
      <c r="M263" s="161"/>
      <c r="N263" s="162"/>
      <c r="O263" s="162"/>
      <c r="P263" s="162"/>
      <c r="Q263" s="162"/>
      <c r="R263" s="162"/>
      <c r="S263" s="162"/>
      <c r="T263" s="163"/>
      <c r="AT263" s="158" t="s">
        <v>142</v>
      </c>
      <c r="AU263" s="158" t="s">
        <v>82</v>
      </c>
      <c r="AV263" s="13" t="s">
        <v>82</v>
      </c>
      <c r="AW263" s="13" t="s">
        <v>28</v>
      </c>
      <c r="AX263" s="13" t="s">
        <v>72</v>
      </c>
      <c r="AY263" s="158" t="s">
        <v>131</v>
      </c>
    </row>
    <row r="264" spans="2:51" s="13" customFormat="1" ht="12">
      <c r="B264" s="156"/>
      <c r="D264" s="157" t="s">
        <v>142</v>
      </c>
      <c r="E264" s="158" t="s">
        <v>1</v>
      </c>
      <c r="F264" s="159" t="s">
        <v>368</v>
      </c>
      <c r="H264" s="160">
        <v>6.8</v>
      </c>
      <c r="L264" s="156"/>
      <c r="M264" s="161"/>
      <c r="N264" s="162"/>
      <c r="O264" s="162"/>
      <c r="P264" s="162"/>
      <c r="Q264" s="162"/>
      <c r="R264" s="162"/>
      <c r="S264" s="162"/>
      <c r="T264" s="163"/>
      <c r="AT264" s="158" t="s">
        <v>142</v>
      </c>
      <c r="AU264" s="158" t="s">
        <v>82</v>
      </c>
      <c r="AV264" s="13" t="s">
        <v>82</v>
      </c>
      <c r="AW264" s="13" t="s">
        <v>28</v>
      </c>
      <c r="AX264" s="13" t="s">
        <v>72</v>
      </c>
      <c r="AY264" s="158" t="s">
        <v>131</v>
      </c>
    </row>
    <row r="265" spans="2:51" s="13" customFormat="1" ht="12">
      <c r="B265" s="156"/>
      <c r="D265" s="157" t="s">
        <v>142</v>
      </c>
      <c r="E265" s="158" t="s">
        <v>1</v>
      </c>
      <c r="F265" s="159" t="s">
        <v>369</v>
      </c>
      <c r="H265" s="160">
        <v>8</v>
      </c>
      <c r="L265" s="156"/>
      <c r="M265" s="161"/>
      <c r="N265" s="162"/>
      <c r="O265" s="162"/>
      <c r="P265" s="162"/>
      <c r="Q265" s="162"/>
      <c r="R265" s="162"/>
      <c r="S265" s="162"/>
      <c r="T265" s="163"/>
      <c r="AT265" s="158" t="s">
        <v>142</v>
      </c>
      <c r="AU265" s="158" t="s">
        <v>82</v>
      </c>
      <c r="AV265" s="13" t="s">
        <v>82</v>
      </c>
      <c r="AW265" s="13" t="s">
        <v>28</v>
      </c>
      <c r="AX265" s="13" t="s">
        <v>72</v>
      </c>
      <c r="AY265" s="158" t="s">
        <v>131</v>
      </c>
    </row>
    <row r="266" spans="2:51" s="14" customFormat="1" ht="12">
      <c r="B266" s="164"/>
      <c r="D266" s="157" t="s">
        <v>142</v>
      </c>
      <c r="E266" s="165" t="s">
        <v>1</v>
      </c>
      <c r="F266" s="166" t="s">
        <v>160</v>
      </c>
      <c r="H266" s="167">
        <v>155.52</v>
      </c>
      <c r="L266" s="164"/>
      <c r="M266" s="168"/>
      <c r="N266" s="169"/>
      <c r="O266" s="169"/>
      <c r="P266" s="169"/>
      <c r="Q266" s="169"/>
      <c r="R266" s="169"/>
      <c r="S266" s="169"/>
      <c r="T266" s="170"/>
      <c r="AT266" s="165" t="s">
        <v>142</v>
      </c>
      <c r="AU266" s="165" t="s">
        <v>82</v>
      </c>
      <c r="AV266" s="14" t="s">
        <v>137</v>
      </c>
      <c r="AW266" s="14" t="s">
        <v>28</v>
      </c>
      <c r="AX266" s="14" t="s">
        <v>80</v>
      </c>
      <c r="AY266" s="165" t="s">
        <v>131</v>
      </c>
    </row>
    <row r="267" spans="1:65" s="2" customFormat="1" ht="21.75" customHeight="1">
      <c r="A267" s="30"/>
      <c r="B267" s="142"/>
      <c r="C267" s="184" t="s">
        <v>370</v>
      </c>
      <c r="D267" s="184" t="s">
        <v>235</v>
      </c>
      <c r="E267" s="185" t="s">
        <v>371</v>
      </c>
      <c r="F267" s="186" t="s">
        <v>372</v>
      </c>
      <c r="G267" s="187" t="s">
        <v>136</v>
      </c>
      <c r="H267" s="188">
        <v>485.54</v>
      </c>
      <c r="I267" s="189">
        <v>1575</v>
      </c>
      <c r="J267" s="189">
        <f>ROUND(I267*H267,2)</f>
        <v>764725.5</v>
      </c>
      <c r="K267" s="190"/>
      <c r="L267" s="191"/>
      <c r="M267" s="192" t="s">
        <v>1</v>
      </c>
      <c r="N267" s="193" t="s">
        <v>37</v>
      </c>
      <c r="O267" s="152">
        <v>0</v>
      </c>
      <c r="P267" s="152">
        <f>O267*H267</f>
        <v>0</v>
      </c>
      <c r="Q267" s="152">
        <v>0.0015</v>
      </c>
      <c r="R267" s="152">
        <f>Q267*H267</f>
        <v>0.72831</v>
      </c>
      <c r="S267" s="152">
        <v>0</v>
      </c>
      <c r="T267" s="153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54" t="s">
        <v>173</v>
      </c>
      <c r="AT267" s="154" t="s">
        <v>235</v>
      </c>
      <c r="AU267" s="154" t="s">
        <v>82</v>
      </c>
      <c r="AY267" s="18" t="s">
        <v>131</v>
      </c>
      <c r="BE267" s="155">
        <f>IF(N267="základní",J267,0)</f>
        <v>764725.5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8" t="s">
        <v>80</v>
      </c>
      <c r="BK267" s="155">
        <f>ROUND(I267*H267,2)</f>
        <v>764725.5</v>
      </c>
      <c r="BL267" s="18" t="s">
        <v>137</v>
      </c>
      <c r="BM267" s="154" t="s">
        <v>373</v>
      </c>
    </row>
    <row r="268" spans="2:51" s="13" customFormat="1" ht="12">
      <c r="B268" s="156"/>
      <c r="D268" s="157" t="s">
        <v>142</v>
      </c>
      <c r="E268" s="158" t="s">
        <v>1</v>
      </c>
      <c r="F268" s="159" t="s">
        <v>374</v>
      </c>
      <c r="H268" s="160">
        <v>464.376</v>
      </c>
      <c r="L268" s="156"/>
      <c r="M268" s="161"/>
      <c r="N268" s="162"/>
      <c r="O268" s="162"/>
      <c r="P268" s="162"/>
      <c r="Q268" s="162"/>
      <c r="R268" s="162"/>
      <c r="S268" s="162"/>
      <c r="T268" s="163"/>
      <c r="AT268" s="158" t="s">
        <v>142</v>
      </c>
      <c r="AU268" s="158" t="s">
        <v>82</v>
      </c>
      <c r="AV268" s="13" t="s">
        <v>82</v>
      </c>
      <c r="AW268" s="13" t="s">
        <v>28</v>
      </c>
      <c r="AX268" s="13" t="s">
        <v>72</v>
      </c>
      <c r="AY268" s="158" t="s">
        <v>131</v>
      </c>
    </row>
    <row r="269" spans="2:51" s="13" customFormat="1" ht="12">
      <c r="B269" s="156"/>
      <c r="D269" s="157" t="s">
        <v>142</v>
      </c>
      <c r="E269" s="158" t="s">
        <v>1</v>
      </c>
      <c r="F269" s="159" t="s">
        <v>375</v>
      </c>
      <c r="H269" s="160">
        <v>9.724</v>
      </c>
      <c r="L269" s="156"/>
      <c r="M269" s="161"/>
      <c r="N269" s="162"/>
      <c r="O269" s="162"/>
      <c r="P269" s="162"/>
      <c r="Q269" s="162"/>
      <c r="R269" s="162"/>
      <c r="S269" s="162"/>
      <c r="T269" s="163"/>
      <c r="AT269" s="158" t="s">
        <v>142</v>
      </c>
      <c r="AU269" s="158" t="s">
        <v>82</v>
      </c>
      <c r="AV269" s="13" t="s">
        <v>82</v>
      </c>
      <c r="AW269" s="13" t="s">
        <v>28</v>
      </c>
      <c r="AX269" s="13" t="s">
        <v>72</v>
      </c>
      <c r="AY269" s="158" t="s">
        <v>131</v>
      </c>
    </row>
    <row r="270" spans="2:51" s="13" customFormat="1" ht="12">
      <c r="B270" s="156"/>
      <c r="D270" s="157" t="s">
        <v>142</v>
      </c>
      <c r="E270" s="158" t="s">
        <v>1</v>
      </c>
      <c r="F270" s="159" t="s">
        <v>376</v>
      </c>
      <c r="H270" s="160">
        <v>11.44</v>
      </c>
      <c r="L270" s="156"/>
      <c r="M270" s="161"/>
      <c r="N270" s="162"/>
      <c r="O270" s="162"/>
      <c r="P270" s="162"/>
      <c r="Q270" s="162"/>
      <c r="R270" s="162"/>
      <c r="S270" s="162"/>
      <c r="T270" s="163"/>
      <c r="AT270" s="158" t="s">
        <v>142</v>
      </c>
      <c r="AU270" s="158" t="s">
        <v>82</v>
      </c>
      <c r="AV270" s="13" t="s">
        <v>82</v>
      </c>
      <c r="AW270" s="13" t="s">
        <v>28</v>
      </c>
      <c r="AX270" s="13" t="s">
        <v>72</v>
      </c>
      <c r="AY270" s="158" t="s">
        <v>131</v>
      </c>
    </row>
    <row r="271" spans="2:51" s="14" customFormat="1" ht="12">
      <c r="B271" s="164"/>
      <c r="D271" s="157" t="s">
        <v>142</v>
      </c>
      <c r="E271" s="165" t="s">
        <v>1</v>
      </c>
      <c r="F271" s="166" t="s">
        <v>160</v>
      </c>
      <c r="H271" s="167">
        <v>485.53999999999996</v>
      </c>
      <c r="L271" s="164"/>
      <c r="M271" s="168"/>
      <c r="N271" s="169"/>
      <c r="O271" s="169"/>
      <c r="P271" s="169"/>
      <c r="Q271" s="169"/>
      <c r="R271" s="169"/>
      <c r="S271" s="169"/>
      <c r="T271" s="170"/>
      <c r="AT271" s="165" t="s">
        <v>142</v>
      </c>
      <c r="AU271" s="165" t="s">
        <v>82</v>
      </c>
      <c r="AV271" s="14" t="s">
        <v>137</v>
      </c>
      <c r="AW271" s="14" t="s">
        <v>28</v>
      </c>
      <c r="AX271" s="14" t="s">
        <v>80</v>
      </c>
      <c r="AY271" s="165" t="s">
        <v>131</v>
      </c>
    </row>
    <row r="272" spans="2:63" s="12" customFormat="1" ht="22.9" customHeight="1">
      <c r="B272" s="130"/>
      <c r="D272" s="131" t="s">
        <v>71</v>
      </c>
      <c r="E272" s="140" t="s">
        <v>153</v>
      </c>
      <c r="F272" s="140" t="s">
        <v>377</v>
      </c>
      <c r="J272" s="141">
        <f>BK272</f>
        <v>1139040</v>
      </c>
      <c r="L272" s="130"/>
      <c r="M272" s="134"/>
      <c r="N272" s="135"/>
      <c r="O272" s="135"/>
      <c r="P272" s="136">
        <f>SUM(P273:P283)</f>
        <v>159.37</v>
      </c>
      <c r="Q272" s="135"/>
      <c r="R272" s="136">
        <f>SUM(R273:R283)</f>
        <v>1095.4177499999998</v>
      </c>
      <c r="S272" s="135"/>
      <c r="T272" s="137">
        <f>SUM(T273:T283)</f>
        <v>0</v>
      </c>
      <c r="AR272" s="131" t="s">
        <v>80</v>
      </c>
      <c r="AT272" s="138" t="s">
        <v>71</v>
      </c>
      <c r="AU272" s="138" t="s">
        <v>80</v>
      </c>
      <c r="AY272" s="131" t="s">
        <v>131</v>
      </c>
      <c r="BK272" s="139">
        <f>SUM(BK273:BK283)</f>
        <v>1139040</v>
      </c>
    </row>
    <row r="273" spans="1:65" s="2" customFormat="1" ht="21.75" customHeight="1">
      <c r="A273" s="30"/>
      <c r="B273" s="142"/>
      <c r="C273" s="143" t="s">
        <v>378</v>
      </c>
      <c r="D273" s="143" t="s">
        <v>133</v>
      </c>
      <c r="E273" s="144" t="s">
        <v>379</v>
      </c>
      <c r="F273" s="145" t="s">
        <v>380</v>
      </c>
      <c r="G273" s="146" t="s">
        <v>136</v>
      </c>
      <c r="H273" s="147">
        <v>79</v>
      </c>
      <c r="I273" s="148">
        <v>70</v>
      </c>
      <c r="J273" s="148">
        <f aca="true" t="shared" si="2" ref="J273:J280">ROUND(I273*H273,2)</f>
        <v>5530</v>
      </c>
      <c r="K273" s="149"/>
      <c r="L273" s="31"/>
      <c r="M273" s="150" t="s">
        <v>1</v>
      </c>
      <c r="N273" s="151" t="s">
        <v>37</v>
      </c>
      <c r="O273" s="152">
        <v>0.024</v>
      </c>
      <c r="P273" s="152">
        <f aca="true" t="shared" si="3" ref="P273:P280">O273*H273</f>
        <v>1.8960000000000001</v>
      </c>
      <c r="Q273" s="152">
        <v>0.106</v>
      </c>
      <c r="R273" s="152">
        <f aca="true" t="shared" si="4" ref="R273:R280">Q273*H273</f>
        <v>8.374</v>
      </c>
      <c r="S273" s="152">
        <v>0</v>
      </c>
      <c r="T273" s="153">
        <f aca="true" t="shared" si="5" ref="T273:T280"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54" t="s">
        <v>137</v>
      </c>
      <c r="AT273" s="154" t="s">
        <v>133</v>
      </c>
      <c r="AU273" s="154" t="s">
        <v>82</v>
      </c>
      <c r="AY273" s="18" t="s">
        <v>131</v>
      </c>
      <c r="BE273" s="155">
        <f aca="true" t="shared" si="6" ref="BE273:BE280">IF(N273="základní",J273,0)</f>
        <v>5530</v>
      </c>
      <c r="BF273" s="155">
        <f aca="true" t="shared" si="7" ref="BF273:BF280">IF(N273="snížená",J273,0)</f>
        <v>0</v>
      </c>
      <c r="BG273" s="155">
        <f aca="true" t="shared" si="8" ref="BG273:BG280">IF(N273="zákl. přenesená",J273,0)</f>
        <v>0</v>
      </c>
      <c r="BH273" s="155">
        <f aca="true" t="shared" si="9" ref="BH273:BH280">IF(N273="sníž. přenesená",J273,0)</f>
        <v>0</v>
      </c>
      <c r="BI273" s="155">
        <f aca="true" t="shared" si="10" ref="BI273:BI280">IF(N273="nulová",J273,0)</f>
        <v>0</v>
      </c>
      <c r="BJ273" s="18" t="s">
        <v>80</v>
      </c>
      <c r="BK273" s="155">
        <f aca="true" t="shared" si="11" ref="BK273:BK280">ROUND(I273*H273,2)</f>
        <v>5530</v>
      </c>
      <c r="BL273" s="18" t="s">
        <v>137</v>
      </c>
      <c r="BM273" s="154" t="s">
        <v>381</v>
      </c>
    </row>
    <row r="274" spans="1:65" s="2" customFormat="1" ht="21.75" customHeight="1">
      <c r="A274" s="30"/>
      <c r="B274" s="142"/>
      <c r="C274" s="143" t="s">
        <v>382</v>
      </c>
      <c r="D274" s="143" t="s">
        <v>133</v>
      </c>
      <c r="E274" s="144" t="s">
        <v>383</v>
      </c>
      <c r="F274" s="145" t="s">
        <v>384</v>
      </c>
      <c r="G274" s="146" t="s">
        <v>136</v>
      </c>
      <c r="H274" s="147">
        <v>1147</v>
      </c>
      <c r="I274" s="148">
        <v>120</v>
      </c>
      <c r="J274" s="148">
        <f t="shared" si="2"/>
        <v>137640</v>
      </c>
      <c r="K274" s="149"/>
      <c r="L274" s="31"/>
      <c r="M274" s="150" t="s">
        <v>1</v>
      </c>
      <c r="N274" s="151" t="s">
        <v>37</v>
      </c>
      <c r="O274" s="152">
        <v>0.025</v>
      </c>
      <c r="P274" s="152">
        <f t="shared" si="3"/>
        <v>28.675</v>
      </c>
      <c r="Q274" s="152">
        <v>0.199</v>
      </c>
      <c r="R274" s="152">
        <f t="shared" si="4"/>
        <v>228.25300000000001</v>
      </c>
      <c r="S274" s="152">
        <v>0</v>
      </c>
      <c r="T274" s="153">
        <f t="shared" si="5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54" t="s">
        <v>221</v>
      </c>
      <c r="AT274" s="154" t="s">
        <v>133</v>
      </c>
      <c r="AU274" s="154" t="s">
        <v>82</v>
      </c>
      <c r="AY274" s="18" t="s">
        <v>131</v>
      </c>
      <c r="BE274" s="155">
        <f t="shared" si="6"/>
        <v>137640</v>
      </c>
      <c r="BF274" s="155">
        <f t="shared" si="7"/>
        <v>0</v>
      </c>
      <c r="BG274" s="155">
        <f t="shared" si="8"/>
        <v>0</v>
      </c>
      <c r="BH274" s="155">
        <f t="shared" si="9"/>
        <v>0</v>
      </c>
      <c r="BI274" s="155">
        <f t="shared" si="10"/>
        <v>0</v>
      </c>
      <c r="BJ274" s="18" t="s">
        <v>80</v>
      </c>
      <c r="BK274" s="155">
        <f t="shared" si="11"/>
        <v>137640</v>
      </c>
      <c r="BL274" s="18" t="s">
        <v>221</v>
      </c>
      <c r="BM274" s="154" t="s">
        <v>385</v>
      </c>
    </row>
    <row r="275" spans="1:65" s="2" customFormat="1" ht="21.75" customHeight="1">
      <c r="A275" s="30"/>
      <c r="B275" s="142"/>
      <c r="C275" s="143" t="s">
        <v>386</v>
      </c>
      <c r="D275" s="143" t="s">
        <v>133</v>
      </c>
      <c r="E275" s="144" t="s">
        <v>387</v>
      </c>
      <c r="F275" s="145" t="s">
        <v>388</v>
      </c>
      <c r="G275" s="146" t="s">
        <v>136</v>
      </c>
      <c r="H275" s="147">
        <v>79</v>
      </c>
      <c r="I275" s="148">
        <v>110</v>
      </c>
      <c r="J275" s="148">
        <f t="shared" si="2"/>
        <v>8690</v>
      </c>
      <c r="K275" s="149"/>
      <c r="L275" s="31"/>
      <c r="M275" s="150" t="s">
        <v>1</v>
      </c>
      <c r="N275" s="151" t="s">
        <v>37</v>
      </c>
      <c r="O275" s="152">
        <v>0.025</v>
      </c>
      <c r="P275" s="152">
        <f t="shared" si="3"/>
        <v>1.975</v>
      </c>
      <c r="Q275" s="152">
        <v>0.197</v>
      </c>
      <c r="R275" s="152">
        <f t="shared" si="4"/>
        <v>15.563</v>
      </c>
      <c r="S275" s="152">
        <v>0</v>
      </c>
      <c r="T275" s="153">
        <f t="shared" si="5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54" t="s">
        <v>137</v>
      </c>
      <c r="AT275" s="154" t="s">
        <v>133</v>
      </c>
      <c r="AU275" s="154" t="s">
        <v>82</v>
      </c>
      <c r="AY275" s="18" t="s">
        <v>131</v>
      </c>
      <c r="BE275" s="155">
        <f t="shared" si="6"/>
        <v>8690</v>
      </c>
      <c r="BF275" s="155">
        <f t="shared" si="7"/>
        <v>0</v>
      </c>
      <c r="BG275" s="155">
        <f t="shared" si="8"/>
        <v>0</v>
      </c>
      <c r="BH275" s="155">
        <f t="shared" si="9"/>
        <v>0</v>
      </c>
      <c r="BI275" s="155">
        <f t="shared" si="10"/>
        <v>0</v>
      </c>
      <c r="BJ275" s="18" t="s">
        <v>80</v>
      </c>
      <c r="BK275" s="155">
        <f t="shared" si="11"/>
        <v>8690</v>
      </c>
      <c r="BL275" s="18" t="s">
        <v>137</v>
      </c>
      <c r="BM275" s="154" t="s">
        <v>389</v>
      </c>
    </row>
    <row r="276" spans="1:65" s="2" customFormat="1" ht="21.75" customHeight="1">
      <c r="A276" s="30"/>
      <c r="B276" s="142"/>
      <c r="C276" s="143" t="s">
        <v>390</v>
      </c>
      <c r="D276" s="143" t="s">
        <v>133</v>
      </c>
      <c r="E276" s="144" t="s">
        <v>391</v>
      </c>
      <c r="F276" s="145" t="s">
        <v>392</v>
      </c>
      <c r="G276" s="146" t="s">
        <v>136</v>
      </c>
      <c r="H276" s="147">
        <v>1147</v>
      </c>
      <c r="I276" s="148">
        <v>260</v>
      </c>
      <c r="J276" s="148">
        <f t="shared" si="2"/>
        <v>298220</v>
      </c>
      <c r="K276" s="149"/>
      <c r="L276" s="31"/>
      <c r="M276" s="150" t="s">
        <v>1</v>
      </c>
      <c r="N276" s="151" t="s">
        <v>37</v>
      </c>
      <c r="O276" s="152">
        <v>0.029</v>
      </c>
      <c r="P276" s="152">
        <f t="shared" si="3"/>
        <v>33.263000000000005</v>
      </c>
      <c r="Q276" s="152">
        <v>0.427</v>
      </c>
      <c r="R276" s="152">
        <f t="shared" si="4"/>
        <v>489.769</v>
      </c>
      <c r="S276" s="152">
        <v>0</v>
      </c>
      <c r="T276" s="153">
        <f t="shared" si="5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54" t="s">
        <v>137</v>
      </c>
      <c r="AT276" s="154" t="s">
        <v>133</v>
      </c>
      <c r="AU276" s="154" t="s">
        <v>82</v>
      </c>
      <c r="AY276" s="18" t="s">
        <v>131</v>
      </c>
      <c r="BE276" s="155">
        <f t="shared" si="6"/>
        <v>298220</v>
      </c>
      <c r="BF276" s="155">
        <f t="shared" si="7"/>
        <v>0</v>
      </c>
      <c r="BG276" s="155">
        <f t="shared" si="8"/>
        <v>0</v>
      </c>
      <c r="BH276" s="155">
        <f t="shared" si="9"/>
        <v>0</v>
      </c>
      <c r="BI276" s="155">
        <f t="shared" si="10"/>
        <v>0</v>
      </c>
      <c r="BJ276" s="18" t="s">
        <v>80</v>
      </c>
      <c r="BK276" s="155">
        <f t="shared" si="11"/>
        <v>298220</v>
      </c>
      <c r="BL276" s="18" t="s">
        <v>137</v>
      </c>
      <c r="BM276" s="154" t="s">
        <v>393</v>
      </c>
    </row>
    <row r="277" spans="1:65" s="2" customFormat="1" ht="16.5" customHeight="1">
      <c r="A277" s="30"/>
      <c r="B277" s="142"/>
      <c r="C277" s="143" t="s">
        <v>394</v>
      </c>
      <c r="D277" s="143" t="s">
        <v>133</v>
      </c>
      <c r="E277" s="144" t="s">
        <v>395</v>
      </c>
      <c r="F277" s="145" t="s">
        <v>396</v>
      </c>
      <c r="G277" s="146" t="s">
        <v>136</v>
      </c>
      <c r="H277" s="147">
        <v>1147</v>
      </c>
      <c r="I277" s="148">
        <v>60</v>
      </c>
      <c r="J277" s="148">
        <f t="shared" si="2"/>
        <v>68820</v>
      </c>
      <c r="K277" s="149"/>
      <c r="L277" s="31"/>
      <c r="M277" s="150" t="s">
        <v>1</v>
      </c>
      <c r="N277" s="151" t="s">
        <v>37</v>
      </c>
      <c r="O277" s="152">
        <v>0.02</v>
      </c>
      <c r="P277" s="152">
        <f t="shared" si="3"/>
        <v>22.94</v>
      </c>
      <c r="Q277" s="152">
        <v>0.092</v>
      </c>
      <c r="R277" s="152">
        <f t="shared" si="4"/>
        <v>105.524</v>
      </c>
      <c r="S277" s="152">
        <v>0</v>
      </c>
      <c r="T277" s="153">
        <f t="shared" si="5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4" t="s">
        <v>137</v>
      </c>
      <c r="AT277" s="154" t="s">
        <v>133</v>
      </c>
      <c r="AU277" s="154" t="s">
        <v>82</v>
      </c>
      <c r="AY277" s="18" t="s">
        <v>131</v>
      </c>
      <c r="BE277" s="155">
        <f t="shared" si="6"/>
        <v>68820</v>
      </c>
      <c r="BF277" s="155">
        <f t="shared" si="7"/>
        <v>0</v>
      </c>
      <c r="BG277" s="155">
        <f t="shared" si="8"/>
        <v>0</v>
      </c>
      <c r="BH277" s="155">
        <f t="shared" si="9"/>
        <v>0</v>
      </c>
      <c r="BI277" s="155">
        <f t="shared" si="10"/>
        <v>0</v>
      </c>
      <c r="BJ277" s="18" t="s">
        <v>80</v>
      </c>
      <c r="BK277" s="155">
        <f t="shared" si="11"/>
        <v>68820</v>
      </c>
      <c r="BL277" s="18" t="s">
        <v>137</v>
      </c>
      <c r="BM277" s="154" t="s">
        <v>397</v>
      </c>
    </row>
    <row r="278" spans="1:65" s="2" customFormat="1" ht="21.75" customHeight="1">
      <c r="A278" s="30"/>
      <c r="B278" s="142"/>
      <c r="C278" s="143" t="s">
        <v>398</v>
      </c>
      <c r="D278" s="143" t="s">
        <v>133</v>
      </c>
      <c r="E278" s="144" t="s">
        <v>399</v>
      </c>
      <c r="F278" s="145" t="s">
        <v>400</v>
      </c>
      <c r="G278" s="146" t="s">
        <v>136</v>
      </c>
      <c r="H278" s="147">
        <v>1147</v>
      </c>
      <c r="I278" s="148">
        <v>250</v>
      </c>
      <c r="J278" s="148">
        <f t="shared" si="2"/>
        <v>286750</v>
      </c>
      <c r="K278" s="149"/>
      <c r="L278" s="31"/>
      <c r="M278" s="150" t="s">
        <v>1</v>
      </c>
      <c r="N278" s="151" t="s">
        <v>37</v>
      </c>
      <c r="O278" s="152">
        <v>0.011</v>
      </c>
      <c r="P278" s="152">
        <f t="shared" si="3"/>
        <v>12.616999999999999</v>
      </c>
      <c r="Q278" s="152">
        <v>0.0928</v>
      </c>
      <c r="R278" s="152">
        <f t="shared" si="4"/>
        <v>106.4416</v>
      </c>
      <c r="S278" s="152">
        <v>0</v>
      </c>
      <c r="T278" s="153">
        <f t="shared" si="5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54" t="s">
        <v>137</v>
      </c>
      <c r="AT278" s="154" t="s">
        <v>133</v>
      </c>
      <c r="AU278" s="154" t="s">
        <v>82</v>
      </c>
      <c r="AY278" s="18" t="s">
        <v>131</v>
      </c>
      <c r="BE278" s="155">
        <f t="shared" si="6"/>
        <v>286750</v>
      </c>
      <c r="BF278" s="155">
        <f t="shared" si="7"/>
        <v>0</v>
      </c>
      <c r="BG278" s="155">
        <f t="shared" si="8"/>
        <v>0</v>
      </c>
      <c r="BH278" s="155">
        <f t="shared" si="9"/>
        <v>0</v>
      </c>
      <c r="BI278" s="155">
        <f t="shared" si="10"/>
        <v>0</v>
      </c>
      <c r="BJ278" s="18" t="s">
        <v>80</v>
      </c>
      <c r="BK278" s="155">
        <f t="shared" si="11"/>
        <v>286750</v>
      </c>
      <c r="BL278" s="18" t="s">
        <v>137</v>
      </c>
      <c r="BM278" s="154" t="s">
        <v>401</v>
      </c>
    </row>
    <row r="279" spans="1:65" s="2" customFormat="1" ht="21.75" customHeight="1">
      <c r="A279" s="30"/>
      <c r="B279" s="142"/>
      <c r="C279" s="143" t="s">
        <v>402</v>
      </c>
      <c r="D279" s="143" t="s">
        <v>133</v>
      </c>
      <c r="E279" s="144" t="s">
        <v>403</v>
      </c>
      <c r="F279" s="145" t="s">
        <v>404</v>
      </c>
      <c r="G279" s="146" t="s">
        <v>136</v>
      </c>
      <c r="H279" s="147">
        <v>1147</v>
      </c>
      <c r="I279" s="148">
        <v>270</v>
      </c>
      <c r="J279" s="148">
        <f t="shared" si="2"/>
        <v>309690</v>
      </c>
      <c r="K279" s="149"/>
      <c r="L279" s="31"/>
      <c r="M279" s="150" t="s">
        <v>1</v>
      </c>
      <c r="N279" s="151" t="s">
        <v>37</v>
      </c>
      <c r="O279" s="152">
        <v>0.012</v>
      </c>
      <c r="P279" s="152">
        <f t="shared" si="3"/>
        <v>13.764000000000001</v>
      </c>
      <c r="Q279" s="152">
        <v>0.116</v>
      </c>
      <c r="R279" s="152">
        <f t="shared" si="4"/>
        <v>133.05200000000002</v>
      </c>
      <c r="S279" s="152">
        <v>0</v>
      </c>
      <c r="T279" s="153">
        <f t="shared" si="5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54" t="s">
        <v>137</v>
      </c>
      <c r="AT279" s="154" t="s">
        <v>133</v>
      </c>
      <c r="AU279" s="154" t="s">
        <v>82</v>
      </c>
      <c r="AY279" s="18" t="s">
        <v>131</v>
      </c>
      <c r="BE279" s="155">
        <f t="shared" si="6"/>
        <v>309690</v>
      </c>
      <c r="BF279" s="155">
        <f t="shared" si="7"/>
        <v>0</v>
      </c>
      <c r="BG279" s="155">
        <f t="shared" si="8"/>
        <v>0</v>
      </c>
      <c r="BH279" s="155">
        <f t="shared" si="9"/>
        <v>0</v>
      </c>
      <c r="BI279" s="155">
        <f t="shared" si="10"/>
        <v>0</v>
      </c>
      <c r="BJ279" s="18" t="s">
        <v>80</v>
      </c>
      <c r="BK279" s="155">
        <f t="shared" si="11"/>
        <v>309690</v>
      </c>
      <c r="BL279" s="18" t="s">
        <v>137</v>
      </c>
      <c r="BM279" s="154" t="s">
        <v>405</v>
      </c>
    </row>
    <row r="280" spans="1:65" s="2" customFormat="1" ht="21.75" customHeight="1">
      <c r="A280" s="30"/>
      <c r="B280" s="142"/>
      <c r="C280" s="143" t="s">
        <v>406</v>
      </c>
      <c r="D280" s="143" t="s">
        <v>133</v>
      </c>
      <c r="E280" s="144" t="s">
        <v>407</v>
      </c>
      <c r="F280" s="145" t="s">
        <v>408</v>
      </c>
      <c r="G280" s="146" t="s">
        <v>136</v>
      </c>
      <c r="H280" s="147">
        <v>79</v>
      </c>
      <c r="I280" s="148">
        <v>250</v>
      </c>
      <c r="J280" s="148">
        <f t="shared" si="2"/>
        <v>19750</v>
      </c>
      <c r="K280" s="149"/>
      <c r="L280" s="31"/>
      <c r="M280" s="150" t="s">
        <v>1</v>
      </c>
      <c r="N280" s="151" t="s">
        <v>37</v>
      </c>
      <c r="O280" s="152">
        <v>0.56</v>
      </c>
      <c r="P280" s="152">
        <f t="shared" si="3"/>
        <v>44.24</v>
      </c>
      <c r="Q280" s="152">
        <v>0.08425</v>
      </c>
      <c r="R280" s="152">
        <f t="shared" si="4"/>
        <v>6.65575</v>
      </c>
      <c r="S280" s="152">
        <v>0</v>
      </c>
      <c r="T280" s="153">
        <f t="shared" si="5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4" t="s">
        <v>137</v>
      </c>
      <c r="AT280" s="154" t="s">
        <v>133</v>
      </c>
      <c r="AU280" s="154" t="s">
        <v>82</v>
      </c>
      <c r="AY280" s="18" t="s">
        <v>131</v>
      </c>
      <c r="BE280" s="155">
        <f t="shared" si="6"/>
        <v>19750</v>
      </c>
      <c r="BF280" s="155">
        <f t="shared" si="7"/>
        <v>0</v>
      </c>
      <c r="BG280" s="155">
        <f t="shared" si="8"/>
        <v>0</v>
      </c>
      <c r="BH280" s="155">
        <f t="shared" si="9"/>
        <v>0</v>
      </c>
      <c r="BI280" s="155">
        <f t="shared" si="10"/>
        <v>0</v>
      </c>
      <c r="BJ280" s="18" t="s">
        <v>80</v>
      </c>
      <c r="BK280" s="155">
        <f t="shared" si="11"/>
        <v>19750</v>
      </c>
      <c r="BL280" s="18" t="s">
        <v>137</v>
      </c>
      <c r="BM280" s="154" t="s">
        <v>409</v>
      </c>
    </row>
    <row r="281" spans="2:51" s="13" customFormat="1" ht="12">
      <c r="B281" s="156"/>
      <c r="D281" s="157" t="s">
        <v>142</v>
      </c>
      <c r="E281" s="158" t="s">
        <v>1</v>
      </c>
      <c r="F281" s="159" t="s">
        <v>410</v>
      </c>
      <c r="H281" s="160">
        <v>79</v>
      </c>
      <c r="L281" s="156"/>
      <c r="M281" s="161"/>
      <c r="N281" s="162"/>
      <c r="O281" s="162"/>
      <c r="P281" s="162"/>
      <c r="Q281" s="162"/>
      <c r="R281" s="162"/>
      <c r="S281" s="162"/>
      <c r="T281" s="163"/>
      <c r="AT281" s="158" t="s">
        <v>142</v>
      </c>
      <c r="AU281" s="158" t="s">
        <v>82</v>
      </c>
      <c r="AV281" s="13" t="s">
        <v>82</v>
      </c>
      <c r="AW281" s="13" t="s">
        <v>28</v>
      </c>
      <c r="AX281" s="13" t="s">
        <v>80</v>
      </c>
      <c r="AY281" s="158" t="s">
        <v>131</v>
      </c>
    </row>
    <row r="282" spans="1:65" s="2" customFormat="1" ht="16.5" customHeight="1">
      <c r="A282" s="30"/>
      <c r="B282" s="142"/>
      <c r="C282" s="184" t="s">
        <v>411</v>
      </c>
      <c r="D282" s="184" t="s">
        <v>235</v>
      </c>
      <c r="E282" s="185" t="s">
        <v>412</v>
      </c>
      <c r="F282" s="186" t="s">
        <v>413</v>
      </c>
      <c r="G282" s="187" t="s">
        <v>136</v>
      </c>
      <c r="H282" s="188">
        <v>15.8</v>
      </c>
      <c r="I282" s="189">
        <v>250</v>
      </c>
      <c r="J282" s="189">
        <f>ROUND(I282*H282,2)</f>
        <v>3950</v>
      </c>
      <c r="K282" s="190"/>
      <c r="L282" s="191"/>
      <c r="M282" s="192" t="s">
        <v>1</v>
      </c>
      <c r="N282" s="193" t="s">
        <v>37</v>
      </c>
      <c r="O282" s="152">
        <v>0</v>
      </c>
      <c r="P282" s="152">
        <f>O282*H282</f>
        <v>0</v>
      </c>
      <c r="Q282" s="152">
        <v>0.113</v>
      </c>
      <c r="R282" s="152">
        <f>Q282*H282</f>
        <v>1.7854</v>
      </c>
      <c r="S282" s="152">
        <v>0</v>
      </c>
      <c r="T282" s="153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4" t="s">
        <v>173</v>
      </c>
      <c r="AT282" s="154" t="s">
        <v>235</v>
      </c>
      <c r="AU282" s="154" t="s">
        <v>82</v>
      </c>
      <c r="AY282" s="18" t="s">
        <v>131</v>
      </c>
      <c r="BE282" s="155">
        <f>IF(N282="základní",J282,0)</f>
        <v>3950</v>
      </c>
      <c r="BF282" s="155">
        <f>IF(N282="snížená",J282,0)</f>
        <v>0</v>
      </c>
      <c r="BG282" s="155">
        <f>IF(N282="zákl. přenesená",J282,0)</f>
        <v>0</v>
      </c>
      <c r="BH282" s="155">
        <f>IF(N282="sníž. přenesená",J282,0)</f>
        <v>0</v>
      </c>
      <c r="BI282" s="155">
        <f>IF(N282="nulová",J282,0)</f>
        <v>0</v>
      </c>
      <c r="BJ282" s="18" t="s">
        <v>80</v>
      </c>
      <c r="BK282" s="155">
        <f>ROUND(I282*H282,2)</f>
        <v>3950</v>
      </c>
      <c r="BL282" s="18" t="s">
        <v>137</v>
      </c>
      <c r="BM282" s="154" t="s">
        <v>414</v>
      </c>
    </row>
    <row r="283" spans="2:51" s="13" customFormat="1" ht="12">
      <c r="B283" s="156"/>
      <c r="D283" s="157" t="s">
        <v>142</v>
      </c>
      <c r="E283" s="158" t="s">
        <v>1</v>
      </c>
      <c r="F283" s="159" t="s">
        <v>415</v>
      </c>
      <c r="H283" s="160">
        <v>15.8</v>
      </c>
      <c r="L283" s="156"/>
      <c r="M283" s="161"/>
      <c r="N283" s="162"/>
      <c r="O283" s="162"/>
      <c r="P283" s="162"/>
      <c r="Q283" s="162"/>
      <c r="R283" s="162"/>
      <c r="S283" s="162"/>
      <c r="T283" s="163"/>
      <c r="AT283" s="158" t="s">
        <v>142</v>
      </c>
      <c r="AU283" s="158" t="s">
        <v>82</v>
      </c>
      <c r="AV283" s="13" t="s">
        <v>82</v>
      </c>
      <c r="AW283" s="13" t="s">
        <v>28</v>
      </c>
      <c r="AX283" s="13" t="s">
        <v>80</v>
      </c>
      <c r="AY283" s="158" t="s">
        <v>131</v>
      </c>
    </row>
    <row r="284" spans="2:63" s="12" customFormat="1" ht="22.9" customHeight="1">
      <c r="B284" s="130"/>
      <c r="D284" s="131" t="s">
        <v>71</v>
      </c>
      <c r="E284" s="140" t="s">
        <v>161</v>
      </c>
      <c r="F284" s="140" t="s">
        <v>416</v>
      </c>
      <c r="J284" s="141">
        <f>BK284</f>
        <v>20886.45</v>
      </c>
      <c r="L284" s="130"/>
      <c r="M284" s="134"/>
      <c r="N284" s="135"/>
      <c r="O284" s="135"/>
      <c r="P284" s="136">
        <f>SUM(P285:P286)</f>
        <v>7.872585000000001</v>
      </c>
      <c r="Q284" s="135"/>
      <c r="R284" s="136">
        <f>SUM(R285:R286)</f>
        <v>8.855854800000001</v>
      </c>
      <c r="S284" s="135"/>
      <c r="T284" s="137">
        <f>SUM(T285:T286)</f>
        <v>0</v>
      </c>
      <c r="AR284" s="131" t="s">
        <v>80</v>
      </c>
      <c r="AT284" s="138" t="s">
        <v>71</v>
      </c>
      <c r="AU284" s="138" t="s">
        <v>80</v>
      </c>
      <c r="AY284" s="131" t="s">
        <v>131</v>
      </c>
      <c r="BK284" s="139">
        <f>SUM(BK285:BK286)</f>
        <v>20886.45</v>
      </c>
    </row>
    <row r="285" spans="1:65" s="2" customFormat="1" ht="21.75" customHeight="1">
      <c r="A285" s="30"/>
      <c r="B285" s="142"/>
      <c r="C285" s="143" t="s">
        <v>417</v>
      </c>
      <c r="D285" s="143" t="s">
        <v>133</v>
      </c>
      <c r="E285" s="144" t="s">
        <v>418</v>
      </c>
      <c r="F285" s="145" t="s">
        <v>419</v>
      </c>
      <c r="G285" s="146" t="s">
        <v>136</v>
      </c>
      <c r="H285" s="147">
        <v>32.133</v>
      </c>
      <c r="I285" s="148">
        <v>650</v>
      </c>
      <c r="J285" s="148">
        <f>ROUND(I285*H285,2)</f>
        <v>20886.45</v>
      </c>
      <c r="K285" s="149"/>
      <c r="L285" s="31"/>
      <c r="M285" s="150" t="s">
        <v>1</v>
      </c>
      <c r="N285" s="151" t="s">
        <v>37</v>
      </c>
      <c r="O285" s="152">
        <v>0.245</v>
      </c>
      <c r="P285" s="152">
        <f>O285*H285</f>
        <v>7.872585000000001</v>
      </c>
      <c r="Q285" s="152">
        <v>0.2756</v>
      </c>
      <c r="R285" s="152">
        <f>Q285*H285</f>
        <v>8.855854800000001</v>
      </c>
      <c r="S285" s="152">
        <v>0</v>
      </c>
      <c r="T285" s="153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54" t="s">
        <v>137</v>
      </c>
      <c r="AT285" s="154" t="s">
        <v>133</v>
      </c>
      <c r="AU285" s="154" t="s">
        <v>82</v>
      </c>
      <c r="AY285" s="18" t="s">
        <v>131</v>
      </c>
      <c r="BE285" s="155">
        <f>IF(N285="základní",J285,0)</f>
        <v>20886.45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80</v>
      </c>
      <c r="BK285" s="155">
        <f>ROUND(I285*H285,2)</f>
        <v>20886.45</v>
      </c>
      <c r="BL285" s="18" t="s">
        <v>137</v>
      </c>
      <c r="BM285" s="154" t="s">
        <v>420</v>
      </c>
    </row>
    <row r="286" spans="2:51" s="13" customFormat="1" ht="12">
      <c r="B286" s="156"/>
      <c r="D286" s="157" t="s">
        <v>142</v>
      </c>
      <c r="E286" s="158" t="s">
        <v>1</v>
      </c>
      <c r="F286" s="159" t="s">
        <v>421</v>
      </c>
      <c r="H286" s="160">
        <v>32.133</v>
      </c>
      <c r="L286" s="156"/>
      <c r="M286" s="161"/>
      <c r="N286" s="162"/>
      <c r="O286" s="162"/>
      <c r="P286" s="162"/>
      <c r="Q286" s="162"/>
      <c r="R286" s="162"/>
      <c r="S286" s="162"/>
      <c r="T286" s="163"/>
      <c r="AT286" s="158" t="s">
        <v>142</v>
      </c>
      <c r="AU286" s="158" t="s">
        <v>82</v>
      </c>
      <c r="AV286" s="13" t="s">
        <v>82</v>
      </c>
      <c r="AW286" s="13" t="s">
        <v>28</v>
      </c>
      <c r="AX286" s="13" t="s">
        <v>80</v>
      </c>
      <c r="AY286" s="158" t="s">
        <v>131</v>
      </c>
    </row>
    <row r="287" spans="2:63" s="12" customFormat="1" ht="22.9" customHeight="1">
      <c r="B287" s="130"/>
      <c r="D287" s="131" t="s">
        <v>71</v>
      </c>
      <c r="E287" s="140" t="s">
        <v>180</v>
      </c>
      <c r="F287" s="140" t="s">
        <v>422</v>
      </c>
      <c r="J287" s="141">
        <f>BK287</f>
        <v>132156.40000000002</v>
      </c>
      <c r="L287" s="130"/>
      <c r="M287" s="134"/>
      <c r="N287" s="135"/>
      <c r="O287" s="135"/>
      <c r="P287" s="136">
        <f>SUM(P288:P305)</f>
        <v>285.07950600000004</v>
      </c>
      <c r="Q287" s="135"/>
      <c r="R287" s="136">
        <f>SUM(R288:R305)</f>
        <v>45.81784198</v>
      </c>
      <c r="S287" s="135"/>
      <c r="T287" s="137">
        <f>SUM(T288:T305)</f>
        <v>4.467</v>
      </c>
      <c r="AR287" s="131" t="s">
        <v>80</v>
      </c>
      <c r="AT287" s="138" t="s">
        <v>71</v>
      </c>
      <c r="AU287" s="138" t="s">
        <v>80</v>
      </c>
      <c r="AY287" s="131" t="s">
        <v>131</v>
      </c>
      <c r="BK287" s="139">
        <f>SUM(BK288:BK305)</f>
        <v>132156.40000000002</v>
      </c>
    </row>
    <row r="288" spans="1:65" s="2" customFormat="1" ht="21.75" customHeight="1">
      <c r="A288" s="30"/>
      <c r="B288" s="142"/>
      <c r="C288" s="143" t="s">
        <v>423</v>
      </c>
      <c r="D288" s="143" t="s">
        <v>133</v>
      </c>
      <c r="E288" s="144" t="s">
        <v>424</v>
      </c>
      <c r="F288" s="145" t="s">
        <v>425</v>
      </c>
      <c r="G288" s="146" t="s">
        <v>343</v>
      </c>
      <c r="H288" s="147">
        <v>2</v>
      </c>
      <c r="I288" s="148">
        <v>4500</v>
      </c>
      <c r="J288" s="148">
        <f>ROUND(I288*H288,2)</f>
        <v>9000</v>
      </c>
      <c r="K288" s="149"/>
      <c r="L288" s="31"/>
      <c r="M288" s="150" t="s">
        <v>1</v>
      </c>
      <c r="N288" s="151" t="s">
        <v>37</v>
      </c>
      <c r="O288" s="152">
        <v>0</v>
      </c>
      <c r="P288" s="152">
        <f>O288*H288</f>
        <v>0</v>
      </c>
      <c r="Q288" s="152">
        <v>0</v>
      </c>
      <c r="R288" s="152">
        <f>Q288*H288</f>
        <v>0</v>
      </c>
      <c r="S288" s="152">
        <v>0.15</v>
      </c>
      <c r="T288" s="153">
        <f>S288*H288</f>
        <v>0.3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54" t="s">
        <v>137</v>
      </c>
      <c r="AT288" s="154" t="s">
        <v>133</v>
      </c>
      <c r="AU288" s="154" t="s">
        <v>82</v>
      </c>
      <c r="AY288" s="18" t="s">
        <v>131</v>
      </c>
      <c r="BE288" s="155">
        <f>IF(N288="základní",J288,0)</f>
        <v>9000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8" t="s">
        <v>80</v>
      </c>
      <c r="BK288" s="155">
        <f>ROUND(I288*H288,2)</f>
        <v>9000</v>
      </c>
      <c r="BL288" s="18" t="s">
        <v>137</v>
      </c>
      <c r="BM288" s="154" t="s">
        <v>426</v>
      </c>
    </row>
    <row r="289" spans="1:65" s="2" customFormat="1" ht="21.75" customHeight="1">
      <c r="A289" s="30"/>
      <c r="B289" s="142"/>
      <c r="C289" s="143" t="s">
        <v>427</v>
      </c>
      <c r="D289" s="143" t="s">
        <v>133</v>
      </c>
      <c r="E289" s="144" t="s">
        <v>428</v>
      </c>
      <c r="F289" s="145" t="s">
        <v>429</v>
      </c>
      <c r="G289" s="146" t="s">
        <v>156</v>
      </c>
      <c r="H289" s="147">
        <v>174.02</v>
      </c>
      <c r="I289" s="148">
        <v>100</v>
      </c>
      <c r="J289" s="148">
        <f>ROUND(I289*H289,2)</f>
        <v>17402</v>
      </c>
      <c r="K289" s="149"/>
      <c r="L289" s="31"/>
      <c r="M289" s="150" t="s">
        <v>1</v>
      </c>
      <c r="N289" s="151" t="s">
        <v>37</v>
      </c>
      <c r="O289" s="152">
        <v>0.14</v>
      </c>
      <c r="P289" s="152">
        <f>O289*H289</f>
        <v>24.362800000000004</v>
      </c>
      <c r="Q289" s="152">
        <v>0.10095</v>
      </c>
      <c r="R289" s="152">
        <f>Q289*H289</f>
        <v>17.567319</v>
      </c>
      <c r="S289" s="152">
        <v>0</v>
      </c>
      <c r="T289" s="153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54" t="s">
        <v>137</v>
      </c>
      <c r="AT289" s="154" t="s">
        <v>133</v>
      </c>
      <c r="AU289" s="154" t="s">
        <v>82</v>
      </c>
      <c r="AY289" s="18" t="s">
        <v>131</v>
      </c>
      <c r="BE289" s="155">
        <f>IF(N289="základní",J289,0)</f>
        <v>17402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8" t="s">
        <v>80</v>
      </c>
      <c r="BK289" s="155">
        <f>ROUND(I289*H289,2)</f>
        <v>17402</v>
      </c>
      <c r="BL289" s="18" t="s">
        <v>137</v>
      </c>
      <c r="BM289" s="154" t="s">
        <v>430</v>
      </c>
    </row>
    <row r="290" spans="2:51" s="15" customFormat="1" ht="12">
      <c r="B290" s="171"/>
      <c r="D290" s="157" t="s">
        <v>142</v>
      </c>
      <c r="E290" s="172" t="s">
        <v>1</v>
      </c>
      <c r="F290" s="173" t="s">
        <v>431</v>
      </c>
      <c r="H290" s="172" t="s">
        <v>1</v>
      </c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142</v>
      </c>
      <c r="AU290" s="172" t="s">
        <v>82</v>
      </c>
      <c r="AV290" s="15" t="s">
        <v>80</v>
      </c>
      <c r="AW290" s="15" t="s">
        <v>28</v>
      </c>
      <c r="AX290" s="15" t="s">
        <v>72</v>
      </c>
      <c r="AY290" s="172" t="s">
        <v>131</v>
      </c>
    </row>
    <row r="291" spans="2:51" s="13" customFormat="1" ht="12">
      <c r="B291" s="156"/>
      <c r="D291" s="157" t="s">
        <v>142</v>
      </c>
      <c r="E291" s="158" t="s">
        <v>1</v>
      </c>
      <c r="F291" s="159" t="s">
        <v>367</v>
      </c>
      <c r="H291" s="160">
        <v>140.72</v>
      </c>
      <c r="L291" s="156"/>
      <c r="M291" s="161"/>
      <c r="N291" s="162"/>
      <c r="O291" s="162"/>
      <c r="P291" s="162"/>
      <c r="Q291" s="162"/>
      <c r="R291" s="162"/>
      <c r="S291" s="162"/>
      <c r="T291" s="163"/>
      <c r="AT291" s="158" t="s">
        <v>142</v>
      </c>
      <c r="AU291" s="158" t="s">
        <v>82</v>
      </c>
      <c r="AV291" s="13" t="s">
        <v>82</v>
      </c>
      <c r="AW291" s="13" t="s">
        <v>28</v>
      </c>
      <c r="AX291" s="13" t="s">
        <v>72</v>
      </c>
      <c r="AY291" s="158" t="s">
        <v>131</v>
      </c>
    </row>
    <row r="292" spans="2:51" s="13" customFormat="1" ht="12">
      <c r="B292" s="156"/>
      <c r="D292" s="157" t="s">
        <v>142</v>
      </c>
      <c r="E292" s="158" t="s">
        <v>1</v>
      </c>
      <c r="F292" s="159" t="s">
        <v>432</v>
      </c>
      <c r="H292" s="160">
        <v>33.3</v>
      </c>
      <c r="L292" s="156"/>
      <c r="M292" s="161"/>
      <c r="N292" s="162"/>
      <c r="O292" s="162"/>
      <c r="P292" s="162"/>
      <c r="Q292" s="162"/>
      <c r="R292" s="162"/>
      <c r="S292" s="162"/>
      <c r="T292" s="163"/>
      <c r="AT292" s="158" t="s">
        <v>142</v>
      </c>
      <c r="AU292" s="158" t="s">
        <v>82</v>
      </c>
      <c r="AV292" s="13" t="s">
        <v>82</v>
      </c>
      <c r="AW292" s="13" t="s">
        <v>28</v>
      </c>
      <c r="AX292" s="13" t="s">
        <v>72</v>
      </c>
      <c r="AY292" s="158" t="s">
        <v>131</v>
      </c>
    </row>
    <row r="293" spans="2:51" s="14" customFormat="1" ht="12">
      <c r="B293" s="164"/>
      <c r="D293" s="157" t="s">
        <v>142</v>
      </c>
      <c r="E293" s="165" t="s">
        <v>1</v>
      </c>
      <c r="F293" s="166" t="s">
        <v>160</v>
      </c>
      <c r="H293" s="167">
        <v>174.01999999999998</v>
      </c>
      <c r="L293" s="164"/>
      <c r="M293" s="168"/>
      <c r="N293" s="169"/>
      <c r="O293" s="169"/>
      <c r="P293" s="169"/>
      <c r="Q293" s="169"/>
      <c r="R293" s="169"/>
      <c r="S293" s="169"/>
      <c r="T293" s="170"/>
      <c r="AT293" s="165" t="s">
        <v>142</v>
      </c>
      <c r="AU293" s="165" t="s">
        <v>82</v>
      </c>
      <c r="AV293" s="14" t="s">
        <v>137</v>
      </c>
      <c r="AW293" s="14" t="s">
        <v>28</v>
      </c>
      <c r="AX293" s="14" t="s">
        <v>80</v>
      </c>
      <c r="AY293" s="165" t="s">
        <v>131</v>
      </c>
    </row>
    <row r="294" spans="1:65" s="2" customFormat="1" ht="16.5" customHeight="1">
      <c r="A294" s="30"/>
      <c r="B294" s="142"/>
      <c r="C294" s="184" t="s">
        <v>433</v>
      </c>
      <c r="D294" s="184" t="s">
        <v>235</v>
      </c>
      <c r="E294" s="185" t="s">
        <v>434</v>
      </c>
      <c r="F294" s="186" t="s">
        <v>435</v>
      </c>
      <c r="G294" s="187" t="s">
        <v>156</v>
      </c>
      <c r="H294" s="188">
        <v>193.336</v>
      </c>
      <c r="I294" s="189">
        <v>70</v>
      </c>
      <c r="J294" s="189">
        <f>ROUND(I294*H294,2)</f>
        <v>13533.52</v>
      </c>
      <c r="K294" s="190"/>
      <c r="L294" s="191"/>
      <c r="M294" s="192" t="s">
        <v>1</v>
      </c>
      <c r="N294" s="193" t="s">
        <v>37</v>
      </c>
      <c r="O294" s="152">
        <v>0</v>
      </c>
      <c r="P294" s="152">
        <f>O294*H294</f>
        <v>0</v>
      </c>
      <c r="Q294" s="152">
        <v>0.024</v>
      </c>
      <c r="R294" s="152">
        <f>Q294*H294</f>
        <v>4.640064000000001</v>
      </c>
      <c r="S294" s="152">
        <v>0</v>
      </c>
      <c r="T294" s="153">
        <f>S294*H294</f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54" t="s">
        <v>173</v>
      </c>
      <c r="AT294" s="154" t="s">
        <v>235</v>
      </c>
      <c r="AU294" s="154" t="s">
        <v>82</v>
      </c>
      <c r="AY294" s="18" t="s">
        <v>131</v>
      </c>
      <c r="BE294" s="155">
        <f>IF(N294="základní",J294,0)</f>
        <v>13533.52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8" t="s">
        <v>80</v>
      </c>
      <c r="BK294" s="155">
        <f>ROUND(I294*H294,2)</f>
        <v>13533.52</v>
      </c>
      <c r="BL294" s="18" t="s">
        <v>137</v>
      </c>
      <c r="BM294" s="154" t="s">
        <v>436</v>
      </c>
    </row>
    <row r="295" spans="2:51" s="13" customFormat="1" ht="12">
      <c r="B295" s="156"/>
      <c r="D295" s="157" t="s">
        <v>142</v>
      </c>
      <c r="E295" s="158" t="s">
        <v>1</v>
      </c>
      <c r="F295" s="159" t="s">
        <v>437</v>
      </c>
      <c r="H295" s="160">
        <v>175.76</v>
      </c>
      <c r="L295" s="156"/>
      <c r="M295" s="161"/>
      <c r="N295" s="162"/>
      <c r="O295" s="162"/>
      <c r="P295" s="162"/>
      <c r="Q295" s="162"/>
      <c r="R295" s="162"/>
      <c r="S295" s="162"/>
      <c r="T295" s="163"/>
      <c r="AT295" s="158" t="s">
        <v>142</v>
      </c>
      <c r="AU295" s="158" t="s">
        <v>82</v>
      </c>
      <c r="AV295" s="13" t="s">
        <v>82</v>
      </c>
      <c r="AW295" s="13" t="s">
        <v>28</v>
      </c>
      <c r="AX295" s="13" t="s">
        <v>80</v>
      </c>
      <c r="AY295" s="158" t="s">
        <v>131</v>
      </c>
    </row>
    <row r="296" spans="2:51" s="13" customFormat="1" ht="12">
      <c r="B296" s="156"/>
      <c r="D296" s="157" t="s">
        <v>142</v>
      </c>
      <c r="F296" s="159" t="s">
        <v>438</v>
      </c>
      <c r="H296" s="160">
        <v>193.336</v>
      </c>
      <c r="L296" s="156"/>
      <c r="M296" s="161"/>
      <c r="N296" s="162"/>
      <c r="O296" s="162"/>
      <c r="P296" s="162"/>
      <c r="Q296" s="162"/>
      <c r="R296" s="162"/>
      <c r="S296" s="162"/>
      <c r="T296" s="163"/>
      <c r="AT296" s="158" t="s">
        <v>142</v>
      </c>
      <c r="AU296" s="158" t="s">
        <v>82</v>
      </c>
      <c r="AV296" s="13" t="s">
        <v>82</v>
      </c>
      <c r="AW296" s="13" t="s">
        <v>3</v>
      </c>
      <c r="AX296" s="13" t="s">
        <v>80</v>
      </c>
      <c r="AY296" s="158" t="s">
        <v>131</v>
      </c>
    </row>
    <row r="297" spans="1:65" s="2" customFormat="1" ht="16.5" customHeight="1">
      <c r="A297" s="30"/>
      <c r="B297" s="142"/>
      <c r="C297" s="143" t="s">
        <v>439</v>
      </c>
      <c r="D297" s="143" t="s">
        <v>133</v>
      </c>
      <c r="E297" s="144" t="s">
        <v>440</v>
      </c>
      <c r="F297" s="145" t="s">
        <v>441</v>
      </c>
      <c r="G297" s="146" t="s">
        <v>170</v>
      </c>
      <c r="H297" s="147">
        <v>10.441</v>
      </c>
      <c r="I297" s="148">
        <v>800</v>
      </c>
      <c r="J297" s="148">
        <f>ROUND(I297*H297,2)</f>
        <v>8352.8</v>
      </c>
      <c r="K297" s="149"/>
      <c r="L297" s="31"/>
      <c r="M297" s="150" t="s">
        <v>1</v>
      </c>
      <c r="N297" s="151" t="s">
        <v>37</v>
      </c>
      <c r="O297" s="152">
        <v>1.442</v>
      </c>
      <c r="P297" s="152">
        <f>O297*H297</f>
        <v>15.055922</v>
      </c>
      <c r="Q297" s="152">
        <v>2.25634</v>
      </c>
      <c r="R297" s="152">
        <f>Q297*H297</f>
        <v>23.55844594</v>
      </c>
      <c r="S297" s="152">
        <v>0</v>
      </c>
      <c r="T297" s="153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54" t="s">
        <v>137</v>
      </c>
      <c r="AT297" s="154" t="s">
        <v>133</v>
      </c>
      <c r="AU297" s="154" t="s">
        <v>82</v>
      </c>
      <c r="AY297" s="18" t="s">
        <v>131</v>
      </c>
      <c r="BE297" s="155">
        <f>IF(N297="základní",J297,0)</f>
        <v>8352.8</v>
      </c>
      <c r="BF297" s="155">
        <f>IF(N297="snížená",J297,0)</f>
        <v>0</v>
      </c>
      <c r="BG297" s="155">
        <f>IF(N297="zákl. přenesená",J297,0)</f>
        <v>0</v>
      </c>
      <c r="BH297" s="155">
        <f>IF(N297="sníž. přenesená",J297,0)</f>
        <v>0</v>
      </c>
      <c r="BI297" s="155">
        <f>IF(N297="nulová",J297,0)</f>
        <v>0</v>
      </c>
      <c r="BJ297" s="18" t="s">
        <v>80</v>
      </c>
      <c r="BK297" s="155">
        <f>ROUND(I297*H297,2)</f>
        <v>8352.8</v>
      </c>
      <c r="BL297" s="18" t="s">
        <v>137</v>
      </c>
      <c r="BM297" s="154" t="s">
        <v>442</v>
      </c>
    </row>
    <row r="298" spans="2:51" s="13" customFormat="1" ht="12">
      <c r="B298" s="156"/>
      <c r="D298" s="157" t="s">
        <v>142</v>
      </c>
      <c r="E298" s="158" t="s">
        <v>1</v>
      </c>
      <c r="F298" s="159" t="s">
        <v>443</v>
      </c>
      <c r="H298" s="160">
        <v>10.441</v>
      </c>
      <c r="L298" s="156"/>
      <c r="M298" s="161"/>
      <c r="N298" s="162"/>
      <c r="O298" s="162"/>
      <c r="P298" s="162"/>
      <c r="Q298" s="162"/>
      <c r="R298" s="162"/>
      <c r="S298" s="162"/>
      <c r="T298" s="163"/>
      <c r="AT298" s="158" t="s">
        <v>142</v>
      </c>
      <c r="AU298" s="158" t="s">
        <v>82</v>
      </c>
      <c r="AV298" s="13" t="s">
        <v>82</v>
      </c>
      <c r="AW298" s="13" t="s">
        <v>28</v>
      </c>
      <c r="AX298" s="13" t="s">
        <v>80</v>
      </c>
      <c r="AY298" s="158" t="s">
        <v>131</v>
      </c>
    </row>
    <row r="299" spans="1:65" s="2" customFormat="1" ht="21.75" customHeight="1">
      <c r="A299" s="30"/>
      <c r="B299" s="142"/>
      <c r="C299" s="143" t="s">
        <v>444</v>
      </c>
      <c r="D299" s="143" t="s">
        <v>133</v>
      </c>
      <c r="E299" s="144" t="s">
        <v>445</v>
      </c>
      <c r="F299" s="145" t="s">
        <v>446</v>
      </c>
      <c r="G299" s="146" t="s">
        <v>136</v>
      </c>
      <c r="H299" s="147">
        <v>882</v>
      </c>
      <c r="I299" s="148">
        <v>12</v>
      </c>
      <c r="J299" s="148">
        <f>ROUND(I299*H299,2)</f>
        <v>10584</v>
      </c>
      <c r="K299" s="149"/>
      <c r="L299" s="31"/>
      <c r="M299" s="150" t="s">
        <v>1</v>
      </c>
      <c r="N299" s="151" t="s">
        <v>37</v>
      </c>
      <c r="O299" s="152">
        <v>0.033</v>
      </c>
      <c r="P299" s="152">
        <f>O299*H299</f>
        <v>29.106</v>
      </c>
      <c r="Q299" s="152">
        <v>0</v>
      </c>
      <c r="R299" s="152">
        <f>Q299*H299</f>
        <v>0</v>
      </c>
      <c r="S299" s="152">
        <v>0.001</v>
      </c>
      <c r="T299" s="153">
        <f>S299*H299</f>
        <v>0.882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4" t="s">
        <v>137</v>
      </c>
      <c r="AT299" s="154" t="s">
        <v>133</v>
      </c>
      <c r="AU299" s="154" t="s">
        <v>82</v>
      </c>
      <c r="AY299" s="18" t="s">
        <v>131</v>
      </c>
      <c r="BE299" s="155">
        <f>IF(N299="základní",J299,0)</f>
        <v>10584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8" t="s">
        <v>80</v>
      </c>
      <c r="BK299" s="155">
        <f>ROUND(I299*H299,2)</f>
        <v>10584</v>
      </c>
      <c r="BL299" s="18" t="s">
        <v>137</v>
      </c>
      <c r="BM299" s="154" t="s">
        <v>447</v>
      </c>
    </row>
    <row r="300" spans="2:51" s="13" customFormat="1" ht="12">
      <c r="B300" s="156"/>
      <c r="D300" s="157" t="s">
        <v>142</v>
      </c>
      <c r="E300" s="158" t="s">
        <v>1</v>
      </c>
      <c r="F300" s="159" t="s">
        <v>448</v>
      </c>
      <c r="H300" s="160">
        <v>882</v>
      </c>
      <c r="L300" s="156"/>
      <c r="M300" s="161"/>
      <c r="N300" s="162"/>
      <c r="O300" s="162"/>
      <c r="P300" s="162"/>
      <c r="Q300" s="162"/>
      <c r="R300" s="162"/>
      <c r="S300" s="162"/>
      <c r="T300" s="163"/>
      <c r="AT300" s="158" t="s">
        <v>142</v>
      </c>
      <c r="AU300" s="158" t="s">
        <v>82</v>
      </c>
      <c r="AV300" s="13" t="s">
        <v>82</v>
      </c>
      <c r="AW300" s="13" t="s">
        <v>28</v>
      </c>
      <c r="AX300" s="13" t="s">
        <v>80</v>
      </c>
      <c r="AY300" s="158" t="s">
        <v>131</v>
      </c>
    </row>
    <row r="301" spans="1:65" s="2" customFormat="1" ht="33" customHeight="1">
      <c r="A301" s="30"/>
      <c r="B301" s="142"/>
      <c r="C301" s="143" t="s">
        <v>449</v>
      </c>
      <c r="D301" s="143" t="s">
        <v>133</v>
      </c>
      <c r="E301" s="144" t="s">
        <v>450</v>
      </c>
      <c r="F301" s="145" t="s">
        <v>451</v>
      </c>
      <c r="G301" s="146" t="s">
        <v>136</v>
      </c>
      <c r="H301" s="147">
        <v>167.784</v>
      </c>
      <c r="I301" s="148">
        <v>120</v>
      </c>
      <c r="J301" s="148">
        <f>ROUND(I301*H301,2)</f>
        <v>20134.08</v>
      </c>
      <c r="K301" s="149"/>
      <c r="L301" s="31"/>
      <c r="M301" s="150" t="s">
        <v>1</v>
      </c>
      <c r="N301" s="151" t="s">
        <v>37</v>
      </c>
      <c r="O301" s="152">
        <v>0.126</v>
      </c>
      <c r="P301" s="152">
        <f>O301*H301</f>
        <v>21.140784</v>
      </c>
      <c r="Q301" s="152">
        <v>0.00031</v>
      </c>
      <c r="R301" s="152">
        <f>Q301*H301</f>
        <v>0.052013039999999996</v>
      </c>
      <c r="S301" s="152">
        <v>0</v>
      </c>
      <c r="T301" s="153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54" t="s">
        <v>137</v>
      </c>
      <c r="AT301" s="154" t="s">
        <v>133</v>
      </c>
      <c r="AU301" s="154" t="s">
        <v>82</v>
      </c>
      <c r="AY301" s="18" t="s">
        <v>131</v>
      </c>
      <c r="BE301" s="155">
        <f>IF(N301="základní",J301,0)</f>
        <v>20134.08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80</v>
      </c>
      <c r="BK301" s="155">
        <f>ROUND(I301*H301,2)</f>
        <v>20134.08</v>
      </c>
      <c r="BL301" s="18" t="s">
        <v>137</v>
      </c>
      <c r="BM301" s="154" t="s">
        <v>452</v>
      </c>
    </row>
    <row r="302" spans="2:51" s="13" customFormat="1" ht="12">
      <c r="B302" s="156"/>
      <c r="D302" s="157" t="s">
        <v>142</v>
      </c>
      <c r="E302" s="158" t="s">
        <v>1</v>
      </c>
      <c r="F302" s="159" t="s">
        <v>453</v>
      </c>
      <c r="H302" s="160">
        <v>167.784</v>
      </c>
      <c r="L302" s="156"/>
      <c r="M302" s="161"/>
      <c r="N302" s="162"/>
      <c r="O302" s="162"/>
      <c r="P302" s="162"/>
      <c r="Q302" s="162"/>
      <c r="R302" s="162"/>
      <c r="S302" s="162"/>
      <c r="T302" s="163"/>
      <c r="AT302" s="158" t="s">
        <v>142</v>
      </c>
      <c r="AU302" s="158" t="s">
        <v>82</v>
      </c>
      <c r="AV302" s="13" t="s">
        <v>82</v>
      </c>
      <c r="AW302" s="13" t="s">
        <v>28</v>
      </c>
      <c r="AX302" s="13" t="s">
        <v>80</v>
      </c>
      <c r="AY302" s="158" t="s">
        <v>131</v>
      </c>
    </row>
    <row r="303" spans="1:65" s="2" customFormat="1" ht="16.5" customHeight="1">
      <c r="A303" s="30"/>
      <c r="B303" s="142"/>
      <c r="C303" s="143" t="s">
        <v>454</v>
      </c>
      <c r="D303" s="143" t="s">
        <v>133</v>
      </c>
      <c r="E303" s="144" t="s">
        <v>455</v>
      </c>
      <c r="F303" s="145" t="s">
        <v>456</v>
      </c>
      <c r="G303" s="146" t="s">
        <v>136</v>
      </c>
      <c r="H303" s="147">
        <v>1226</v>
      </c>
      <c r="I303" s="148">
        <v>25</v>
      </c>
      <c r="J303" s="148">
        <f>ROUND(I303*H303,2)</f>
        <v>30650</v>
      </c>
      <c r="K303" s="149"/>
      <c r="L303" s="31"/>
      <c r="M303" s="150" t="s">
        <v>1</v>
      </c>
      <c r="N303" s="151" t="s">
        <v>37</v>
      </c>
      <c r="O303" s="152">
        <v>0.139</v>
      </c>
      <c r="P303" s="152">
        <f>O303*H303</f>
        <v>170.41400000000002</v>
      </c>
      <c r="Q303" s="152">
        <v>0</v>
      </c>
      <c r="R303" s="152">
        <f>Q303*H303</f>
        <v>0</v>
      </c>
      <c r="S303" s="152">
        <v>0</v>
      </c>
      <c r="T303" s="153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54" t="s">
        <v>137</v>
      </c>
      <c r="AT303" s="154" t="s">
        <v>133</v>
      </c>
      <c r="AU303" s="154" t="s">
        <v>82</v>
      </c>
      <c r="AY303" s="18" t="s">
        <v>131</v>
      </c>
      <c r="BE303" s="155">
        <f>IF(N303="základní",J303,0)</f>
        <v>30650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80</v>
      </c>
      <c r="BK303" s="155">
        <f>ROUND(I303*H303,2)</f>
        <v>30650</v>
      </c>
      <c r="BL303" s="18" t="s">
        <v>137</v>
      </c>
      <c r="BM303" s="154" t="s">
        <v>457</v>
      </c>
    </row>
    <row r="304" spans="2:51" s="13" customFormat="1" ht="12">
      <c r="B304" s="156"/>
      <c r="D304" s="157" t="s">
        <v>142</v>
      </c>
      <c r="E304" s="158" t="s">
        <v>1</v>
      </c>
      <c r="F304" s="159" t="s">
        <v>458</v>
      </c>
      <c r="H304" s="160">
        <v>1226</v>
      </c>
      <c r="L304" s="156"/>
      <c r="M304" s="161"/>
      <c r="N304" s="162"/>
      <c r="O304" s="162"/>
      <c r="P304" s="162"/>
      <c r="Q304" s="162"/>
      <c r="R304" s="162"/>
      <c r="S304" s="162"/>
      <c r="T304" s="163"/>
      <c r="AT304" s="158" t="s">
        <v>142</v>
      </c>
      <c r="AU304" s="158" t="s">
        <v>82</v>
      </c>
      <c r="AV304" s="13" t="s">
        <v>82</v>
      </c>
      <c r="AW304" s="13" t="s">
        <v>28</v>
      </c>
      <c r="AX304" s="13" t="s">
        <v>80</v>
      </c>
      <c r="AY304" s="158" t="s">
        <v>131</v>
      </c>
    </row>
    <row r="305" spans="1:65" s="2" customFormat="1" ht="21.75" customHeight="1">
      <c r="A305" s="30"/>
      <c r="B305" s="142"/>
      <c r="C305" s="143" t="s">
        <v>459</v>
      </c>
      <c r="D305" s="143" t="s">
        <v>133</v>
      </c>
      <c r="E305" s="144" t="s">
        <v>460</v>
      </c>
      <c r="F305" s="145" t="s">
        <v>461</v>
      </c>
      <c r="G305" s="146" t="s">
        <v>336</v>
      </c>
      <c r="H305" s="147">
        <v>50</v>
      </c>
      <c r="I305" s="148">
        <v>450</v>
      </c>
      <c r="J305" s="148">
        <f>ROUND(I305*H305,2)</f>
        <v>22500</v>
      </c>
      <c r="K305" s="149"/>
      <c r="L305" s="31"/>
      <c r="M305" s="150" t="s">
        <v>1</v>
      </c>
      <c r="N305" s="151" t="s">
        <v>37</v>
      </c>
      <c r="O305" s="152">
        <v>0.5</v>
      </c>
      <c r="P305" s="152">
        <f>O305*H305</f>
        <v>25</v>
      </c>
      <c r="Q305" s="152">
        <v>0</v>
      </c>
      <c r="R305" s="152">
        <f>Q305*H305</f>
        <v>0</v>
      </c>
      <c r="S305" s="152">
        <v>0.0657</v>
      </c>
      <c r="T305" s="153">
        <f>S305*H305</f>
        <v>3.2849999999999997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54" t="s">
        <v>137</v>
      </c>
      <c r="AT305" s="154" t="s">
        <v>133</v>
      </c>
      <c r="AU305" s="154" t="s">
        <v>82</v>
      </c>
      <c r="AY305" s="18" t="s">
        <v>131</v>
      </c>
      <c r="BE305" s="155">
        <f>IF(N305="základní",J305,0)</f>
        <v>22500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8" t="s">
        <v>80</v>
      </c>
      <c r="BK305" s="155">
        <f>ROUND(I305*H305,2)</f>
        <v>22500</v>
      </c>
      <c r="BL305" s="18" t="s">
        <v>137</v>
      </c>
      <c r="BM305" s="154" t="s">
        <v>462</v>
      </c>
    </row>
    <row r="306" spans="2:63" s="12" customFormat="1" ht="22.9" customHeight="1">
      <c r="B306" s="130"/>
      <c r="D306" s="131" t="s">
        <v>71</v>
      </c>
      <c r="E306" s="140" t="s">
        <v>463</v>
      </c>
      <c r="F306" s="140" t="s">
        <v>464</v>
      </c>
      <c r="J306" s="141">
        <f>BK306</f>
        <v>358899.43</v>
      </c>
      <c r="L306" s="130"/>
      <c r="M306" s="134"/>
      <c r="N306" s="135"/>
      <c r="O306" s="135"/>
      <c r="P306" s="136">
        <f>SUM(P307:P314)</f>
        <v>1362.794198</v>
      </c>
      <c r="Q306" s="135"/>
      <c r="R306" s="136">
        <f>SUM(R307:R314)</f>
        <v>0</v>
      </c>
      <c r="S306" s="135"/>
      <c r="T306" s="137">
        <f>SUM(T307:T314)</f>
        <v>0</v>
      </c>
      <c r="AR306" s="131" t="s">
        <v>80</v>
      </c>
      <c r="AT306" s="138" t="s">
        <v>71</v>
      </c>
      <c r="AU306" s="138" t="s">
        <v>80</v>
      </c>
      <c r="AY306" s="131" t="s">
        <v>131</v>
      </c>
      <c r="BK306" s="139">
        <f>SUM(BK307:BK314)</f>
        <v>358899.43</v>
      </c>
    </row>
    <row r="307" spans="1:65" s="2" customFormat="1" ht="21.75" customHeight="1">
      <c r="A307" s="30"/>
      <c r="B307" s="142"/>
      <c r="C307" s="143" t="s">
        <v>465</v>
      </c>
      <c r="D307" s="143" t="s">
        <v>133</v>
      </c>
      <c r="E307" s="144" t="s">
        <v>466</v>
      </c>
      <c r="F307" s="145" t="s">
        <v>467</v>
      </c>
      <c r="G307" s="146" t="s">
        <v>218</v>
      </c>
      <c r="H307" s="147">
        <v>797.422</v>
      </c>
      <c r="I307" s="148">
        <v>15</v>
      </c>
      <c r="J307" s="148">
        <f>ROUND(I307*H307,2)</f>
        <v>11961.33</v>
      </c>
      <c r="K307" s="149"/>
      <c r="L307" s="31"/>
      <c r="M307" s="150" t="s">
        <v>1</v>
      </c>
      <c r="N307" s="151" t="s">
        <v>37</v>
      </c>
      <c r="O307" s="152">
        <v>1.47</v>
      </c>
      <c r="P307" s="152">
        <f>O307*H307</f>
        <v>1172.21034</v>
      </c>
      <c r="Q307" s="152">
        <v>0</v>
      </c>
      <c r="R307" s="152">
        <f>Q307*H307</f>
        <v>0</v>
      </c>
      <c r="S307" s="152">
        <v>0</v>
      </c>
      <c r="T307" s="153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54" t="s">
        <v>137</v>
      </c>
      <c r="AT307" s="154" t="s">
        <v>133</v>
      </c>
      <c r="AU307" s="154" t="s">
        <v>82</v>
      </c>
      <c r="AY307" s="18" t="s">
        <v>131</v>
      </c>
      <c r="BE307" s="155">
        <f>IF(N307="základní",J307,0)</f>
        <v>11961.33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8" t="s">
        <v>80</v>
      </c>
      <c r="BK307" s="155">
        <f>ROUND(I307*H307,2)</f>
        <v>11961.33</v>
      </c>
      <c r="BL307" s="18" t="s">
        <v>137</v>
      </c>
      <c r="BM307" s="154" t="s">
        <v>468</v>
      </c>
    </row>
    <row r="308" spans="1:65" s="2" customFormat="1" ht="21.75" customHeight="1">
      <c r="A308" s="30"/>
      <c r="B308" s="142"/>
      <c r="C308" s="143" t="s">
        <v>469</v>
      </c>
      <c r="D308" s="143" t="s">
        <v>133</v>
      </c>
      <c r="E308" s="144" t="s">
        <v>470</v>
      </c>
      <c r="F308" s="145" t="s">
        <v>471</v>
      </c>
      <c r="G308" s="146" t="s">
        <v>218</v>
      </c>
      <c r="H308" s="147">
        <v>797.422</v>
      </c>
      <c r="I308" s="148">
        <v>80</v>
      </c>
      <c r="J308" s="148">
        <f>ROUND(I308*H308,2)</f>
        <v>63793.76</v>
      </c>
      <c r="K308" s="149"/>
      <c r="L308" s="31"/>
      <c r="M308" s="150" t="s">
        <v>1</v>
      </c>
      <c r="N308" s="151" t="s">
        <v>37</v>
      </c>
      <c r="O308" s="152">
        <v>0.125</v>
      </c>
      <c r="P308" s="152">
        <f>O308*H308</f>
        <v>99.67775</v>
      </c>
      <c r="Q308" s="152">
        <v>0</v>
      </c>
      <c r="R308" s="152">
        <f>Q308*H308</f>
        <v>0</v>
      </c>
      <c r="S308" s="152">
        <v>0</v>
      </c>
      <c r="T308" s="153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4" t="s">
        <v>137</v>
      </c>
      <c r="AT308" s="154" t="s">
        <v>133</v>
      </c>
      <c r="AU308" s="154" t="s">
        <v>82</v>
      </c>
      <c r="AY308" s="18" t="s">
        <v>131</v>
      </c>
      <c r="BE308" s="155">
        <f>IF(N308="základní",J308,0)</f>
        <v>63793.76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8" t="s">
        <v>80</v>
      </c>
      <c r="BK308" s="155">
        <f>ROUND(I308*H308,2)</f>
        <v>63793.76</v>
      </c>
      <c r="BL308" s="18" t="s">
        <v>137</v>
      </c>
      <c r="BM308" s="154" t="s">
        <v>472</v>
      </c>
    </row>
    <row r="309" spans="1:65" s="2" customFormat="1" ht="21.75" customHeight="1">
      <c r="A309" s="30"/>
      <c r="B309" s="142"/>
      <c r="C309" s="143" t="s">
        <v>473</v>
      </c>
      <c r="D309" s="143" t="s">
        <v>133</v>
      </c>
      <c r="E309" s="144" t="s">
        <v>474</v>
      </c>
      <c r="F309" s="145" t="s">
        <v>475</v>
      </c>
      <c r="G309" s="146" t="s">
        <v>218</v>
      </c>
      <c r="H309" s="147">
        <v>15151.018</v>
      </c>
      <c r="I309" s="148">
        <v>5</v>
      </c>
      <c r="J309" s="148">
        <f>ROUND(I309*H309,2)</f>
        <v>75755.09</v>
      </c>
      <c r="K309" s="149"/>
      <c r="L309" s="31"/>
      <c r="M309" s="150" t="s">
        <v>1</v>
      </c>
      <c r="N309" s="151" t="s">
        <v>37</v>
      </c>
      <c r="O309" s="152">
        <v>0.006</v>
      </c>
      <c r="P309" s="152">
        <f>O309*H309</f>
        <v>90.906108</v>
      </c>
      <c r="Q309" s="152">
        <v>0</v>
      </c>
      <c r="R309" s="152">
        <f>Q309*H309</f>
        <v>0</v>
      </c>
      <c r="S309" s="152">
        <v>0</v>
      </c>
      <c r="T309" s="153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54" t="s">
        <v>137</v>
      </c>
      <c r="AT309" s="154" t="s">
        <v>133</v>
      </c>
      <c r="AU309" s="154" t="s">
        <v>82</v>
      </c>
      <c r="AY309" s="18" t="s">
        <v>131</v>
      </c>
      <c r="BE309" s="155">
        <f>IF(N309="základní",J309,0)</f>
        <v>75755.09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8" t="s">
        <v>80</v>
      </c>
      <c r="BK309" s="155">
        <f>ROUND(I309*H309,2)</f>
        <v>75755.09</v>
      </c>
      <c r="BL309" s="18" t="s">
        <v>137</v>
      </c>
      <c r="BM309" s="154" t="s">
        <v>476</v>
      </c>
    </row>
    <row r="310" spans="2:51" s="13" customFormat="1" ht="12">
      <c r="B310" s="156"/>
      <c r="D310" s="157" t="s">
        <v>142</v>
      </c>
      <c r="E310" s="158" t="s">
        <v>1</v>
      </c>
      <c r="F310" s="159" t="s">
        <v>477</v>
      </c>
      <c r="H310" s="160">
        <v>15151.018</v>
      </c>
      <c r="L310" s="156"/>
      <c r="M310" s="161"/>
      <c r="N310" s="162"/>
      <c r="O310" s="162"/>
      <c r="P310" s="162"/>
      <c r="Q310" s="162"/>
      <c r="R310" s="162"/>
      <c r="S310" s="162"/>
      <c r="T310" s="163"/>
      <c r="AT310" s="158" t="s">
        <v>142</v>
      </c>
      <c r="AU310" s="158" t="s">
        <v>82</v>
      </c>
      <c r="AV310" s="13" t="s">
        <v>82</v>
      </c>
      <c r="AW310" s="13" t="s">
        <v>28</v>
      </c>
      <c r="AX310" s="13" t="s">
        <v>80</v>
      </c>
      <c r="AY310" s="158" t="s">
        <v>131</v>
      </c>
    </row>
    <row r="311" spans="1:65" s="2" customFormat="1" ht="33" customHeight="1">
      <c r="A311" s="30"/>
      <c r="B311" s="142"/>
      <c r="C311" s="143" t="s">
        <v>478</v>
      </c>
      <c r="D311" s="143" t="s">
        <v>133</v>
      </c>
      <c r="E311" s="144" t="s">
        <v>479</v>
      </c>
      <c r="F311" s="145" t="s">
        <v>480</v>
      </c>
      <c r="G311" s="146" t="s">
        <v>218</v>
      </c>
      <c r="H311" s="147">
        <v>70.375</v>
      </c>
      <c r="I311" s="148">
        <v>150</v>
      </c>
      <c r="J311" s="148">
        <f>ROUND(I311*H311,2)</f>
        <v>10556.25</v>
      </c>
      <c r="K311" s="149"/>
      <c r="L311" s="31"/>
      <c r="M311" s="150" t="s">
        <v>1</v>
      </c>
      <c r="N311" s="151" t="s">
        <v>37</v>
      </c>
      <c r="O311" s="152">
        <v>0</v>
      </c>
      <c r="P311" s="152">
        <f>O311*H311</f>
        <v>0</v>
      </c>
      <c r="Q311" s="152">
        <v>0</v>
      </c>
      <c r="R311" s="152">
        <f>Q311*H311</f>
        <v>0</v>
      </c>
      <c r="S311" s="152">
        <v>0</v>
      </c>
      <c r="T311" s="153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4" t="s">
        <v>137</v>
      </c>
      <c r="AT311" s="154" t="s">
        <v>133</v>
      </c>
      <c r="AU311" s="154" t="s">
        <v>82</v>
      </c>
      <c r="AY311" s="18" t="s">
        <v>131</v>
      </c>
      <c r="BE311" s="155">
        <f>IF(N311="základní",J311,0)</f>
        <v>10556.25</v>
      </c>
      <c r="BF311" s="155">
        <f>IF(N311="snížená",J311,0)</f>
        <v>0</v>
      </c>
      <c r="BG311" s="155">
        <f>IF(N311="zákl. přenesená",J311,0)</f>
        <v>0</v>
      </c>
      <c r="BH311" s="155">
        <f>IF(N311="sníž. přenesená",J311,0)</f>
        <v>0</v>
      </c>
      <c r="BI311" s="155">
        <f>IF(N311="nulová",J311,0)</f>
        <v>0</v>
      </c>
      <c r="BJ311" s="18" t="s">
        <v>80</v>
      </c>
      <c r="BK311" s="155">
        <f>ROUND(I311*H311,2)</f>
        <v>10556.25</v>
      </c>
      <c r="BL311" s="18" t="s">
        <v>137</v>
      </c>
      <c r="BM311" s="154" t="s">
        <v>481</v>
      </c>
    </row>
    <row r="312" spans="1:65" s="2" customFormat="1" ht="33" customHeight="1">
      <c r="A312" s="30"/>
      <c r="B312" s="142"/>
      <c r="C312" s="143" t="s">
        <v>482</v>
      </c>
      <c r="D312" s="143" t="s">
        <v>133</v>
      </c>
      <c r="E312" s="144" t="s">
        <v>483</v>
      </c>
      <c r="F312" s="145" t="s">
        <v>484</v>
      </c>
      <c r="G312" s="146" t="s">
        <v>218</v>
      </c>
      <c r="H312" s="147">
        <v>3.585</v>
      </c>
      <c r="I312" s="148">
        <v>1500</v>
      </c>
      <c r="J312" s="148">
        <f>ROUND(I312*H312,2)</f>
        <v>5377.5</v>
      </c>
      <c r="K312" s="149"/>
      <c r="L312" s="31"/>
      <c r="M312" s="150" t="s">
        <v>1</v>
      </c>
      <c r="N312" s="151" t="s">
        <v>37</v>
      </c>
      <c r="O312" s="152">
        <v>0</v>
      </c>
      <c r="P312" s="152">
        <f>O312*H312</f>
        <v>0</v>
      </c>
      <c r="Q312" s="152">
        <v>0</v>
      </c>
      <c r="R312" s="152">
        <f>Q312*H312</f>
        <v>0</v>
      </c>
      <c r="S312" s="152">
        <v>0</v>
      </c>
      <c r="T312" s="153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54" t="s">
        <v>137</v>
      </c>
      <c r="AT312" s="154" t="s">
        <v>133</v>
      </c>
      <c r="AU312" s="154" t="s">
        <v>82</v>
      </c>
      <c r="AY312" s="18" t="s">
        <v>131</v>
      </c>
      <c r="BE312" s="155">
        <f>IF(N312="základní",J312,0)</f>
        <v>5377.5</v>
      </c>
      <c r="BF312" s="155">
        <f>IF(N312="snížená",J312,0)</f>
        <v>0</v>
      </c>
      <c r="BG312" s="155">
        <f>IF(N312="zákl. přenesená",J312,0)</f>
        <v>0</v>
      </c>
      <c r="BH312" s="155">
        <f>IF(N312="sníž. přenesená",J312,0)</f>
        <v>0</v>
      </c>
      <c r="BI312" s="155">
        <f>IF(N312="nulová",J312,0)</f>
        <v>0</v>
      </c>
      <c r="BJ312" s="18" t="s">
        <v>80</v>
      </c>
      <c r="BK312" s="155">
        <f>ROUND(I312*H312,2)</f>
        <v>5377.5</v>
      </c>
      <c r="BL312" s="18" t="s">
        <v>137</v>
      </c>
      <c r="BM312" s="154" t="s">
        <v>485</v>
      </c>
    </row>
    <row r="313" spans="1:65" s="2" customFormat="1" ht="21.75" customHeight="1">
      <c r="A313" s="30"/>
      <c r="B313" s="142"/>
      <c r="C313" s="143" t="s">
        <v>486</v>
      </c>
      <c r="D313" s="143" t="s">
        <v>133</v>
      </c>
      <c r="E313" s="144" t="s">
        <v>487</v>
      </c>
      <c r="F313" s="145" t="s">
        <v>217</v>
      </c>
      <c r="G313" s="146" t="s">
        <v>218</v>
      </c>
      <c r="H313" s="147">
        <v>688.17</v>
      </c>
      <c r="I313" s="148">
        <v>150</v>
      </c>
      <c r="J313" s="148">
        <f>ROUND(I313*H313,2)</f>
        <v>103225.5</v>
      </c>
      <c r="K313" s="149"/>
      <c r="L313" s="31"/>
      <c r="M313" s="150" t="s">
        <v>1</v>
      </c>
      <c r="N313" s="151" t="s">
        <v>37</v>
      </c>
      <c r="O313" s="152">
        <v>0</v>
      </c>
      <c r="P313" s="152">
        <f>O313*H313</f>
        <v>0</v>
      </c>
      <c r="Q313" s="152">
        <v>0</v>
      </c>
      <c r="R313" s="152">
        <f>Q313*H313</f>
        <v>0</v>
      </c>
      <c r="S313" s="152">
        <v>0</v>
      </c>
      <c r="T313" s="153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54" t="s">
        <v>137</v>
      </c>
      <c r="AT313" s="154" t="s">
        <v>133</v>
      </c>
      <c r="AU313" s="154" t="s">
        <v>82</v>
      </c>
      <c r="AY313" s="18" t="s">
        <v>131</v>
      </c>
      <c r="BE313" s="155">
        <f>IF(N313="základní",J313,0)</f>
        <v>103225.5</v>
      </c>
      <c r="BF313" s="155">
        <f>IF(N313="snížená",J313,0)</f>
        <v>0</v>
      </c>
      <c r="BG313" s="155">
        <f>IF(N313="zákl. přenesená",J313,0)</f>
        <v>0</v>
      </c>
      <c r="BH313" s="155">
        <f>IF(N313="sníž. přenesená",J313,0)</f>
        <v>0</v>
      </c>
      <c r="BI313" s="155">
        <f>IF(N313="nulová",J313,0)</f>
        <v>0</v>
      </c>
      <c r="BJ313" s="18" t="s">
        <v>80</v>
      </c>
      <c r="BK313" s="155">
        <f>ROUND(I313*H313,2)</f>
        <v>103225.5</v>
      </c>
      <c r="BL313" s="18" t="s">
        <v>137</v>
      </c>
      <c r="BM313" s="154" t="s">
        <v>488</v>
      </c>
    </row>
    <row r="314" spans="1:65" s="2" customFormat="1" ht="33" customHeight="1">
      <c r="A314" s="30"/>
      <c r="B314" s="142"/>
      <c r="C314" s="143" t="s">
        <v>489</v>
      </c>
      <c r="D314" s="143" t="s">
        <v>133</v>
      </c>
      <c r="E314" s="144" t="s">
        <v>490</v>
      </c>
      <c r="F314" s="145" t="s">
        <v>491</v>
      </c>
      <c r="G314" s="146" t="s">
        <v>218</v>
      </c>
      <c r="H314" s="147">
        <v>35.292</v>
      </c>
      <c r="I314" s="148">
        <v>2500</v>
      </c>
      <c r="J314" s="148">
        <f>ROUND(I314*H314,2)</f>
        <v>88230</v>
      </c>
      <c r="K314" s="149"/>
      <c r="L314" s="31"/>
      <c r="M314" s="150" t="s">
        <v>1</v>
      </c>
      <c r="N314" s="151" t="s">
        <v>37</v>
      </c>
      <c r="O314" s="152">
        <v>0</v>
      </c>
      <c r="P314" s="152">
        <f>O314*H314</f>
        <v>0</v>
      </c>
      <c r="Q314" s="152">
        <v>0</v>
      </c>
      <c r="R314" s="152">
        <f>Q314*H314</f>
        <v>0</v>
      </c>
      <c r="S314" s="152">
        <v>0</v>
      </c>
      <c r="T314" s="153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54" t="s">
        <v>137</v>
      </c>
      <c r="AT314" s="154" t="s">
        <v>133</v>
      </c>
      <c r="AU314" s="154" t="s">
        <v>82</v>
      </c>
      <c r="AY314" s="18" t="s">
        <v>131</v>
      </c>
      <c r="BE314" s="155">
        <f>IF(N314="základní",J314,0)</f>
        <v>88230</v>
      </c>
      <c r="BF314" s="155">
        <f>IF(N314="snížená",J314,0)</f>
        <v>0</v>
      </c>
      <c r="BG314" s="155">
        <f>IF(N314="zákl. přenesená",J314,0)</f>
        <v>0</v>
      </c>
      <c r="BH314" s="155">
        <f>IF(N314="sníž. přenesená",J314,0)</f>
        <v>0</v>
      </c>
      <c r="BI314" s="155">
        <f>IF(N314="nulová",J314,0)</f>
        <v>0</v>
      </c>
      <c r="BJ314" s="18" t="s">
        <v>80</v>
      </c>
      <c r="BK314" s="155">
        <f>ROUND(I314*H314,2)</f>
        <v>88230</v>
      </c>
      <c r="BL314" s="18" t="s">
        <v>137</v>
      </c>
      <c r="BM314" s="154" t="s">
        <v>492</v>
      </c>
    </row>
    <row r="315" spans="2:63" s="12" customFormat="1" ht="22.9" customHeight="1">
      <c r="B315" s="130"/>
      <c r="D315" s="131" t="s">
        <v>71</v>
      </c>
      <c r="E315" s="140" t="s">
        <v>493</v>
      </c>
      <c r="F315" s="140" t="s">
        <v>494</v>
      </c>
      <c r="J315" s="141">
        <f>BK315</f>
        <v>29699.7</v>
      </c>
      <c r="L315" s="130"/>
      <c r="M315" s="134"/>
      <c r="N315" s="135"/>
      <c r="O315" s="135"/>
      <c r="P315" s="136">
        <f>P316</f>
        <v>130.67868</v>
      </c>
      <c r="Q315" s="135"/>
      <c r="R315" s="136">
        <f>R316</f>
        <v>0</v>
      </c>
      <c r="S315" s="135"/>
      <c r="T315" s="137">
        <f>T316</f>
        <v>0</v>
      </c>
      <c r="AR315" s="131" t="s">
        <v>80</v>
      </c>
      <c r="AT315" s="138" t="s">
        <v>71</v>
      </c>
      <c r="AU315" s="138" t="s">
        <v>80</v>
      </c>
      <c r="AY315" s="131" t="s">
        <v>131</v>
      </c>
      <c r="BK315" s="139">
        <f>BK316</f>
        <v>29699.7</v>
      </c>
    </row>
    <row r="316" spans="1:65" s="2" customFormat="1" ht="16.5" customHeight="1">
      <c r="A316" s="30"/>
      <c r="B316" s="142"/>
      <c r="C316" s="143" t="s">
        <v>495</v>
      </c>
      <c r="D316" s="143" t="s">
        <v>133</v>
      </c>
      <c r="E316" s="144" t="s">
        <v>496</v>
      </c>
      <c r="F316" s="145" t="s">
        <v>497</v>
      </c>
      <c r="G316" s="146" t="s">
        <v>218</v>
      </c>
      <c r="H316" s="147">
        <v>989.99</v>
      </c>
      <c r="I316" s="148">
        <v>30</v>
      </c>
      <c r="J316" s="148">
        <f>ROUND(I316*H316,2)</f>
        <v>29699.7</v>
      </c>
      <c r="K316" s="149"/>
      <c r="L316" s="31"/>
      <c r="M316" s="150" t="s">
        <v>1</v>
      </c>
      <c r="N316" s="151" t="s">
        <v>37</v>
      </c>
      <c r="O316" s="152">
        <v>0.132</v>
      </c>
      <c r="P316" s="152">
        <f>O316*H316</f>
        <v>130.67868</v>
      </c>
      <c r="Q316" s="152">
        <v>0</v>
      </c>
      <c r="R316" s="152">
        <f>Q316*H316</f>
        <v>0</v>
      </c>
      <c r="S316" s="152">
        <v>0</v>
      </c>
      <c r="T316" s="153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54" t="s">
        <v>137</v>
      </c>
      <c r="AT316" s="154" t="s">
        <v>133</v>
      </c>
      <c r="AU316" s="154" t="s">
        <v>82</v>
      </c>
      <c r="AY316" s="18" t="s">
        <v>131</v>
      </c>
      <c r="BE316" s="155">
        <f>IF(N316="základní",J316,0)</f>
        <v>29699.7</v>
      </c>
      <c r="BF316" s="155">
        <f>IF(N316="snížená",J316,0)</f>
        <v>0</v>
      </c>
      <c r="BG316" s="155">
        <f>IF(N316="zákl. přenesená",J316,0)</f>
        <v>0</v>
      </c>
      <c r="BH316" s="155">
        <f>IF(N316="sníž. přenesená",J316,0)</f>
        <v>0</v>
      </c>
      <c r="BI316" s="155">
        <f>IF(N316="nulová",J316,0)</f>
        <v>0</v>
      </c>
      <c r="BJ316" s="18" t="s">
        <v>80</v>
      </c>
      <c r="BK316" s="155">
        <f>ROUND(I316*H316,2)</f>
        <v>29699.7</v>
      </c>
      <c r="BL316" s="18" t="s">
        <v>137</v>
      </c>
      <c r="BM316" s="154" t="s">
        <v>498</v>
      </c>
    </row>
    <row r="317" spans="2:63" s="12" customFormat="1" ht="25.9" customHeight="1">
      <c r="B317" s="130"/>
      <c r="D317" s="131" t="s">
        <v>71</v>
      </c>
      <c r="E317" s="132" t="s">
        <v>499</v>
      </c>
      <c r="F317" s="132" t="s">
        <v>500</v>
      </c>
      <c r="J317" s="133">
        <f>BK317</f>
        <v>2142535.7</v>
      </c>
      <c r="L317" s="130"/>
      <c r="M317" s="134"/>
      <c r="N317" s="135"/>
      <c r="O317" s="135"/>
      <c r="P317" s="136">
        <f>P318+P336+P360+P379</f>
        <v>71.51844</v>
      </c>
      <c r="Q317" s="135"/>
      <c r="R317" s="136">
        <f>R318+R336+R360+R379</f>
        <v>0</v>
      </c>
      <c r="S317" s="135"/>
      <c r="T317" s="137">
        <f>T318+T336+T360+T379</f>
        <v>0</v>
      </c>
      <c r="AR317" s="131" t="s">
        <v>82</v>
      </c>
      <c r="AT317" s="138" t="s">
        <v>71</v>
      </c>
      <c r="AU317" s="138" t="s">
        <v>72</v>
      </c>
      <c r="AY317" s="131" t="s">
        <v>131</v>
      </c>
      <c r="BK317" s="139">
        <f>BK318+BK336+BK360+BK379</f>
        <v>2142535.7</v>
      </c>
    </row>
    <row r="318" spans="2:63" s="12" customFormat="1" ht="22.9" customHeight="1">
      <c r="B318" s="130"/>
      <c r="D318" s="131" t="s">
        <v>71</v>
      </c>
      <c r="E318" s="140" t="s">
        <v>501</v>
      </c>
      <c r="F318" s="140" t="s">
        <v>502</v>
      </c>
      <c r="J318" s="141">
        <f>BK318</f>
        <v>140825.59999999998</v>
      </c>
      <c r="L318" s="130"/>
      <c r="M318" s="134"/>
      <c r="N318" s="135"/>
      <c r="O318" s="135"/>
      <c r="P318" s="136">
        <f>SUM(P319:P335)</f>
        <v>71.51844</v>
      </c>
      <c r="Q318" s="135"/>
      <c r="R318" s="136">
        <f>SUM(R319:R335)</f>
        <v>0</v>
      </c>
      <c r="S318" s="135"/>
      <c r="T318" s="137">
        <f>SUM(T319:T335)</f>
        <v>0</v>
      </c>
      <c r="AR318" s="131" t="s">
        <v>82</v>
      </c>
      <c r="AT318" s="138" t="s">
        <v>71</v>
      </c>
      <c r="AU318" s="138" t="s">
        <v>80</v>
      </c>
      <c r="AY318" s="131" t="s">
        <v>131</v>
      </c>
      <c r="BK318" s="139">
        <f>SUM(BK319:BK335)</f>
        <v>140825.59999999998</v>
      </c>
    </row>
    <row r="319" spans="1:65" s="2" customFormat="1" ht="21.75" customHeight="1">
      <c r="A319" s="30"/>
      <c r="B319" s="142"/>
      <c r="C319" s="143" t="s">
        <v>503</v>
      </c>
      <c r="D319" s="143" t="s">
        <v>133</v>
      </c>
      <c r="E319" s="144" t="s">
        <v>504</v>
      </c>
      <c r="F319" s="145" t="s">
        <v>505</v>
      </c>
      <c r="G319" s="146" t="s">
        <v>136</v>
      </c>
      <c r="H319" s="147">
        <v>143.37</v>
      </c>
      <c r="I319" s="148">
        <v>150</v>
      </c>
      <c r="J319" s="148">
        <f>ROUND(I319*H319,2)</f>
        <v>21505.5</v>
      </c>
      <c r="K319" s="149"/>
      <c r="L319" s="31"/>
      <c r="M319" s="150" t="s">
        <v>1</v>
      </c>
      <c r="N319" s="151" t="s">
        <v>37</v>
      </c>
      <c r="O319" s="152">
        <v>0.212</v>
      </c>
      <c r="P319" s="152">
        <f>O319*H319</f>
        <v>30.39444</v>
      </c>
      <c r="Q319" s="152">
        <v>0</v>
      </c>
      <c r="R319" s="152">
        <f>Q319*H319</f>
        <v>0</v>
      </c>
      <c r="S319" s="152">
        <v>0</v>
      </c>
      <c r="T319" s="153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54" t="s">
        <v>221</v>
      </c>
      <c r="AT319" s="154" t="s">
        <v>133</v>
      </c>
      <c r="AU319" s="154" t="s">
        <v>82</v>
      </c>
      <c r="AY319" s="18" t="s">
        <v>131</v>
      </c>
      <c r="BE319" s="155">
        <f>IF(N319="základní",J319,0)</f>
        <v>21505.5</v>
      </c>
      <c r="BF319" s="155">
        <f>IF(N319="snížená",J319,0)</f>
        <v>0</v>
      </c>
      <c r="BG319" s="155">
        <f>IF(N319="zákl. přenesená",J319,0)</f>
        <v>0</v>
      </c>
      <c r="BH319" s="155">
        <f>IF(N319="sníž. přenesená",J319,0)</f>
        <v>0</v>
      </c>
      <c r="BI319" s="155">
        <f>IF(N319="nulová",J319,0)</f>
        <v>0</v>
      </c>
      <c r="BJ319" s="18" t="s">
        <v>80</v>
      </c>
      <c r="BK319" s="155">
        <f>ROUND(I319*H319,2)</f>
        <v>21505.5</v>
      </c>
      <c r="BL319" s="18" t="s">
        <v>221</v>
      </c>
      <c r="BM319" s="154" t="s">
        <v>506</v>
      </c>
    </row>
    <row r="320" spans="2:51" s="15" customFormat="1" ht="12">
      <c r="B320" s="171"/>
      <c r="D320" s="157" t="s">
        <v>142</v>
      </c>
      <c r="E320" s="172" t="s">
        <v>1</v>
      </c>
      <c r="F320" s="173" t="s">
        <v>507</v>
      </c>
      <c r="H320" s="172" t="s">
        <v>1</v>
      </c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142</v>
      </c>
      <c r="AU320" s="172" t="s">
        <v>82</v>
      </c>
      <c r="AV320" s="15" t="s">
        <v>80</v>
      </c>
      <c r="AW320" s="15" t="s">
        <v>28</v>
      </c>
      <c r="AX320" s="15" t="s">
        <v>72</v>
      </c>
      <c r="AY320" s="172" t="s">
        <v>131</v>
      </c>
    </row>
    <row r="321" spans="2:51" s="13" customFormat="1" ht="12">
      <c r="B321" s="156"/>
      <c r="D321" s="157" t="s">
        <v>142</v>
      </c>
      <c r="E321" s="158" t="s">
        <v>1</v>
      </c>
      <c r="F321" s="159" t="s">
        <v>508</v>
      </c>
      <c r="H321" s="160">
        <v>140.72</v>
      </c>
      <c r="L321" s="156"/>
      <c r="M321" s="161"/>
      <c r="N321" s="162"/>
      <c r="O321" s="162"/>
      <c r="P321" s="162"/>
      <c r="Q321" s="162"/>
      <c r="R321" s="162"/>
      <c r="S321" s="162"/>
      <c r="T321" s="163"/>
      <c r="AT321" s="158" t="s">
        <v>142</v>
      </c>
      <c r="AU321" s="158" t="s">
        <v>82</v>
      </c>
      <c r="AV321" s="13" t="s">
        <v>82</v>
      </c>
      <c r="AW321" s="13" t="s">
        <v>28</v>
      </c>
      <c r="AX321" s="13" t="s">
        <v>72</v>
      </c>
      <c r="AY321" s="158" t="s">
        <v>131</v>
      </c>
    </row>
    <row r="322" spans="2:51" s="13" customFormat="1" ht="12">
      <c r="B322" s="156"/>
      <c r="D322" s="157" t="s">
        <v>142</v>
      </c>
      <c r="E322" s="158" t="s">
        <v>1</v>
      </c>
      <c r="F322" s="159" t="s">
        <v>509</v>
      </c>
      <c r="H322" s="160">
        <v>-8</v>
      </c>
      <c r="L322" s="156"/>
      <c r="M322" s="161"/>
      <c r="N322" s="162"/>
      <c r="O322" s="162"/>
      <c r="P322" s="162"/>
      <c r="Q322" s="162"/>
      <c r="R322" s="162"/>
      <c r="S322" s="162"/>
      <c r="T322" s="163"/>
      <c r="AT322" s="158" t="s">
        <v>142</v>
      </c>
      <c r="AU322" s="158" t="s">
        <v>82</v>
      </c>
      <c r="AV322" s="13" t="s">
        <v>82</v>
      </c>
      <c r="AW322" s="13" t="s">
        <v>28</v>
      </c>
      <c r="AX322" s="13" t="s">
        <v>72</v>
      </c>
      <c r="AY322" s="158" t="s">
        <v>131</v>
      </c>
    </row>
    <row r="323" spans="2:51" s="13" customFormat="1" ht="12">
      <c r="B323" s="156"/>
      <c r="D323" s="157" t="s">
        <v>142</v>
      </c>
      <c r="E323" s="158" t="s">
        <v>1</v>
      </c>
      <c r="F323" s="159" t="s">
        <v>510</v>
      </c>
      <c r="H323" s="160">
        <v>-3</v>
      </c>
      <c r="L323" s="156"/>
      <c r="M323" s="161"/>
      <c r="N323" s="162"/>
      <c r="O323" s="162"/>
      <c r="P323" s="162"/>
      <c r="Q323" s="162"/>
      <c r="R323" s="162"/>
      <c r="S323" s="162"/>
      <c r="T323" s="163"/>
      <c r="AT323" s="158" t="s">
        <v>142</v>
      </c>
      <c r="AU323" s="158" t="s">
        <v>82</v>
      </c>
      <c r="AV323" s="13" t="s">
        <v>82</v>
      </c>
      <c r="AW323" s="13" t="s">
        <v>28</v>
      </c>
      <c r="AX323" s="13" t="s">
        <v>72</v>
      </c>
      <c r="AY323" s="158" t="s">
        <v>131</v>
      </c>
    </row>
    <row r="324" spans="2:51" s="13" customFormat="1" ht="12">
      <c r="B324" s="156"/>
      <c r="D324" s="157" t="s">
        <v>142</v>
      </c>
      <c r="E324" s="158" t="s">
        <v>1</v>
      </c>
      <c r="F324" s="159" t="s">
        <v>511</v>
      </c>
      <c r="H324" s="160">
        <v>-1.15</v>
      </c>
      <c r="L324" s="156"/>
      <c r="M324" s="161"/>
      <c r="N324" s="162"/>
      <c r="O324" s="162"/>
      <c r="P324" s="162"/>
      <c r="Q324" s="162"/>
      <c r="R324" s="162"/>
      <c r="S324" s="162"/>
      <c r="T324" s="163"/>
      <c r="AT324" s="158" t="s">
        <v>142</v>
      </c>
      <c r="AU324" s="158" t="s">
        <v>82</v>
      </c>
      <c r="AV324" s="13" t="s">
        <v>82</v>
      </c>
      <c r="AW324" s="13" t="s">
        <v>28</v>
      </c>
      <c r="AX324" s="13" t="s">
        <v>72</v>
      </c>
      <c r="AY324" s="158" t="s">
        <v>131</v>
      </c>
    </row>
    <row r="325" spans="2:51" s="15" customFormat="1" ht="12">
      <c r="B325" s="171"/>
      <c r="D325" s="157" t="s">
        <v>142</v>
      </c>
      <c r="E325" s="172" t="s">
        <v>1</v>
      </c>
      <c r="F325" s="173" t="s">
        <v>512</v>
      </c>
      <c r="H325" s="172" t="s">
        <v>1</v>
      </c>
      <c r="L325" s="171"/>
      <c r="M325" s="174"/>
      <c r="N325" s="175"/>
      <c r="O325" s="175"/>
      <c r="P325" s="175"/>
      <c r="Q325" s="175"/>
      <c r="R325" s="175"/>
      <c r="S325" s="175"/>
      <c r="T325" s="176"/>
      <c r="AT325" s="172" t="s">
        <v>142</v>
      </c>
      <c r="AU325" s="172" t="s">
        <v>82</v>
      </c>
      <c r="AV325" s="15" t="s">
        <v>80</v>
      </c>
      <c r="AW325" s="15" t="s">
        <v>28</v>
      </c>
      <c r="AX325" s="15" t="s">
        <v>72</v>
      </c>
      <c r="AY325" s="172" t="s">
        <v>131</v>
      </c>
    </row>
    <row r="326" spans="2:51" s="13" customFormat="1" ht="12">
      <c r="B326" s="156"/>
      <c r="D326" s="157" t="s">
        <v>142</v>
      </c>
      <c r="E326" s="158" t="s">
        <v>1</v>
      </c>
      <c r="F326" s="159" t="s">
        <v>513</v>
      </c>
      <c r="H326" s="160">
        <v>8</v>
      </c>
      <c r="L326" s="156"/>
      <c r="M326" s="161"/>
      <c r="N326" s="162"/>
      <c r="O326" s="162"/>
      <c r="P326" s="162"/>
      <c r="Q326" s="162"/>
      <c r="R326" s="162"/>
      <c r="S326" s="162"/>
      <c r="T326" s="163"/>
      <c r="AT326" s="158" t="s">
        <v>142</v>
      </c>
      <c r="AU326" s="158" t="s">
        <v>82</v>
      </c>
      <c r="AV326" s="13" t="s">
        <v>82</v>
      </c>
      <c r="AW326" s="13" t="s">
        <v>28</v>
      </c>
      <c r="AX326" s="13" t="s">
        <v>72</v>
      </c>
      <c r="AY326" s="158" t="s">
        <v>131</v>
      </c>
    </row>
    <row r="327" spans="2:51" s="13" customFormat="1" ht="12">
      <c r="B327" s="156"/>
      <c r="D327" s="157" t="s">
        <v>142</v>
      </c>
      <c r="E327" s="158" t="s">
        <v>1</v>
      </c>
      <c r="F327" s="159" t="s">
        <v>514</v>
      </c>
      <c r="H327" s="160">
        <v>6.8</v>
      </c>
      <c r="L327" s="156"/>
      <c r="M327" s="161"/>
      <c r="N327" s="162"/>
      <c r="O327" s="162"/>
      <c r="P327" s="162"/>
      <c r="Q327" s="162"/>
      <c r="R327" s="162"/>
      <c r="S327" s="162"/>
      <c r="T327" s="163"/>
      <c r="AT327" s="158" t="s">
        <v>142</v>
      </c>
      <c r="AU327" s="158" t="s">
        <v>82</v>
      </c>
      <c r="AV327" s="13" t="s">
        <v>82</v>
      </c>
      <c r="AW327" s="13" t="s">
        <v>28</v>
      </c>
      <c r="AX327" s="13" t="s">
        <v>72</v>
      </c>
      <c r="AY327" s="158" t="s">
        <v>131</v>
      </c>
    </row>
    <row r="328" spans="2:51" s="14" customFormat="1" ht="12">
      <c r="B328" s="164"/>
      <c r="D328" s="157" t="s">
        <v>142</v>
      </c>
      <c r="E328" s="165" t="s">
        <v>1</v>
      </c>
      <c r="F328" s="166" t="s">
        <v>160</v>
      </c>
      <c r="H328" s="167">
        <v>143.37</v>
      </c>
      <c r="L328" s="164"/>
      <c r="M328" s="168"/>
      <c r="N328" s="169"/>
      <c r="O328" s="169"/>
      <c r="P328" s="169"/>
      <c r="Q328" s="169"/>
      <c r="R328" s="169"/>
      <c r="S328" s="169"/>
      <c r="T328" s="170"/>
      <c r="AT328" s="165" t="s">
        <v>142</v>
      </c>
      <c r="AU328" s="165" t="s">
        <v>82</v>
      </c>
      <c r="AV328" s="14" t="s">
        <v>137</v>
      </c>
      <c r="AW328" s="14" t="s">
        <v>28</v>
      </c>
      <c r="AX328" s="14" t="s">
        <v>80</v>
      </c>
      <c r="AY328" s="165" t="s">
        <v>131</v>
      </c>
    </row>
    <row r="329" spans="1:65" s="2" customFormat="1" ht="21.75" customHeight="1">
      <c r="A329" s="30"/>
      <c r="B329" s="142"/>
      <c r="C329" s="184" t="s">
        <v>515</v>
      </c>
      <c r="D329" s="184" t="s">
        <v>235</v>
      </c>
      <c r="E329" s="185" t="s">
        <v>516</v>
      </c>
      <c r="F329" s="186" t="s">
        <v>517</v>
      </c>
      <c r="G329" s="187" t="s">
        <v>136</v>
      </c>
      <c r="H329" s="188">
        <v>157.707</v>
      </c>
      <c r="I329" s="189">
        <v>650</v>
      </c>
      <c r="J329" s="189">
        <f>ROUND(I329*H329,2)</f>
        <v>102509.55</v>
      </c>
      <c r="K329" s="190"/>
      <c r="L329" s="191"/>
      <c r="M329" s="192" t="s">
        <v>1</v>
      </c>
      <c r="N329" s="193" t="s">
        <v>37</v>
      </c>
      <c r="O329" s="152">
        <v>0</v>
      </c>
      <c r="P329" s="152">
        <f>O329*H329</f>
        <v>0</v>
      </c>
      <c r="Q329" s="152">
        <v>0</v>
      </c>
      <c r="R329" s="152">
        <f>Q329*H329</f>
        <v>0</v>
      </c>
      <c r="S329" s="152">
        <v>0</v>
      </c>
      <c r="T329" s="153">
        <f>S329*H329</f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54" t="s">
        <v>306</v>
      </c>
      <c r="AT329" s="154" t="s">
        <v>235</v>
      </c>
      <c r="AU329" s="154" t="s">
        <v>82</v>
      </c>
      <c r="AY329" s="18" t="s">
        <v>131</v>
      </c>
      <c r="BE329" s="155">
        <f>IF(N329="základní",J329,0)</f>
        <v>102509.55</v>
      </c>
      <c r="BF329" s="155">
        <f>IF(N329="snížená",J329,0)</f>
        <v>0</v>
      </c>
      <c r="BG329" s="155">
        <f>IF(N329="zákl. přenesená",J329,0)</f>
        <v>0</v>
      </c>
      <c r="BH329" s="155">
        <f>IF(N329="sníž. přenesená",J329,0)</f>
        <v>0</v>
      </c>
      <c r="BI329" s="155">
        <f>IF(N329="nulová",J329,0)</f>
        <v>0</v>
      </c>
      <c r="BJ329" s="18" t="s">
        <v>80</v>
      </c>
      <c r="BK329" s="155">
        <f>ROUND(I329*H329,2)</f>
        <v>102509.55</v>
      </c>
      <c r="BL329" s="18" t="s">
        <v>221</v>
      </c>
      <c r="BM329" s="154" t="s">
        <v>518</v>
      </c>
    </row>
    <row r="330" spans="2:51" s="13" customFormat="1" ht="12">
      <c r="B330" s="156"/>
      <c r="D330" s="157" t="s">
        <v>142</v>
      </c>
      <c r="F330" s="159" t="s">
        <v>519</v>
      </c>
      <c r="H330" s="160">
        <v>157.707</v>
      </c>
      <c r="L330" s="156"/>
      <c r="M330" s="161"/>
      <c r="N330" s="162"/>
      <c r="O330" s="162"/>
      <c r="P330" s="162"/>
      <c r="Q330" s="162"/>
      <c r="R330" s="162"/>
      <c r="S330" s="162"/>
      <c r="T330" s="163"/>
      <c r="AT330" s="158" t="s">
        <v>142</v>
      </c>
      <c r="AU330" s="158" t="s">
        <v>82</v>
      </c>
      <c r="AV330" s="13" t="s">
        <v>82</v>
      </c>
      <c r="AW330" s="13" t="s">
        <v>3</v>
      </c>
      <c r="AX330" s="13" t="s">
        <v>80</v>
      </c>
      <c r="AY330" s="158" t="s">
        <v>131</v>
      </c>
    </row>
    <row r="331" spans="1:65" s="2" customFormat="1" ht="21.75" customHeight="1">
      <c r="A331" s="30"/>
      <c r="B331" s="142"/>
      <c r="C331" s="143" t="s">
        <v>520</v>
      </c>
      <c r="D331" s="143" t="s">
        <v>133</v>
      </c>
      <c r="E331" s="144" t="s">
        <v>521</v>
      </c>
      <c r="F331" s="145" t="s">
        <v>522</v>
      </c>
      <c r="G331" s="146" t="s">
        <v>156</v>
      </c>
      <c r="H331" s="147">
        <v>149</v>
      </c>
      <c r="I331" s="148">
        <v>70</v>
      </c>
      <c r="J331" s="148">
        <f>ROUND(I331*H331,2)</f>
        <v>10430</v>
      </c>
      <c r="K331" s="149"/>
      <c r="L331" s="31"/>
      <c r="M331" s="150" t="s">
        <v>1</v>
      </c>
      <c r="N331" s="151" t="s">
        <v>37</v>
      </c>
      <c r="O331" s="152">
        <v>0.276</v>
      </c>
      <c r="P331" s="152">
        <f>O331*H331</f>
        <v>41.124</v>
      </c>
      <c r="Q331" s="152">
        <v>0</v>
      </c>
      <c r="R331" s="152">
        <f>Q331*H331</f>
        <v>0</v>
      </c>
      <c r="S331" s="152">
        <v>0</v>
      </c>
      <c r="T331" s="153">
        <f>S331*H331</f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54" t="s">
        <v>221</v>
      </c>
      <c r="AT331" s="154" t="s">
        <v>133</v>
      </c>
      <c r="AU331" s="154" t="s">
        <v>82</v>
      </c>
      <c r="AY331" s="18" t="s">
        <v>131</v>
      </c>
      <c r="BE331" s="155">
        <f>IF(N331="základní",J331,0)</f>
        <v>10430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8" t="s">
        <v>80</v>
      </c>
      <c r="BK331" s="155">
        <f>ROUND(I331*H331,2)</f>
        <v>10430</v>
      </c>
      <c r="BL331" s="18" t="s">
        <v>221</v>
      </c>
      <c r="BM331" s="154" t="s">
        <v>523</v>
      </c>
    </row>
    <row r="332" spans="2:51" s="13" customFormat="1" ht="12">
      <c r="B332" s="156"/>
      <c r="D332" s="157" t="s">
        <v>142</v>
      </c>
      <c r="E332" s="158" t="s">
        <v>1</v>
      </c>
      <c r="F332" s="159" t="s">
        <v>524</v>
      </c>
      <c r="H332" s="160">
        <v>149</v>
      </c>
      <c r="L332" s="156"/>
      <c r="M332" s="161"/>
      <c r="N332" s="162"/>
      <c r="O332" s="162"/>
      <c r="P332" s="162"/>
      <c r="Q332" s="162"/>
      <c r="R332" s="162"/>
      <c r="S332" s="162"/>
      <c r="T332" s="163"/>
      <c r="AT332" s="158" t="s">
        <v>142</v>
      </c>
      <c r="AU332" s="158" t="s">
        <v>82</v>
      </c>
      <c r="AV332" s="13" t="s">
        <v>82</v>
      </c>
      <c r="AW332" s="13" t="s">
        <v>28</v>
      </c>
      <c r="AX332" s="13" t="s">
        <v>80</v>
      </c>
      <c r="AY332" s="158" t="s">
        <v>131</v>
      </c>
    </row>
    <row r="333" spans="1:65" s="2" customFormat="1" ht="21.75" customHeight="1">
      <c r="A333" s="30"/>
      <c r="B333" s="142"/>
      <c r="C333" s="184" t="s">
        <v>525</v>
      </c>
      <c r="D333" s="184" t="s">
        <v>235</v>
      </c>
      <c r="E333" s="185" t="s">
        <v>526</v>
      </c>
      <c r="F333" s="186" t="s">
        <v>527</v>
      </c>
      <c r="G333" s="187" t="s">
        <v>156</v>
      </c>
      <c r="H333" s="188">
        <v>149</v>
      </c>
      <c r="I333" s="189">
        <v>20</v>
      </c>
      <c r="J333" s="189">
        <f>ROUND(I333*H333,2)</f>
        <v>2980</v>
      </c>
      <c r="K333" s="190"/>
      <c r="L333" s="191"/>
      <c r="M333" s="192" t="s">
        <v>1</v>
      </c>
      <c r="N333" s="193" t="s">
        <v>37</v>
      </c>
      <c r="O333" s="152">
        <v>0</v>
      </c>
      <c r="P333" s="152">
        <f>O333*H333</f>
        <v>0</v>
      </c>
      <c r="Q333" s="152">
        <v>0</v>
      </c>
      <c r="R333" s="152">
        <f>Q333*H333</f>
        <v>0</v>
      </c>
      <c r="S333" s="152">
        <v>0</v>
      </c>
      <c r="T333" s="153">
        <f>S333*H333</f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54" t="s">
        <v>306</v>
      </c>
      <c r="AT333" s="154" t="s">
        <v>235</v>
      </c>
      <c r="AU333" s="154" t="s">
        <v>82</v>
      </c>
      <c r="AY333" s="18" t="s">
        <v>131</v>
      </c>
      <c r="BE333" s="155">
        <f>IF(N333="základní",J333,0)</f>
        <v>2980</v>
      </c>
      <c r="BF333" s="155">
        <f>IF(N333="snížená",J333,0)</f>
        <v>0</v>
      </c>
      <c r="BG333" s="155">
        <f>IF(N333="zákl. přenesená",J333,0)</f>
        <v>0</v>
      </c>
      <c r="BH333" s="155">
        <f>IF(N333="sníž. přenesená",J333,0)</f>
        <v>0</v>
      </c>
      <c r="BI333" s="155">
        <f>IF(N333="nulová",J333,0)</f>
        <v>0</v>
      </c>
      <c r="BJ333" s="18" t="s">
        <v>80</v>
      </c>
      <c r="BK333" s="155">
        <f>ROUND(I333*H333,2)</f>
        <v>2980</v>
      </c>
      <c r="BL333" s="18" t="s">
        <v>221</v>
      </c>
      <c r="BM333" s="154" t="s">
        <v>528</v>
      </c>
    </row>
    <row r="334" spans="1:65" s="2" customFormat="1" ht="16.5" customHeight="1">
      <c r="A334" s="30"/>
      <c r="B334" s="142"/>
      <c r="C334" s="184" t="s">
        <v>529</v>
      </c>
      <c r="D334" s="184" t="s">
        <v>235</v>
      </c>
      <c r="E334" s="185" t="s">
        <v>530</v>
      </c>
      <c r="F334" s="186" t="s">
        <v>531</v>
      </c>
      <c r="G334" s="187" t="s">
        <v>136</v>
      </c>
      <c r="H334" s="188">
        <v>143.37</v>
      </c>
      <c r="I334" s="189">
        <v>15</v>
      </c>
      <c r="J334" s="189">
        <f>ROUND(I334*H334,2)</f>
        <v>2150.55</v>
      </c>
      <c r="K334" s="190"/>
      <c r="L334" s="191"/>
      <c r="M334" s="192" t="s">
        <v>1</v>
      </c>
      <c r="N334" s="193" t="s">
        <v>37</v>
      </c>
      <c r="O334" s="152">
        <v>0</v>
      </c>
      <c r="P334" s="152">
        <f>O334*H334</f>
        <v>0</v>
      </c>
      <c r="Q334" s="152">
        <v>0</v>
      </c>
      <c r="R334" s="152">
        <f>Q334*H334</f>
        <v>0</v>
      </c>
      <c r="S334" s="152">
        <v>0</v>
      </c>
      <c r="T334" s="153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54" t="s">
        <v>306</v>
      </c>
      <c r="AT334" s="154" t="s">
        <v>235</v>
      </c>
      <c r="AU334" s="154" t="s">
        <v>82</v>
      </c>
      <c r="AY334" s="18" t="s">
        <v>131</v>
      </c>
      <c r="BE334" s="155">
        <f>IF(N334="základní",J334,0)</f>
        <v>2150.55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8" t="s">
        <v>80</v>
      </c>
      <c r="BK334" s="155">
        <f>ROUND(I334*H334,2)</f>
        <v>2150.55</v>
      </c>
      <c r="BL334" s="18" t="s">
        <v>221</v>
      </c>
      <c r="BM334" s="154" t="s">
        <v>532</v>
      </c>
    </row>
    <row r="335" spans="1:65" s="2" customFormat="1" ht="21.75" customHeight="1">
      <c r="A335" s="30"/>
      <c r="B335" s="142"/>
      <c r="C335" s="143" t="s">
        <v>533</v>
      </c>
      <c r="D335" s="143" t="s">
        <v>133</v>
      </c>
      <c r="E335" s="144" t="s">
        <v>534</v>
      </c>
      <c r="F335" s="145" t="s">
        <v>535</v>
      </c>
      <c r="G335" s="146" t="s">
        <v>536</v>
      </c>
      <c r="H335" s="147">
        <v>250</v>
      </c>
      <c r="I335" s="148">
        <v>5</v>
      </c>
      <c r="J335" s="148">
        <f>ROUND(I335*H335,2)</f>
        <v>1250</v>
      </c>
      <c r="K335" s="149"/>
      <c r="L335" s="31"/>
      <c r="M335" s="150" t="s">
        <v>1</v>
      </c>
      <c r="N335" s="151" t="s">
        <v>37</v>
      </c>
      <c r="O335" s="152">
        <v>0</v>
      </c>
      <c r="P335" s="152">
        <f>O335*H335</f>
        <v>0</v>
      </c>
      <c r="Q335" s="152">
        <v>0</v>
      </c>
      <c r="R335" s="152">
        <f>Q335*H335</f>
        <v>0</v>
      </c>
      <c r="S335" s="152">
        <v>0</v>
      </c>
      <c r="T335" s="153">
        <f>S335*H335</f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54" t="s">
        <v>221</v>
      </c>
      <c r="AT335" s="154" t="s">
        <v>133</v>
      </c>
      <c r="AU335" s="154" t="s">
        <v>82</v>
      </c>
      <c r="AY335" s="18" t="s">
        <v>131</v>
      </c>
      <c r="BE335" s="155">
        <f>IF(N335="základní",J335,0)</f>
        <v>1250</v>
      </c>
      <c r="BF335" s="155">
        <f>IF(N335="snížená",J335,0)</f>
        <v>0</v>
      </c>
      <c r="BG335" s="155">
        <f>IF(N335="zákl. přenesená",J335,0)</f>
        <v>0</v>
      </c>
      <c r="BH335" s="155">
        <f>IF(N335="sníž. přenesená",J335,0)</f>
        <v>0</v>
      </c>
      <c r="BI335" s="155">
        <f>IF(N335="nulová",J335,0)</f>
        <v>0</v>
      </c>
      <c r="BJ335" s="18" t="s">
        <v>80</v>
      </c>
      <c r="BK335" s="155">
        <f>ROUND(I335*H335,2)</f>
        <v>1250</v>
      </c>
      <c r="BL335" s="18" t="s">
        <v>221</v>
      </c>
      <c r="BM335" s="154" t="s">
        <v>537</v>
      </c>
    </row>
    <row r="336" spans="2:63" s="12" customFormat="1" ht="22.9" customHeight="1">
      <c r="B336" s="130"/>
      <c r="D336" s="131" t="s">
        <v>71</v>
      </c>
      <c r="E336" s="140" t="s">
        <v>538</v>
      </c>
      <c r="F336" s="140" t="s">
        <v>539</v>
      </c>
      <c r="J336" s="141">
        <f>BK336</f>
        <v>520293.5</v>
      </c>
      <c r="L336" s="130"/>
      <c r="M336" s="134"/>
      <c r="N336" s="135"/>
      <c r="O336" s="135"/>
      <c r="P336" s="136">
        <f>SUM(P337:P359)</f>
        <v>0</v>
      </c>
      <c r="Q336" s="135"/>
      <c r="R336" s="136">
        <f>SUM(R337:R359)</f>
        <v>0</v>
      </c>
      <c r="S336" s="135"/>
      <c r="T336" s="137">
        <f>SUM(T337:T359)</f>
        <v>0</v>
      </c>
      <c r="AR336" s="131" t="s">
        <v>82</v>
      </c>
      <c r="AT336" s="138" t="s">
        <v>71</v>
      </c>
      <c r="AU336" s="138" t="s">
        <v>80</v>
      </c>
      <c r="AY336" s="131" t="s">
        <v>131</v>
      </c>
      <c r="BK336" s="139">
        <f>SUM(BK337:BK359)</f>
        <v>520293.5</v>
      </c>
    </row>
    <row r="337" spans="1:65" s="2" customFormat="1" ht="21.75" customHeight="1">
      <c r="A337" s="30"/>
      <c r="B337" s="142"/>
      <c r="C337" s="143" t="s">
        <v>540</v>
      </c>
      <c r="D337" s="143" t="s">
        <v>133</v>
      </c>
      <c r="E337" s="144" t="s">
        <v>541</v>
      </c>
      <c r="F337" s="145" t="s">
        <v>542</v>
      </c>
      <c r="G337" s="146" t="s">
        <v>343</v>
      </c>
      <c r="H337" s="147">
        <v>55</v>
      </c>
      <c r="I337" s="148">
        <v>75</v>
      </c>
      <c r="J337" s="148">
        <f>ROUND(I337*H337,2)</f>
        <v>4125</v>
      </c>
      <c r="K337" s="149"/>
      <c r="L337" s="31"/>
      <c r="M337" s="150" t="s">
        <v>1</v>
      </c>
      <c r="N337" s="151" t="s">
        <v>37</v>
      </c>
      <c r="O337" s="152">
        <v>0</v>
      </c>
      <c r="P337" s="152">
        <f>O337*H337</f>
        <v>0</v>
      </c>
      <c r="Q337" s="152">
        <v>0</v>
      </c>
      <c r="R337" s="152">
        <f>Q337*H337</f>
        <v>0</v>
      </c>
      <c r="S337" s="152">
        <v>0</v>
      </c>
      <c r="T337" s="153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54" t="s">
        <v>221</v>
      </c>
      <c r="AT337" s="154" t="s">
        <v>133</v>
      </c>
      <c r="AU337" s="154" t="s">
        <v>82</v>
      </c>
      <c r="AY337" s="18" t="s">
        <v>131</v>
      </c>
      <c r="BE337" s="155">
        <f>IF(N337="základní",J337,0)</f>
        <v>4125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8" t="s">
        <v>80</v>
      </c>
      <c r="BK337" s="155">
        <f>ROUND(I337*H337,2)</f>
        <v>4125</v>
      </c>
      <c r="BL337" s="18" t="s">
        <v>221</v>
      </c>
      <c r="BM337" s="154" t="s">
        <v>543</v>
      </c>
    </row>
    <row r="338" spans="1:65" s="2" customFormat="1" ht="21.75" customHeight="1">
      <c r="A338" s="30"/>
      <c r="B338" s="142"/>
      <c r="C338" s="143" t="s">
        <v>544</v>
      </c>
      <c r="D338" s="143" t="s">
        <v>133</v>
      </c>
      <c r="E338" s="144" t="s">
        <v>545</v>
      </c>
      <c r="F338" s="145" t="s">
        <v>546</v>
      </c>
      <c r="G338" s="146" t="s">
        <v>156</v>
      </c>
      <c r="H338" s="147">
        <v>457.4</v>
      </c>
      <c r="I338" s="148">
        <v>450</v>
      </c>
      <c r="J338" s="148">
        <f>ROUND(I338*H338,2)</f>
        <v>205830</v>
      </c>
      <c r="K338" s="149"/>
      <c r="L338" s="31"/>
      <c r="M338" s="150" t="s">
        <v>1</v>
      </c>
      <c r="N338" s="151" t="s">
        <v>37</v>
      </c>
      <c r="O338" s="152">
        <v>0</v>
      </c>
      <c r="P338" s="152">
        <f>O338*H338</f>
        <v>0</v>
      </c>
      <c r="Q338" s="152">
        <v>0</v>
      </c>
      <c r="R338" s="152">
        <f>Q338*H338</f>
        <v>0</v>
      </c>
      <c r="S338" s="152">
        <v>0</v>
      </c>
      <c r="T338" s="153">
        <f>S338*H338</f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54" t="s">
        <v>221</v>
      </c>
      <c r="AT338" s="154" t="s">
        <v>133</v>
      </c>
      <c r="AU338" s="154" t="s">
        <v>82</v>
      </c>
      <c r="AY338" s="18" t="s">
        <v>131</v>
      </c>
      <c r="BE338" s="155">
        <f>IF(N338="základní",J338,0)</f>
        <v>205830</v>
      </c>
      <c r="BF338" s="155">
        <f>IF(N338="snížená",J338,0)</f>
        <v>0</v>
      </c>
      <c r="BG338" s="155">
        <f>IF(N338="zákl. přenesená",J338,0)</f>
        <v>0</v>
      </c>
      <c r="BH338" s="155">
        <f>IF(N338="sníž. přenesená",J338,0)</f>
        <v>0</v>
      </c>
      <c r="BI338" s="155">
        <f>IF(N338="nulová",J338,0)</f>
        <v>0</v>
      </c>
      <c r="BJ338" s="18" t="s">
        <v>80</v>
      </c>
      <c r="BK338" s="155">
        <f>ROUND(I338*H338,2)</f>
        <v>205830</v>
      </c>
      <c r="BL338" s="18" t="s">
        <v>221</v>
      </c>
      <c r="BM338" s="154" t="s">
        <v>547</v>
      </c>
    </row>
    <row r="339" spans="2:51" s="13" customFormat="1" ht="12">
      <c r="B339" s="156"/>
      <c r="D339" s="157" t="s">
        <v>142</v>
      </c>
      <c r="E339" s="158" t="s">
        <v>1</v>
      </c>
      <c r="F339" s="159" t="s">
        <v>548</v>
      </c>
      <c r="H339" s="160">
        <v>24.6</v>
      </c>
      <c r="L339" s="156"/>
      <c r="M339" s="161"/>
      <c r="N339" s="162"/>
      <c r="O339" s="162"/>
      <c r="P339" s="162"/>
      <c r="Q339" s="162"/>
      <c r="R339" s="162"/>
      <c r="S339" s="162"/>
      <c r="T339" s="163"/>
      <c r="AT339" s="158" t="s">
        <v>142</v>
      </c>
      <c r="AU339" s="158" t="s">
        <v>82</v>
      </c>
      <c r="AV339" s="13" t="s">
        <v>82</v>
      </c>
      <c r="AW339" s="13" t="s">
        <v>28</v>
      </c>
      <c r="AX339" s="13" t="s">
        <v>72</v>
      </c>
      <c r="AY339" s="158" t="s">
        <v>131</v>
      </c>
    </row>
    <row r="340" spans="2:51" s="13" customFormat="1" ht="12">
      <c r="B340" s="156"/>
      <c r="D340" s="157" t="s">
        <v>142</v>
      </c>
      <c r="E340" s="158" t="s">
        <v>1</v>
      </c>
      <c r="F340" s="159" t="s">
        <v>549</v>
      </c>
      <c r="H340" s="160">
        <v>16.4</v>
      </c>
      <c r="L340" s="156"/>
      <c r="M340" s="161"/>
      <c r="N340" s="162"/>
      <c r="O340" s="162"/>
      <c r="P340" s="162"/>
      <c r="Q340" s="162"/>
      <c r="R340" s="162"/>
      <c r="S340" s="162"/>
      <c r="T340" s="163"/>
      <c r="AT340" s="158" t="s">
        <v>142</v>
      </c>
      <c r="AU340" s="158" t="s">
        <v>82</v>
      </c>
      <c r="AV340" s="13" t="s">
        <v>82</v>
      </c>
      <c r="AW340" s="13" t="s">
        <v>28</v>
      </c>
      <c r="AX340" s="13" t="s">
        <v>72</v>
      </c>
      <c r="AY340" s="158" t="s">
        <v>131</v>
      </c>
    </row>
    <row r="341" spans="2:51" s="13" customFormat="1" ht="12">
      <c r="B341" s="156"/>
      <c r="D341" s="157" t="s">
        <v>142</v>
      </c>
      <c r="E341" s="158" t="s">
        <v>1</v>
      </c>
      <c r="F341" s="159" t="s">
        <v>550</v>
      </c>
      <c r="H341" s="160">
        <v>20.4</v>
      </c>
      <c r="L341" s="156"/>
      <c r="M341" s="161"/>
      <c r="N341" s="162"/>
      <c r="O341" s="162"/>
      <c r="P341" s="162"/>
      <c r="Q341" s="162"/>
      <c r="R341" s="162"/>
      <c r="S341" s="162"/>
      <c r="T341" s="163"/>
      <c r="AT341" s="158" t="s">
        <v>142</v>
      </c>
      <c r="AU341" s="158" t="s">
        <v>82</v>
      </c>
      <c r="AV341" s="13" t="s">
        <v>82</v>
      </c>
      <c r="AW341" s="13" t="s">
        <v>28</v>
      </c>
      <c r="AX341" s="13" t="s">
        <v>72</v>
      </c>
      <c r="AY341" s="158" t="s">
        <v>131</v>
      </c>
    </row>
    <row r="342" spans="2:51" s="13" customFormat="1" ht="12">
      <c r="B342" s="156"/>
      <c r="D342" s="157" t="s">
        <v>142</v>
      </c>
      <c r="E342" s="158" t="s">
        <v>1</v>
      </c>
      <c r="F342" s="159" t="s">
        <v>551</v>
      </c>
      <c r="H342" s="160">
        <v>240</v>
      </c>
      <c r="L342" s="156"/>
      <c r="M342" s="161"/>
      <c r="N342" s="162"/>
      <c r="O342" s="162"/>
      <c r="P342" s="162"/>
      <c r="Q342" s="162"/>
      <c r="R342" s="162"/>
      <c r="S342" s="162"/>
      <c r="T342" s="163"/>
      <c r="AT342" s="158" t="s">
        <v>142</v>
      </c>
      <c r="AU342" s="158" t="s">
        <v>82</v>
      </c>
      <c r="AV342" s="13" t="s">
        <v>82</v>
      </c>
      <c r="AW342" s="13" t="s">
        <v>28</v>
      </c>
      <c r="AX342" s="13" t="s">
        <v>72</v>
      </c>
      <c r="AY342" s="158" t="s">
        <v>131</v>
      </c>
    </row>
    <row r="343" spans="2:51" s="13" customFormat="1" ht="12">
      <c r="B343" s="156"/>
      <c r="D343" s="157" t="s">
        <v>142</v>
      </c>
      <c r="E343" s="158" t="s">
        <v>1</v>
      </c>
      <c r="F343" s="159" t="s">
        <v>552</v>
      </c>
      <c r="H343" s="160">
        <v>156</v>
      </c>
      <c r="L343" s="156"/>
      <c r="M343" s="161"/>
      <c r="N343" s="162"/>
      <c r="O343" s="162"/>
      <c r="P343" s="162"/>
      <c r="Q343" s="162"/>
      <c r="R343" s="162"/>
      <c r="S343" s="162"/>
      <c r="T343" s="163"/>
      <c r="AT343" s="158" t="s">
        <v>142</v>
      </c>
      <c r="AU343" s="158" t="s">
        <v>82</v>
      </c>
      <c r="AV343" s="13" t="s">
        <v>82</v>
      </c>
      <c r="AW343" s="13" t="s">
        <v>28</v>
      </c>
      <c r="AX343" s="13" t="s">
        <v>72</v>
      </c>
      <c r="AY343" s="158" t="s">
        <v>131</v>
      </c>
    </row>
    <row r="344" spans="2:51" s="14" customFormat="1" ht="12">
      <c r="B344" s="164"/>
      <c r="D344" s="157" t="s">
        <v>142</v>
      </c>
      <c r="E344" s="165" t="s">
        <v>1</v>
      </c>
      <c r="F344" s="166" t="s">
        <v>160</v>
      </c>
      <c r="H344" s="167">
        <v>457.4</v>
      </c>
      <c r="L344" s="164"/>
      <c r="M344" s="168"/>
      <c r="N344" s="169"/>
      <c r="O344" s="169"/>
      <c r="P344" s="169"/>
      <c r="Q344" s="169"/>
      <c r="R344" s="169"/>
      <c r="S344" s="169"/>
      <c r="T344" s="170"/>
      <c r="AT344" s="165" t="s">
        <v>142</v>
      </c>
      <c r="AU344" s="165" t="s">
        <v>82</v>
      </c>
      <c r="AV344" s="14" t="s">
        <v>137</v>
      </c>
      <c r="AW344" s="14" t="s">
        <v>28</v>
      </c>
      <c r="AX344" s="14" t="s">
        <v>80</v>
      </c>
      <c r="AY344" s="165" t="s">
        <v>131</v>
      </c>
    </row>
    <row r="345" spans="1:65" s="2" customFormat="1" ht="21.75" customHeight="1">
      <c r="A345" s="30"/>
      <c r="B345" s="142"/>
      <c r="C345" s="143" t="s">
        <v>553</v>
      </c>
      <c r="D345" s="143" t="s">
        <v>133</v>
      </c>
      <c r="E345" s="144" t="s">
        <v>554</v>
      </c>
      <c r="F345" s="145" t="s">
        <v>555</v>
      </c>
      <c r="G345" s="146" t="s">
        <v>156</v>
      </c>
      <c r="H345" s="147">
        <v>25.89</v>
      </c>
      <c r="I345" s="148">
        <v>650</v>
      </c>
      <c r="J345" s="148">
        <f>ROUND(I345*H345,2)</f>
        <v>16828.5</v>
      </c>
      <c r="K345" s="149"/>
      <c r="L345" s="31"/>
      <c r="M345" s="150" t="s">
        <v>1</v>
      </c>
      <c r="N345" s="151" t="s">
        <v>37</v>
      </c>
      <c r="O345" s="152">
        <v>0</v>
      </c>
      <c r="P345" s="152">
        <f>O345*H345</f>
        <v>0</v>
      </c>
      <c r="Q345" s="152">
        <v>0</v>
      </c>
      <c r="R345" s="152">
        <f>Q345*H345</f>
        <v>0</v>
      </c>
      <c r="S345" s="152">
        <v>0</v>
      </c>
      <c r="T345" s="153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54" t="s">
        <v>221</v>
      </c>
      <c r="AT345" s="154" t="s">
        <v>133</v>
      </c>
      <c r="AU345" s="154" t="s">
        <v>82</v>
      </c>
      <c r="AY345" s="18" t="s">
        <v>131</v>
      </c>
      <c r="BE345" s="155">
        <f>IF(N345="základní",J345,0)</f>
        <v>16828.5</v>
      </c>
      <c r="BF345" s="155">
        <f>IF(N345="snížená",J345,0)</f>
        <v>0</v>
      </c>
      <c r="BG345" s="155">
        <f>IF(N345="zákl. přenesená",J345,0)</f>
        <v>0</v>
      </c>
      <c r="BH345" s="155">
        <f>IF(N345="sníž. přenesená",J345,0)</f>
        <v>0</v>
      </c>
      <c r="BI345" s="155">
        <f>IF(N345="nulová",J345,0)</f>
        <v>0</v>
      </c>
      <c r="BJ345" s="18" t="s">
        <v>80</v>
      </c>
      <c r="BK345" s="155">
        <f>ROUND(I345*H345,2)</f>
        <v>16828.5</v>
      </c>
      <c r="BL345" s="18" t="s">
        <v>221</v>
      </c>
      <c r="BM345" s="154" t="s">
        <v>556</v>
      </c>
    </row>
    <row r="346" spans="2:51" s="13" customFormat="1" ht="12">
      <c r="B346" s="156"/>
      <c r="D346" s="157" t="s">
        <v>142</v>
      </c>
      <c r="E346" s="158" t="s">
        <v>1</v>
      </c>
      <c r="F346" s="159" t="s">
        <v>557</v>
      </c>
      <c r="H346" s="160">
        <v>25.89</v>
      </c>
      <c r="L346" s="156"/>
      <c r="M346" s="161"/>
      <c r="N346" s="162"/>
      <c r="O346" s="162"/>
      <c r="P346" s="162"/>
      <c r="Q346" s="162"/>
      <c r="R346" s="162"/>
      <c r="S346" s="162"/>
      <c r="T346" s="163"/>
      <c r="AT346" s="158" t="s">
        <v>142</v>
      </c>
      <c r="AU346" s="158" t="s">
        <v>82</v>
      </c>
      <c r="AV346" s="13" t="s">
        <v>82</v>
      </c>
      <c r="AW346" s="13" t="s">
        <v>28</v>
      </c>
      <c r="AX346" s="13" t="s">
        <v>80</v>
      </c>
      <c r="AY346" s="158" t="s">
        <v>131</v>
      </c>
    </row>
    <row r="347" spans="1:65" s="2" customFormat="1" ht="21.75" customHeight="1">
      <c r="A347" s="30"/>
      <c r="B347" s="142"/>
      <c r="C347" s="143" t="s">
        <v>558</v>
      </c>
      <c r="D347" s="143" t="s">
        <v>133</v>
      </c>
      <c r="E347" s="144" t="s">
        <v>559</v>
      </c>
      <c r="F347" s="145" t="s">
        <v>560</v>
      </c>
      <c r="G347" s="146" t="s">
        <v>156</v>
      </c>
      <c r="H347" s="147">
        <v>17</v>
      </c>
      <c r="I347" s="148">
        <v>950</v>
      </c>
      <c r="J347" s="148">
        <f>ROUND(I347*H347,2)</f>
        <v>16150</v>
      </c>
      <c r="K347" s="149"/>
      <c r="L347" s="31"/>
      <c r="M347" s="150" t="s">
        <v>1</v>
      </c>
      <c r="N347" s="151" t="s">
        <v>37</v>
      </c>
      <c r="O347" s="152">
        <v>0</v>
      </c>
      <c r="P347" s="152">
        <f>O347*H347</f>
        <v>0</v>
      </c>
      <c r="Q347" s="152">
        <v>0</v>
      </c>
      <c r="R347" s="152">
        <f>Q347*H347</f>
        <v>0</v>
      </c>
      <c r="S347" s="152">
        <v>0</v>
      </c>
      <c r="T347" s="153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54" t="s">
        <v>221</v>
      </c>
      <c r="AT347" s="154" t="s">
        <v>133</v>
      </c>
      <c r="AU347" s="154" t="s">
        <v>82</v>
      </c>
      <c r="AY347" s="18" t="s">
        <v>131</v>
      </c>
      <c r="BE347" s="155">
        <f>IF(N347="základní",J347,0)</f>
        <v>16150</v>
      </c>
      <c r="BF347" s="155">
        <f>IF(N347="snížená",J347,0)</f>
        <v>0</v>
      </c>
      <c r="BG347" s="155">
        <f>IF(N347="zákl. přenesená",J347,0)</f>
        <v>0</v>
      </c>
      <c r="BH347" s="155">
        <f>IF(N347="sníž. přenesená",J347,0)</f>
        <v>0</v>
      </c>
      <c r="BI347" s="155">
        <f>IF(N347="nulová",J347,0)</f>
        <v>0</v>
      </c>
      <c r="BJ347" s="18" t="s">
        <v>80</v>
      </c>
      <c r="BK347" s="155">
        <f>ROUND(I347*H347,2)</f>
        <v>16150</v>
      </c>
      <c r="BL347" s="18" t="s">
        <v>221</v>
      </c>
      <c r="BM347" s="154" t="s">
        <v>561</v>
      </c>
    </row>
    <row r="348" spans="2:51" s="13" customFormat="1" ht="12">
      <c r="B348" s="156"/>
      <c r="D348" s="157" t="s">
        <v>142</v>
      </c>
      <c r="E348" s="158" t="s">
        <v>1</v>
      </c>
      <c r="F348" s="159" t="s">
        <v>562</v>
      </c>
      <c r="H348" s="160">
        <v>17</v>
      </c>
      <c r="L348" s="156"/>
      <c r="M348" s="161"/>
      <c r="N348" s="162"/>
      <c r="O348" s="162"/>
      <c r="P348" s="162"/>
      <c r="Q348" s="162"/>
      <c r="R348" s="162"/>
      <c r="S348" s="162"/>
      <c r="T348" s="163"/>
      <c r="AT348" s="158" t="s">
        <v>142</v>
      </c>
      <c r="AU348" s="158" t="s">
        <v>82</v>
      </c>
      <c r="AV348" s="13" t="s">
        <v>82</v>
      </c>
      <c r="AW348" s="13" t="s">
        <v>28</v>
      </c>
      <c r="AX348" s="13" t="s">
        <v>80</v>
      </c>
      <c r="AY348" s="158" t="s">
        <v>131</v>
      </c>
    </row>
    <row r="349" spans="1:65" s="2" customFormat="1" ht="21.75" customHeight="1">
      <c r="A349" s="30"/>
      <c r="B349" s="142"/>
      <c r="C349" s="143" t="s">
        <v>563</v>
      </c>
      <c r="D349" s="143" t="s">
        <v>133</v>
      </c>
      <c r="E349" s="144" t="s">
        <v>564</v>
      </c>
      <c r="F349" s="145" t="s">
        <v>565</v>
      </c>
      <c r="G349" s="146" t="s">
        <v>136</v>
      </c>
      <c r="H349" s="147">
        <v>31.068</v>
      </c>
      <c r="I349" s="148">
        <v>1250</v>
      </c>
      <c r="J349" s="148">
        <f>ROUND(I349*H349,2)</f>
        <v>38835</v>
      </c>
      <c r="K349" s="149"/>
      <c r="L349" s="31"/>
      <c r="M349" s="150" t="s">
        <v>1</v>
      </c>
      <c r="N349" s="151" t="s">
        <v>37</v>
      </c>
      <c r="O349" s="152">
        <v>0</v>
      </c>
      <c r="P349" s="152">
        <f>O349*H349</f>
        <v>0</v>
      </c>
      <c r="Q349" s="152">
        <v>0</v>
      </c>
      <c r="R349" s="152">
        <f>Q349*H349</f>
        <v>0</v>
      </c>
      <c r="S349" s="152">
        <v>0</v>
      </c>
      <c r="T349" s="153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54" t="s">
        <v>221</v>
      </c>
      <c r="AT349" s="154" t="s">
        <v>133</v>
      </c>
      <c r="AU349" s="154" t="s">
        <v>82</v>
      </c>
      <c r="AY349" s="18" t="s">
        <v>131</v>
      </c>
      <c r="BE349" s="155">
        <f>IF(N349="základní",J349,0)</f>
        <v>38835</v>
      </c>
      <c r="BF349" s="155">
        <f>IF(N349="snížená",J349,0)</f>
        <v>0</v>
      </c>
      <c r="BG349" s="155">
        <f>IF(N349="zákl. přenesená",J349,0)</f>
        <v>0</v>
      </c>
      <c r="BH349" s="155">
        <f>IF(N349="sníž. přenesená",J349,0)</f>
        <v>0</v>
      </c>
      <c r="BI349" s="155">
        <f>IF(N349="nulová",J349,0)</f>
        <v>0</v>
      </c>
      <c r="BJ349" s="18" t="s">
        <v>80</v>
      </c>
      <c r="BK349" s="155">
        <f>ROUND(I349*H349,2)</f>
        <v>38835</v>
      </c>
      <c r="BL349" s="18" t="s">
        <v>221</v>
      </c>
      <c r="BM349" s="154" t="s">
        <v>566</v>
      </c>
    </row>
    <row r="350" spans="2:51" s="13" customFormat="1" ht="12">
      <c r="B350" s="156"/>
      <c r="D350" s="157" t="s">
        <v>142</v>
      </c>
      <c r="E350" s="158" t="s">
        <v>1</v>
      </c>
      <c r="F350" s="159" t="s">
        <v>567</v>
      </c>
      <c r="H350" s="160">
        <v>31.068</v>
      </c>
      <c r="L350" s="156"/>
      <c r="M350" s="161"/>
      <c r="N350" s="162"/>
      <c r="O350" s="162"/>
      <c r="P350" s="162"/>
      <c r="Q350" s="162"/>
      <c r="R350" s="162"/>
      <c r="S350" s="162"/>
      <c r="T350" s="163"/>
      <c r="AT350" s="158" t="s">
        <v>142</v>
      </c>
      <c r="AU350" s="158" t="s">
        <v>82</v>
      </c>
      <c r="AV350" s="13" t="s">
        <v>82</v>
      </c>
      <c r="AW350" s="13" t="s">
        <v>28</v>
      </c>
      <c r="AX350" s="13" t="s">
        <v>80</v>
      </c>
      <c r="AY350" s="158" t="s">
        <v>131</v>
      </c>
    </row>
    <row r="351" spans="1:65" s="2" customFormat="1" ht="21.75" customHeight="1">
      <c r="A351" s="30"/>
      <c r="B351" s="142"/>
      <c r="C351" s="143" t="s">
        <v>568</v>
      </c>
      <c r="D351" s="143" t="s">
        <v>133</v>
      </c>
      <c r="E351" s="144" t="s">
        <v>569</v>
      </c>
      <c r="F351" s="145" t="s">
        <v>570</v>
      </c>
      <c r="G351" s="146" t="s">
        <v>309</v>
      </c>
      <c r="H351" s="147">
        <v>1</v>
      </c>
      <c r="I351" s="148">
        <v>22500</v>
      </c>
      <c r="J351" s="148">
        <f>ROUND(I351*H351,2)</f>
        <v>22500</v>
      </c>
      <c r="K351" s="149"/>
      <c r="L351" s="31"/>
      <c r="M351" s="150" t="s">
        <v>1</v>
      </c>
      <c r="N351" s="151" t="s">
        <v>37</v>
      </c>
      <c r="O351" s="152">
        <v>0</v>
      </c>
      <c r="P351" s="152">
        <f>O351*H351</f>
        <v>0</v>
      </c>
      <c r="Q351" s="152">
        <v>0</v>
      </c>
      <c r="R351" s="152">
        <f>Q351*H351</f>
        <v>0</v>
      </c>
      <c r="S351" s="152">
        <v>0</v>
      </c>
      <c r="T351" s="153">
        <f>S351*H351</f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54" t="s">
        <v>221</v>
      </c>
      <c r="AT351" s="154" t="s">
        <v>133</v>
      </c>
      <c r="AU351" s="154" t="s">
        <v>82</v>
      </c>
      <c r="AY351" s="18" t="s">
        <v>131</v>
      </c>
      <c r="BE351" s="155">
        <f>IF(N351="základní",J351,0)</f>
        <v>22500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8" t="s">
        <v>80</v>
      </c>
      <c r="BK351" s="155">
        <f>ROUND(I351*H351,2)</f>
        <v>22500</v>
      </c>
      <c r="BL351" s="18" t="s">
        <v>221</v>
      </c>
      <c r="BM351" s="154" t="s">
        <v>571</v>
      </c>
    </row>
    <row r="352" spans="1:65" s="2" customFormat="1" ht="21.75" customHeight="1">
      <c r="A352" s="30"/>
      <c r="B352" s="142"/>
      <c r="C352" s="143" t="s">
        <v>572</v>
      </c>
      <c r="D352" s="143" t="s">
        <v>133</v>
      </c>
      <c r="E352" s="144" t="s">
        <v>573</v>
      </c>
      <c r="F352" s="145" t="s">
        <v>574</v>
      </c>
      <c r="G352" s="146" t="s">
        <v>156</v>
      </c>
      <c r="H352" s="147">
        <v>2</v>
      </c>
      <c r="I352" s="148">
        <v>2500</v>
      </c>
      <c r="J352" s="148">
        <f>ROUND(I352*H352,2)</f>
        <v>5000</v>
      </c>
      <c r="K352" s="149"/>
      <c r="L352" s="31"/>
      <c r="M352" s="150" t="s">
        <v>1</v>
      </c>
      <c r="N352" s="151" t="s">
        <v>37</v>
      </c>
      <c r="O352" s="152">
        <v>0</v>
      </c>
      <c r="P352" s="152">
        <f>O352*H352</f>
        <v>0</v>
      </c>
      <c r="Q352" s="152">
        <v>0</v>
      </c>
      <c r="R352" s="152">
        <f>Q352*H352</f>
        <v>0</v>
      </c>
      <c r="S352" s="152">
        <v>0</v>
      </c>
      <c r="T352" s="153">
        <f>S352*H352</f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54" t="s">
        <v>221</v>
      </c>
      <c r="AT352" s="154" t="s">
        <v>133</v>
      </c>
      <c r="AU352" s="154" t="s">
        <v>82</v>
      </c>
      <c r="AY352" s="18" t="s">
        <v>131</v>
      </c>
      <c r="BE352" s="155">
        <f>IF(N352="základní",J352,0)</f>
        <v>5000</v>
      </c>
      <c r="BF352" s="155">
        <f>IF(N352="snížená",J352,0)</f>
        <v>0</v>
      </c>
      <c r="BG352" s="155">
        <f>IF(N352="zákl. přenesená",J352,0)</f>
        <v>0</v>
      </c>
      <c r="BH352" s="155">
        <f>IF(N352="sníž. přenesená",J352,0)</f>
        <v>0</v>
      </c>
      <c r="BI352" s="155">
        <f>IF(N352="nulová",J352,0)</f>
        <v>0</v>
      </c>
      <c r="BJ352" s="18" t="s">
        <v>80</v>
      </c>
      <c r="BK352" s="155">
        <f>ROUND(I352*H352,2)</f>
        <v>5000</v>
      </c>
      <c r="BL352" s="18" t="s">
        <v>221</v>
      </c>
      <c r="BM352" s="154" t="s">
        <v>575</v>
      </c>
    </row>
    <row r="353" spans="2:51" s="13" customFormat="1" ht="12">
      <c r="B353" s="156"/>
      <c r="D353" s="157" t="s">
        <v>142</v>
      </c>
      <c r="E353" s="158" t="s">
        <v>1</v>
      </c>
      <c r="F353" s="159" t="s">
        <v>576</v>
      </c>
      <c r="H353" s="160">
        <v>2</v>
      </c>
      <c r="L353" s="156"/>
      <c r="M353" s="161"/>
      <c r="N353" s="162"/>
      <c r="O353" s="162"/>
      <c r="P353" s="162"/>
      <c r="Q353" s="162"/>
      <c r="R353" s="162"/>
      <c r="S353" s="162"/>
      <c r="T353" s="163"/>
      <c r="AT353" s="158" t="s">
        <v>142</v>
      </c>
      <c r="AU353" s="158" t="s">
        <v>82</v>
      </c>
      <c r="AV353" s="13" t="s">
        <v>82</v>
      </c>
      <c r="AW353" s="13" t="s">
        <v>28</v>
      </c>
      <c r="AX353" s="13" t="s">
        <v>80</v>
      </c>
      <c r="AY353" s="158" t="s">
        <v>131</v>
      </c>
    </row>
    <row r="354" spans="1:65" s="2" customFormat="1" ht="33" customHeight="1">
      <c r="A354" s="30"/>
      <c r="B354" s="142"/>
      <c r="C354" s="143" t="s">
        <v>577</v>
      </c>
      <c r="D354" s="143" t="s">
        <v>133</v>
      </c>
      <c r="E354" s="144" t="s">
        <v>578</v>
      </c>
      <c r="F354" s="145" t="s">
        <v>579</v>
      </c>
      <c r="G354" s="146" t="s">
        <v>343</v>
      </c>
      <c r="H354" s="147">
        <v>44</v>
      </c>
      <c r="I354" s="148">
        <v>2000</v>
      </c>
      <c r="J354" s="148">
        <f aca="true" t="shared" si="12" ref="J354:J359">ROUND(I354*H354,2)</f>
        <v>88000</v>
      </c>
      <c r="K354" s="149"/>
      <c r="L354" s="31"/>
      <c r="M354" s="150" t="s">
        <v>1</v>
      </c>
      <c r="N354" s="151" t="s">
        <v>37</v>
      </c>
      <c r="O354" s="152">
        <v>0</v>
      </c>
      <c r="P354" s="152">
        <f aca="true" t="shared" si="13" ref="P354:P359">O354*H354</f>
        <v>0</v>
      </c>
      <c r="Q354" s="152">
        <v>0</v>
      </c>
      <c r="R354" s="152">
        <f aca="true" t="shared" si="14" ref="R354:R359">Q354*H354</f>
        <v>0</v>
      </c>
      <c r="S354" s="152">
        <v>0</v>
      </c>
      <c r="T354" s="153">
        <f aca="true" t="shared" si="15" ref="T354:T359">S354*H354</f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154" t="s">
        <v>221</v>
      </c>
      <c r="AT354" s="154" t="s">
        <v>133</v>
      </c>
      <c r="AU354" s="154" t="s">
        <v>82</v>
      </c>
      <c r="AY354" s="18" t="s">
        <v>131</v>
      </c>
      <c r="BE354" s="155">
        <f aca="true" t="shared" si="16" ref="BE354:BE359">IF(N354="základní",J354,0)</f>
        <v>88000</v>
      </c>
      <c r="BF354" s="155">
        <f aca="true" t="shared" si="17" ref="BF354:BF359">IF(N354="snížená",J354,0)</f>
        <v>0</v>
      </c>
      <c r="BG354" s="155">
        <f aca="true" t="shared" si="18" ref="BG354:BG359">IF(N354="zákl. přenesená",J354,0)</f>
        <v>0</v>
      </c>
      <c r="BH354" s="155">
        <f aca="true" t="shared" si="19" ref="BH354:BH359">IF(N354="sníž. přenesená",J354,0)</f>
        <v>0</v>
      </c>
      <c r="BI354" s="155">
        <f aca="true" t="shared" si="20" ref="BI354:BI359">IF(N354="nulová",J354,0)</f>
        <v>0</v>
      </c>
      <c r="BJ354" s="18" t="s">
        <v>80</v>
      </c>
      <c r="BK354" s="155">
        <f aca="true" t="shared" si="21" ref="BK354:BK359">ROUND(I354*H354,2)</f>
        <v>88000</v>
      </c>
      <c r="BL354" s="18" t="s">
        <v>221</v>
      </c>
      <c r="BM354" s="154" t="s">
        <v>580</v>
      </c>
    </row>
    <row r="355" spans="1:65" s="2" customFormat="1" ht="33" customHeight="1">
      <c r="A355" s="30"/>
      <c r="B355" s="142"/>
      <c r="C355" s="143" t="s">
        <v>581</v>
      </c>
      <c r="D355" s="143" t="s">
        <v>133</v>
      </c>
      <c r="E355" s="144" t="s">
        <v>582</v>
      </c>
      <c r="F355" s="145" t="s">
        <v>583</v>
      </c>
      <c r="G355" s="146" t="s">
        <v>343</v>
      </c>
      <c r="H355" s="147">
        <v>1</v>
      </c>
      <c r="I355" s="148">
        <v>20000</v>
      </c>
      <c r="J355" s="148">
        <f t="shared" si="12"/>
        <v>20000</v>
      </c>
      <c r="K355" s="149"/>
      <c r="L355" s="31"/>
      <c r="M355" s="150" t="s">
        <v>1</v>
      </c>
      <c r="N355" s="151" t="s">
        <v>37</v>
      </c>
      <c r="O355" s="152">
        <v>0</v>
      </c>
      <c r="P355" s="152">
        <f t="shared" si="13"/>
        <v>0</v>
      </c>
      <c r="Q355" s="152">
        <v>0</v>
      </c>
      <c r="R355" s="152">
        <f t="shared" si="14"/>
        <v>0</v>
      </c>
      <c r="S355" s="152">
        <v>0</v>
      </c>
      <c r="T355" s="153">
        <f t="shared" si="15"/>
        <v>0</v>
      </c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54" t="s">
        <v>221</v>
      </c>
      <c r="AT355" s="154" t="s">
        <v>133</v>
      </c>
      <c r="AU355" s="154" t="s">
        <v>82</v>
      </c>
      <c r="AY355" s="18" t="s">
        <v>131</v>
      </c>
      <c r="BE355" s="155">
        <f t="shared" si="16"/>
        <v>20000</v>
      </c>
      <c r="BF355" s="155">
        <f t="shared" si="17"/>
        <v>0</v>
      </c>
      <c r="BG355" s="155">
        <f t="shared" si="18"/>
        <v>0</v>
      </c>
      <c r="BH355" s="155">
        <f t="shared" si="19"/>
        <v>0</v>
      </c>
      <c r="BI355" s="155">
        <f t="shared" si="20"/>
        <v>0</v>
      </c>
      <c r="BJ355" s="18" t="s">
        <v>80</v>
      </c>
      <c r="BK355" s="155">
        <f t="shared" si="21"/>
        <v>20000</v>
      </c>
      <c r="BL355" s="18" t="s">
        <v>221</v>
      </c>
      <c r="BM355" s="154" t="s">
        <v>584</v>
      </c>
    </row>
    <row r="356" spans="1:65" s="2" customFormat="1" ht="33" customHeight="1">
      <c r="A356" s="30"/>
      <c r="B356" s="142"/>
      <c r="C356" s="143" t="s">
        <v>585</v>
      </c>
      <c r="D356" s="143" t="s">
        <v>133</v>
      </c>
      <c r="E356" s="144" t="s">
        <v>586</v>
      </c>
      <c r="F356" s="145" t="s">
        <v>587</v>
      </c>
      <c r="G356" s="146" t="s">
        <v>343</v>
      </c>
      <c r="H356" s="147">
        <v>1</v>
      </c>
      <c r="I356" s="148">
        <v>15000</v>
      </c>
      <c r="J356" s="148">
        <f t="shared" si="12"/>
        <v>15000</v>
      </c>
      <c r="K356" s="149"/>
      <c r="L356" s="31"/>
      <c r="M356" s="150" t="s">
        <v>1</v>
      </c>
      <c r="N356" s="151" t="s">
        <v>37</v>
      </c>
      <c r="O356" s="152">
        <v>0</v>
      </c>
      <c r="P356" s="152">
        <f t="shared" si="13"/>
        <v>0</v>
      </c>
      <c r="Q356" s="152">
        <v>0</v>
      </c>
      <c r="R356" s="152">
        <f t="shared" si="14"/>
        <v>0</v>
      </c>
      <c r="S356" s="152">
        <v>0</v>
      </c>
      <c r="T356" s="153">
        <f t="shared" si="15"/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54" t="s">
        <v>221</v>
      </c>
      <c r="AT356" s="154" t="s">
        <v>133</v>
      </c>
      <c r="AU356" s="154" t="s">
        <v>82</v>
      </c>
      <c r="AY356" s="18" t="s">
        <v>131</v>
      </c>
      <c r="BE356" s="155">
        <f t="shared" si="16"/>
        <v>15000</v>
      </c>
      <c r="BF356" s="155">
        <f t="shared" si="17"/>
        <v>0</v>
      </c>
      <c r="BG356" s="155">
        <f t="shared" si="18"/>
        <v>0</v>
      </c>
      <c r="BH356" s="155">
        <f t="shared" si="19"/>
        <v>0</v>
      </c>
      <c r="BI356" s="155">
        <f t="shared" si="20"/>
        <v>0</v>
      </c>
      <c r="BJ356" s="18" t="s">
        <v>80</v>
      </c>
      <c r="BK356" s="155">
        <f t="shared" si="21"/>
        <v>15000</v>
      </c>
      <c r="BL356" s="18" t="s">
        <v>221</v>
      </c>
      <c r="BM356" s="154" t="s">
        <v>588</v>
      </c>
    </row>
    <row r="357" spans="1:65" s="2" customFormat="1" ht="21.75" customHeight="1">
      <c r="A357" s="30"/>
      <c r="B357" s="142"/>
      <c r="C357" s="143" t="s">
        <v>589</v>
      </c>
      <c r="D357" s="143" t="s">
        <v>133</v>
      </c>
      <c r="E357" s="144" t="s">
        <v>590</v>
      </c>
      <c r="F357" s="145" t="s">
        <v>591</v>
      </c>
      <c r="G357" s="146" t="s">
        <v>343</v>
      </c>
      <c r="H357" s="147">
        <v>4</v>
      </c>
      <c r="I357" s="148">
        <v>8500</v>
      </c>
      <c r="J357" s="148">
        <f t="shared" si="12"/>
        <v>34000</v>
      </c>
      <c r="K357" s="149"/>
      <c r="L357" s="31"/>
      <c r="M357" s="150" t="s">
        <v>1</v>
      </c>
      <c r="N357" s="151" t="s">
        <v>37</v>
      </c>
      <c r="O357" s="152">
        <v>0</v>
      </c>
      <c r="P357" s="152">
        <f t="shared" si="13"/>
        <v>0</v>
      </c>
      <c r="Q357" s="152">
        <v>0</v>
      </c>
      <c r="R357" s="152">
        <f t="shared" si="14"/>
        <v>0</v>
      </c>
      <c r="S357" s="152">
        <v>0</v>
      </c>
      <c r="T357" s="153">
        <f t="shared" si="15"/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54" t="s">
        <v>221</v>
      </c>
      <c r="AT357" s="154" t="s">
        <v>133</v>
      </c>
      <c r="AU357" s="154" t="s">
        <v>82</v>
      </c>
      <c r="AY357" s="18" t="s">
        <v>131</v>
      </c>
      <c r="BE357" s="155">
        <f t="shared" si="16"/>
        <v>34000</v>
      </c>
      <c r="BF357" s="155">
        <f t="shared" si="17"/>
        <v>0</v>
      </c>
      <c r="BG357" s="155">
        <f t="shared" si="18"/>
        <v>0</v>
      </c>
      <c r="BH357" s="155">
        <f t="shared" si="19"/>
        <v>0</v>
      </c>
      <c r="BI357" s="155">
        <f t="shared" si="20"/>
        <v>0</v>
      </c>
      <c r="BJ357" s="18" t="s">
        <v>80</v>
      </c>
      <c r="BK357" s="155">
        <f t="shared" si="21"/>
        <v>34000</v>
      </c>
      <c r="BL357" s="18" t="s">
        <v>221</v>
      </c>
      <c r="BM357" s="154" t="s">
        <v>592</v>
      </c>
    </row>
    <row r="358" spans="1:65" s="2" customFormat="1" ht="21.75" customHeight="1">
      <c r="A358" s="30"/>
      <c r="B358" s="142"/>
      <c r="C358" s="143" t="s">
        <v>593</v>
      </c>
      <c r="D358" s="143" t="s">
        <v>133</v>
      </c>
      <c r="E358" s="144" t="s">
        <v>594</v>
      </c>
      <c r="F358" s="145" t="s">
        <v>595</v>
      </c>
      <c r="G358" s="146" t="s">
        <v>343</v>
      </c>
      <c r="H358" s="147">
        <v>8</v>
      </c>
      <c r="I358" s="148">
        <v>6500</v>
      </c>
      <c r="J358" s="148">
        <f t="shared" si="12"/>
        <v>52000</v>
      </c>
      <c r="K358" s="149"/>
      <c r="L358" s="31"/>
      <c r="M358" s="150" t="s">
        <v>1</v>
      </c>
      <c r="N358" s="151" t="s">
        <v>37</v>
      </c>
      <c r="O358" s="152">
        <v>0</v>
      </c>
      <c r="P358" s="152">
        <f t="shared" si="13"/>
        <v>0</v>
      </c>
      <c r="Q358" s="152">
        <v>0</v>
      </c>
      <c r="R358" s="152">
        <f t="shared" si="14"/>
        <v>0</v>
      </c>
      <c r="S358" s="152">
        <v>0</v>
      </c>
      <c r="T358" s="153">
        <f t="shared" si="15"/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54" t="s">
        <v>221</v>
      </c>
      <c r="AT358" s="154" t="s">
        <v>133</v>
      </c>
      <c r="AU358" s="154" t="s">
        <v>82</v>
      </c>
      <c r="AY358" s="18" t="s">
        <v>131</v>
      </c>
      <c r="BE358" s="155">
        <f t="shared" si="16"/>
        <v>52000</v>
      </c>
      <c r="BF358" s="155">
        <f t="shared" si="17"/>
        <v>0</v>
      </c>
      <c r="BG358" s="155">
        <f t="shared" si="18"/>
        <v>0</v>
      </c>
      <c r="BH358" s="155">
        <f t="shared" si="19"/>
        <v>0</v>
      </c>
      <c r="BI358" s="155">
        <f t="shared" si="20"/>
        <v>0</v>
      </c>
      <c r="BJ358" s="18" t="s">
        <v>80</v>
      </c>
      <c r="BK358" s="155">
        <f t="shared" si="21"/>
        <v>52000</v>
      </c>
      <c r="BL358" s="18" t="s">
        <v>221</v>
      </c>
      <c r="BM358" s="154" t="s">
        <v>596</v>
      </c>
    </row>
    <row r="359" spans="1:65" s="2" customFormat="1" ht="21.75" customHeight="1">
      <c r="A359" s="30"/>
      <c r="B359" s="142"/>
      <c r="C359" s="143" t="s">
        <v>597</v>
      </c>
      <c r="D359" s="143" t="s">
        <v>133</v>
      </c>
      <c r="E359" s="144" t="s">
        <v>598</v>
      </c>
      <c r="F359" s="145" t="s">
        <v>599</v>
      </c>
      <c r="G359" s="146" t="s">
        <v>536</v>
      </c>
      <c r="H359" s="147">
        <v>1500</v>
      </c>
      <c r="I359" s="148">
        <v>1.35</v>
      </c>
      <c r="J359" s="148">
        <f t="shared" si="12"/>
        <v>2025</v>
      </c>
      <c r="K359" s="149"/>
      <c r="L359" s="31"/>
      <c r="M359" s="150" t="s">
        <v>1</v>
      </c>
      <c r="N359" s="151" t="s">
        <v>37</v>
      </c>
      <c r="O359" s="152">
        <v>0</v>
      </c>
      <c r="P359" s="152">
        <f t="shared" si="13"/>
        <v>0</v>
      </c>
      <c r="Q359" s="152">
        <v>0</v>
      </c>
      <c r="R359" s="152">
        <f t="shared" si="14"/>
        <v>0</v>
      </c>
      <c r="S359" s="152">
        <v>0</v>
      </c>
      <c r="T359" s="153">
        <f t="shared" si="15"/>
        <v>0</v>
      </c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54" t="s">
        <v>221</v>
      </c>
      <c r="AT359" s="154" t="s">
        <v>133</v>
      </c>
      <c r="AU359" s="154" t="s">
        <v>82</v>
      </c>
      <c r="AY359" s="18" t="s">
        <v>131</v>
      </c>
      <c r="BE359" s="155">
        <f t="shared" si="16"/>
        <v>2025</v>
      </c>
      <c r="BF359" s="155">
        <f t="shared" si="17"/>
        <v>0</v>
      </c>
      <c r="BG359" s="155">
        <f t="shared" si="18"/>
        <v>0</v>
      </c>
      <c r="BH359" s="155">
        <f t="shared" si="19"/>
        <v>0</v>
      </c>
      <c r="BI359" s="155">
        <f t="shared" si="20"/>
        <v>0</v>
      </c>
      <c r="BJ359" s="18" t="s">
        <v>80</v>
      </c>
      <c r="BK359" s="155">
        <f t="shared" si="21"/>
        <v>2025</v>
      </c>
      <c r="BL359" s="18" t="s">
        <v>221</v>
      </c>
      <c r="BM359" s="154" t="s">
        <v>600</v>
      </c>
    </row>
    <row r="360" spans="2:63" s="12" customFormat="1" ht="22.9" customHeight="1">
      <c r="B360" s="130"/>
      <c r="D360" s="131" t="s">
        <v>71</v>
      </c>
      <c r="E360" s="140" t="s">
        <v>601</v>
      </c>
      <c r="F360" s="140" t="s">
        <v>602</v>
      </c>
      <c r="J360" s="141">
        <f>BK360</f>
        <v>1271320.6</v>
      </c>
      <c r="L360" s="130"/>
      <c r="M360" s="134"/>
      <c r="N360" s="135"/>
      <c r="O360" s="135"/>
      <c r="P360" s="136">
        <f>SUM(P361:P378)</f>
        <v>0</v>
      </c>
      <c r="Q360" s="135"/>
      <c r="R360" s="136">
        <f>SUM(R361:R378)</f>
        <v>0</v>
      </c>
      <c r="S360" s="135"/>
      <c r="T360" s="137">
        <f>SUM(T361:T378)</f>
        <v>0</v>
      </c>
      <c r="AR360" s="131" t="s">
        <v>82</v>
      </c>
      <c r="AT360" s="138" t="s">
        <v>71</v>
      </c>
      <c r="AU360" s="138" t="s">
        <v>80</v>
      </c>
      <c r="AY360" s="131" t="s">
        <v>131</v>
      </c>
      <c r="BK360" s="139">
        <f>SUM(BK361:BK378)</f>
        <v>1271320.6</v>
      </c>
    </row>
    <row r="361" spans="1:65" s="2" customFormat="1" ht="33" customHeight="1">
      <c r="A361" s="30"/>
      <c r="B361" s="142"/>
      <c r="C361" s="143" t="s">
        <v>603</v>
      </c>
      <c r="D361" s="143" t="s">
        <v>133</v>
      </c>
      <c r="E361" s="144" t="s">
        <v>604</v>
      </c>
      <c r="F361" s="145" t="s">
        <v>605</v>
      </c>
      <c r="G361" s="146" t="s">
        <v>136</v>
      </c>
      <c r="H361" s="147">
        <v>1147</v>
      </c>
      <c r="I361" s="148">
        <v>850</v>
      </c>
      <c r="J361" s="148">
        <f>ROUND(I361*H361,2)</f>
        <v>974950</v>
      </c>
      <c r="K361" s="149"/>
      <c r="L361" s="31"/>
      <c r="M361" s="150" t="s">
        <v>1</v>
      </c>
      <c r="N361" s="151" t="s">
        <v>37</v>
      </c>
      <c r="O361" s="152">
        <v>0</v>
      </c>
      <c r="P361" s="152">
        <f>O361*H361</f>
        <v>0</v>
      </c>
      <c r="Q361" s="152">
        <v>0</v>
      </c>
      <c r="R361" s="152">
        <f>Q361*H361</f>
        <v>0</v>
      </c>
      <c r="S361" s="152">
        <v>0</v>
      </c>
      <c r="T361" s="153">
        <f>S361*H361</f>
        <v>0</v>
      </c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154" t="s">
        <v>221</v>
      </c>
      <c r="AT361" s="154" t="s">
        <v>133</v>
      </c>
      <c r="AU361" s="154" t="s">
        <v>82</v>
      </c>
      <c r="AY361" s="18" t="s">
        <v>131</v>
      </c>
      <c r="BE361" s="155">
        <f>IF(N361="základní",J361,0)</f>
        <v>974950</v>
      </c>
      <c r="BF361" s="155">
        <f>IF(N361="snížená",J361,0)</f>
        <v>0</v>
      </c>
      <c r="BG361" s="155">
        <f>IF(N361="zákl. přenesená",J361,0)</f>
        <v>0</v>
      </c>
      <c r="BH361" s="155">
        <f>IF(N361="sníž. přenesená",J361,0)</f>
        <v>0</v>
      </c>
      <c r="BI361" s="155">
        <f>IF(N361="nulová",J361,0)</f>
        <v>0</v>
      </c>
      <c r="BJ361" s="18" t="s">
        <v>80</v>
      </c>
      <c r="BK361" s="155">
        <f>ROUND(I361*H361,2)</f>
        <v>974950</v>
      </c>
      <c r="BL361" s="18" t="s">
        <v>221</v>
      </c>
      <c r="BM361" s="154" t="s">
        <v>606</v>
      </c>
    </row>
    <row r="362" spans="2:51" s="13" customFormat="1" ht="12">
      <c r="B362" s="156"/>
      <c r="D362" s="157" t="s">
        <v>142</v>
      </c>
      <c r="E362" s="158" t="s">
        <v>1</v>
      </c>
      <c r="F362" s="159" t="s">
        <v>607</v>
      </c>
      <c r="H362" s="160">
        <v>1147</v>
      </c>
      <c r="L362" s="156"/>
      <c r="M362" s="161"/>
      <c r="N362" s="162"/>
      <c r="O362" s="162"/>
      <c r="P362" s="162"/>
      <c r="Q362" s="162"/>
      <c r="R362" s="162"/>
      <c r="S362" s="162"/>
      <c r="T362" s="163"/>
      <c r="AT362" s="158" t="s">
        <v>142</v>
      </c>
      <c r="AU362" s="158" t="s">
        <v>82</v>
      </c>
      <c r="AV362" s="13" t="s">
        <v>82</v>
      </c>
      <c r="AW362" s="13" t="s">
        <v>28</v>
      </c>
      <c r="AX362" s="13" t="s">
        <v>80</v>
      </c>
      <c r="AY362" s="158" t="s">
        <v>131</v>
      </c>
    </row>
    <row r="363" spans="1:65" s="2" customFormat="1" ht="21.75" customHeight="1">
      <c r="A363" s="30"/>
      <c r="B363" s="142"/>
      <c r="C363" s="143" t="s">
        <v>608</v>
      </c>
      <c r="D363" s="143" t="s">
        <v>133</v>
      </c>
      <c r="E363" s="144" t="s">
        <v>609</v>
      </c>
      <c r="F363" s="145" t="s">
        <v>610</v>
      </c>
      <c r="G363" s="146" t="s">
        <v>309</v>
      </c>
      <c r="H363" s="147">
        <v>2</v>
      </c>
      <c r="I363" s="148">
        <v>25000</v>
      </c>
      <c r="J363" s="148">
        <f aca="true" t="shared" si="22" ref="J363:J370">ROUND(I363*H363,2)</f>
        <v>50000</v>
      </c>
      <c r="K363" s="149"/>
      <c r="L363" s="31"/>
      <c r="M363" s="150" t="s">
        <v>1</v>
      </c>
      <c r="N363" s="151" t="s">
        <v>37</v>
      </c>
      <c r="O363" s="152">
        <v>0</v>
      </c>
      <c r="P363" s="152">
        <f aca="true" t="shared" si="23" ref="P363:P370">O363*H363</f>
        <v>0</v>
      </c>
      <c r="Q363" s="152">
        <v>0</v>
      </c>
      <c r="R363" s="152">
        <f aca="true" t="shared" si="24" ref="R363:R370">Q363*H363</f>
        <v>0</v>
      </c>
      <c r="S363" s="152">
        <v>0</v>
      </c>
      <c r="T363" s="153">
        <f aca="true" t="shared" si="25" ref="T363:T370"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4" t="s">
        <v>221</v>
      </c>
      <c r="AT363" s="154" t="s">
        <v>133</v>
      </c>
      <c r="AU363" s="154" t="s">
        <v>82</v>
      </c>
      <c r="AY363" s="18" t="s">
        <v>131</v>
      </c>
      <c r="BE363" s="155">
        <f aca="true" t="shared" si="26" ref="BE363:BE370">IF(N363="základní",J363,0)</f>
        <v>50000</v>
      </c>
      <c r="BF363" s="155">
        <f aca="true" t="shared" si="27" ref="BF363:BF370">IF(N363="snížená",J363,0)</f>
        <v>0</v>
      </c>
      <c r="BG363" s="155">
        <f aca="true" t="shared" si="28" ref="BG363:BG370">IF(N363="zákl. přenesená",J363,0)</f>
        <v>0</v>
      </c>
      <c r="BH363" s="155">
        <f aca="true" t="shared" si="29" ref="BH363:BH370">IF(N363="sníž. přenesená",J363,0)</f>
        <v>0</v>
      </c>
      <c r="BI363" s="155">
        <f aca="true" t="shared" si="30" ref="BI363:BI370">IF(N363="nulová",J363,0)</f>
        <v>0</v>
      </c>
      <c r="BJ363" s="18" t="s">
        <v>80</v>
      </c>
      <c r="BK363" s="155">
        <f aca="true" t="shared" si="31" ref="BK363:BK370">ROUND(I363*H363,2)</f>
        <v>50000</v>
      </c>
      <c r="BL363" s="18" t="s">
        <v>221</v>
      </c>
      <c r="BM363" s="154" t="s">
        <v>611</v>
      </c>
    </row>
    <row r="364" spans="1:65" s="2" customFormat="1" ht="21.75" customHeight="1">
      <c r="A364" s="30"/>
      <c r="B364" s="142"/>
      <c r="C364" s="143" t="s">
        <v>612</v>
      </c>
      <c r="D364" s="143" t="s">
        <v>133</v>
      </c>
      <c r="E364" s="144" t="s">
        <v>613</v>
      </c>
      <c r="F364" s="145" t="s">
        <v>614</v>
      </c>
      <c r="G364" s="146" t="s">
        <v>309</v>
      </c>
      <c r="H364" s="147">
        <v>2</v>
      </c>
      <c r="I364" s="148">
        <v>25000</v>
      </c>
      <c r="J364" s="148">
        <f t="shared" si="22"/>
        <v>50000</v>
      </c>
      <c r="K364" s="149"/>
      <c r="L364" s="31"/>
      <c r="M364" s="150" t="s">
        <v>1</v>
      </c>
      <c r="N364" s="151" t="s">
        <v>37</v>
      </c>
      <c r="O364" s="152">
        <v>0</v>
      </c>
      <c r="P364" s="152">
        <f t="shared" si="23"/>
        <v>0</v>
      </c>
      <c r="Q364" s="152">
        <v>0</v>
      </c>
      <c r="R364" s="152">
        <f t="shared" si="24"/>
        <v>0</v>
      </c>
      <c r="S364" s="152">
        <v>0</v>
      </c>
      <c r="T364" s="153">
        <f t="shared" si="25"/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54" t="s">
        <v>221</v>
      </c>
      <c r="AT364" s="154" t="s">
        <v>133</v>
      </c>
      <c r="AU364" s="154" t="s">
        <v>82</v>
      </c>
      <c r="AY364" s="18" t="s">
        <v>131</v>
      </c>
      <c r="BE364" s="155">
        <f t="shared" si="26"/>
        <v>50000</v>
      </c>
      <c r="BF364" s="155">
        <f t="shared" si="27"/>
        <v>0</v>
      </c>
      <c r="BG364" s="155">
        <f t="shared" si="28"/>
        <v>0</v>
      </c>
      <c r="BH364" s="155">
        <f t="shared" si="29"/>
        <v>0</v>
      </c>
      <c r="BI364" s="155">
        <f t="shared" si="30"/>
        <v>0</v>
      </c>
      <c r="BJ364" s="18" t="s">
        <v>80</v>
      </c>
      <c r="BK364" s="155">
        <f t="shared" si="31"/>
        <v>50000</v>
      </c>
      <c r="BL364" s="18" t="s">
        <v>221</v>
      </c>
      <c r="BM364" s="154" t="s">
        <v>615</v>
      </c>
    </row>
    <row r="365" spans="1:65" s="2" customFormat="1" ht="21.75" customHeight="1">
      <c r="A365" s="30"/>
      <c r="B365" s="142"/>
      <c r="C365" s="143" t="s">
        <v>616</v>
      </c>
      <c r="D365" s="143" t="s">
        <v>133</v>
      </c>
      <c r="E365" s="144" t="s">
        <v>617</v>
      </c>
      <c r="F365" s="145" t="s">
        <v>618</v>
      </c>
      <c r="G365" s="146" t="s">
        <v>309</v>
      </c>
      <c r="H365" s="147">
        <v>2</v>
      </c>
      <c r="I365" s="148">
        <v>25000</v>
      </c>
      <c r="J365" s="148">
        <f t="shared" si="22"/>
        <v>50000</v>
      </c>
      <c r="K365" s="149"/>
      <c r="L365" s="31"/>
      <c r="M365" s="150" t="s">
        <v>1</v>
      </c>
      <c r="N365" s="151" t="s">
        <v>37</v>
      </c>
      <c r="O365" s="152">
        <v>0</v>
      </c>
      <c r="P365" s="152">
        <f t="shared" si="23"/>
        <v>0</v>
      </c>
      <c r="Q365" s="152">
        <v>0</v>
      </c>
      <c r="R365" s="152">
        <f t="shared" si="24"/>
        <v>0</v>
      </c>
      <c r="S365" s="152">
        <v>0</v>
      </c>
      <c r="T365" s="153">
        <f t="shared" si="25"/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54" t="s">
        <v>221</v>
      </c>
      <c r="AT365" s="154" t="s">
        <v>133</v>
      </c>
      <c r="AU365" s="154" t="s">
        <v>82</v>
      </c>
      <c r="AY365" s="18" t="s">
        <v>131</v>
      </c>
      <c r="BE365" s="155">
        <f t="shared" si="26"/>
        <v>50000</v>
      </c>
      <c r="BF365" s="155">
        <f t="shared" si="27"/>
        <v>0</v>
      </c>
      <c r="BG365" s="155">
        <f t="shared" si="28"/>
        <v>0</v>
      </c>
      <c r="BH365" s="155">
        <f t="shared" si="29"/>
        <v>0</v>
      </c>
      <c r="BI365" s="155">
        <f t="shared" si="30"/>
        <v>0</v>
      </c>
      <c r="BJ365" s="18" t="s">
        <v>80</v>
      </c>
      <c r="BK365" s="155">
        <f t="shared" si="31"/>
        <v>50000</v>
      </c>
      <c r="BL365" s="18" t="s">
        <v>221</v>
      </c>
      <c r="BM365" s="154" t="s">
        <v>619</v>
      </c>
    </row>
    <row r="366" spans="1:65" s="2" customFormat="1" ht="21.75" customHeight="1">
      <c r="A366" s="30"/>
      <c r="B366" s="142"/>
      <c r="C366" s="143" t="s">
        <v>620</v>
      </c>
      <c r="D366" s="143" t="s">
        <v>133</v>
      </c>
      <c r="E366" s="144" t="s">
        <v>621</v>
      </c>
      <c r="F366" s="145" t="s">
        <v>622</v>
      </c>
      <c r="G366" s="146" t="s">
        <v>309</v>
      </c>
      <c r="H366" s="147">
        <v>2</v>
      </c>
      <c r="I366" s="148">
        <v>15000</v>
      </c>
      <c r="J366" s="148">
        <f t="shared" si="22"/>
        <v>30000</v>
      </c>
      <c r="K366" s="149"/>
      <c r="L366" s="31"/>
      <c r="M366" s="150" t="s">
        <v>1</v>
      </c>
      <c r="N366" s="151" t="s">
        <v>37</v>
      </c>
      <c r="O366" s="152">
        <v>0</v>
      </c>
      <c r="P366" s="152">
        <f t="shared" si="23"/>
        <v>0</v>
      </c>
      <c r="Q366" s="152">
        <v>0</v>
      </c>
      <c r="R366" s="152">
        <f t="shared" si="24"/>
        <v>0</v>
      </c>
      <c r="S366" s="152">
        <v>0</v>
      </c>
      <c r="T366" s="153">
        <f t="shared" si="25"/>
        <v>0</v>
      </c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R366" s="154" t="s">
        <v>221</v>
      </c>
      <c r="AT366" s="154" t="s">
        <v>133</v>
      </c>
      <c r="AU366" s="154" t="s">
        <v>82</v>
      </c>
      <c r="AY366" s="18" t="s">
        <v>131</v>
      </c>
      <c r="BE366" s="155">
        <f t="shared" si="26"/>
        <v>30000</v>
      </c>
      <c r="BF366" s="155">
        <f t="shared" si="27"/>
        <v>0</v>
      </c>
      <c r="BG366" s="155">
        <f t="shared" si="28"/>
        <v>0</v>
      </c>
      <c r="BH366" s="155">
        <f t="shared" si="29"/>
        <v>0</v>
      </c>
      <c r="BI366" s="155">
        <f t="shared" si="30"/>
        <v>0</v>
      </c>
      <c r="BJ366" s="18" t="s">
        <v>80</v>
      </c>
      <c r="BK366" s="155">
        <f t="shared" si="31"/>
        <v>30000</v>
      </c>
      <c r="BL366" s="18" t="s">
        <v>221</v>
      </c>
      <c r="BM366" s="154" t="s">
        <v>623</v>
      </c>
    </row>
    <row r="367" spans="1:65" s="2" customFormat="1" ht="21.75" customHeight="1">
      <c r="A367" s="30"/>
      <c r="B367" s="142"/>
      <c r="C367" s="143" t="s">
        <v>624</v>
      </c>
      <c r="D367" s="143" t="s">
        <v>133</v>
      </c>
      <c r="E367" s="144" t="s">
        <v>625</v>
      </c>
      <c r="F367" s="145" t="s">
        <v>626</v>
      </c>
      <c r="G367" s="146" t="s">
        <v>343</v>
      </c>
      <c r="H367" s="147">
        <v>2</v>
      </c>
      <c r="I367" s="148">
        <v>15000</v>
      </c>
      <c r="J367" s="148">
        <f t="shared" si="22"/>
        <v>30000</v>
      </c>
      <c r="K367" s="149"/>
      <c r="L367" s="31"/>
      <c r="M367" s="150" t="s">
        <v>1</v>
      </c>
      <c r="N367" s="151" t="s">
        <v>37</v>
      </c>
      <c r="O367" s="152">
        <v>0</v>
      </c>
      <c r="P367" s="152">
        <f t="shared" si="23"/>
        <v>0</v>
      </c>
      <c r="Q367" s="152">
        <v>0</v>
      </c>
      <c r="R367" s="152">
        <f t="shared" si="24"/>
        <v>0</v>
      </c>
      <c r="S367" s="152">
        <v>0</v>
      </c>
      <c r="T367" s="153">
        <f t="shared" si="25"/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54" t="s">
        <v>221</v>
      </c>
      <c r="AT367" s="154" t="s">
        <v>133</v>
      </c>
      <c r="AU367" s="154" t="s">
        <v>82</v>
      </c>
      <c r="AY367" s="18" t="s">
        <v>131</v>
      </c>
      <c r="BE367" s="155">
        <f t="shared" si="26"/>
        <v>30000</v>
      </c>
      <c r="BF367" s="155">
        <f t="shared" si="27"/>
        <v>0</v>
      </c>
      <c r="BG367" s="155">
        <f t="shared" si="28"/>
        <v>0</v>
      </c>
      <c r="BH367" s="155">
        <f t="shared" si="29"/>
        <v>0</v>
      </c>
      <c r="BI367" s="155">
        <f t="shared" si="30"/>
        <v>0</v>
      </c>
      <c r="BJ367" s="18" t="s">
        <v>80</v>
      </c>
      <c r="BK367" s="155">
        <f t="shared" si="31"/>
        <v>30000</v>
      </c>
      <c r="BL367" s="18" t="s">
        <v>221</v>
      </c>
      <c r="BM367" s="154" t="s">
        <v>627</v>
      </c>
    </row>
    <row r="368" spans="1:65" s="2" customFormat="1" ht="16.5" customHeight="1">
      <c r="A368" s="30"/>
      <c r="B368" s="142"/>
      <c r="C368" s="143" t="s">
        <v>628</v>
      </c>
      <c r="D368" s="143" t="s">
        <v>133</v>
      </c>
      <c r="E368" s="144" t="s">
        <v>629</v>
      </c>
      <c r="F368" s="145" t="s">
        <v>630</v>
      </c>
      <c r="G368" s="146" t="s">
        <v>309</v>
      </c>
      <c r="H368" s="147">
        <v>1</v>
      </c>
      <c r="I368" s="148">
        <v>5000</v>
      </c>
      <c r="J368" s="148">
        <f t="shared" si="22"/>
        <v>5000</v>
      </c>
      <c r="K368" s="149"/>
      <c r="L368" s="31"/>
      <c r="M368" s="150" t="s">
        <v>1</v>
      </c>
      <c r="N368" s="151" t="s">
        <v>37</v>
      </c>
      <c r="O368" s="152">
        <v>0</v>
      </c>
      <c r="P368" s="152">
        <f t="shared" si="23"/>
        <v>0</v>
      </c>
      <c r="Q368" s="152">
        <v>0</v>
      </c>
      <c r="R368" s="152">
        <f t="shared" si="24"/>
        <v>0</v>
      </c>
      <c r="S368" s="152">
        <v>0</v>
      </c>
      <c r="T368" s="153">
        <f t="shared" si="25"/>
        <v>0</v>
      </c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R368" s="154" t="s">
        <v>221</v>
      </c>
      <c r="AT368" s="154" t="s">
        <v>133</v>
      </c>
      <c r="AU368" s="154" t="s">
        <v>82</v>
      </c>
      <c r="AY368" s="18" t="s">
        <v>131</v>
      </c>
      <c r="BE368" s="155">
        <f t="shared" si="26"/>
        <v>5000</v>
      </c>
      <c r="BF368" s="155">
        <f t="shared" si="27"/>
        <v>0</v>
      </c>
      <c r="BG368" s="155">
        <f t="shared" si="28"/>
        <v>0</v>
      </c>
      <c r="BH368" s="155">
        <f t="shared" si="29"/>
        <v>0</v>
      </c>
      <c r="BI368" s="155">
        <f t="shared" si="30"/>
        <v>0</v>
      </c>
      <c r="BJ368" s="18" t="s">
        <v>80</v>
      </c>
      <c r="BK368" s="155">
        <f t="shared" si="31"/>
        <v>5000</v>
      </c>
      <c r="BL368" s="18" t="s">
        <v>221</v>
      </c>
      <c r="BM368" s="154" t="s">
        <v>631</v>
      </c>
    </row>
    <row r="369" spans="1:65" s="2" customFormat="1" ht="33" customHeight="1">
      <c r="A369" s="30"/>
      <c r="B369" s="142"/>
      <c r="C369" s="143" t="s">
        <v>632</v>
      </c>
      <c r="D369" s="143" t="s">
        <v>133</v>
      </c>
      <c r="E369" s="144" t="s">
        <v>633</v>
      </c>
      <c r="F369" s="145" t="s">
        <v>634</v>
      </c>
      <c r="G369" s="146" t="s">
        <v>309</v>
      </c>
      <c r="H369" s="147">
        <v>1</v>
      </c>
      <c r="I369" s="148">
        <v>15000</v>
      </c>
      <c r="J369" s="148">
        <f t="shared" si="22"/>
        <v>15000</v>
      </c>
      <c r="K369" s="149"/>
      <c r="L369" s="31"/>
      <c r="M369" s="150" t="s">
        <v>1</v>
      </c>
      <c r="N369" s="151" t="s">
        <v>37</v>
      </c>
      <c r="O369" s="152">
        <v>0</v>
      </c>
      <c r="P369" s="152">
        <f t="shared" si="23"/>
        <v>0</v>
      </c>
      <c r="Q369" s="152">
        <v>0</v>
      </c>
      <c r="R369" s="152">
        <f t="shared" si="24"/>
        <v>0</v>
      </c>
      <c r="S369" s="152">
        <v>0</v>
      </c>
      <c r="T369" s="153">
        <f t="shared" si="25"/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54" t="s">
        <v>221</v>
      </c>
      <c r="AT369" s="154" t="s">
        <v>133</v>
      </c>
      <c r="AU369" s="154" t="s">
        <v>82</v>
      </c>
      <c r="AY369" s="18" t="s">
        <v>131</v>
      </c>
      <c r="BE369" s="155">
        <f t="shared" si="26"/>
        <v>15000</v>
      </c>
      <c r="BF369" s="155">
        <f t="shared" si="27"/>
        <v>0</v>
      </c>
      <c r="BG369" s="155">
        <f t="shared" si="28"/>
        <v>0</v>
      </c>
      <c r="BH369" s="155">
        <f t="shared" si="29"/>
        <v>0</v>
      </c>
      <c r="BI369" s="155">
        <f t="shared" si="30"/>
        <v>0</v>
      </c>
      <c r="BJ369" s="18" t="s">
        <v>80</v>
      </c>
      <c r="BK369" s="155">
        <f t="shared" si="31"/>
        <v>15000</v>
      </c>
      <c r="BL369" s="18" t="s">
        <v>221</v>
      </c>
      <c r="BM369" s="154" t="s">
        <v>635</v>
      </c>
    </row>
    <row r="370" spans="1:65" s="2" customFormat="1" ht="21.75" customHeight="1">
      <c r="A370" s="30"/>
      <c r="B370" s="142"/>
      <c r="C370" s="143" t="s">
        <v>636</v>
      </c>
      <c r="D370" s="143" t="s">
        <v>133</v>
      </c>
      <c r="E370" s="144" t="s">
        <v>637</v>
      </c>
      <c r="F370" s="145" t="s">
        <v>638</v>
      </c>
      <c r="G370" s="146" t="s">
        <v>156</v>
      </c>
      <c r="H370" s="147">
        <v>923.92</v>
      </c>
      <c r="I370" s="148">
        <v>55</v>
      </c>
      <c r="J370" s="148">
        <f t="shared" si="22"/>
        <v>50815.6</v>
      </c>
      <c r="K370" s="149"/>
      <c r="L370" s="31"/>
      <c r="M370" s="150" t="s">
        <v>1</v>
      </c>
      <c r="N370" s="151" t="s">
        <v>37</v>
      </c>
      <c r="O370" s="152">
        <v>0</v>
      </c>
      <c r="P370" s="152">
        <f t="shared" si="23"/>
        <v>0</v>
      </c>
      <c r="Q370" s="152">
        <v>0</v>
      </c>
      <c r="R370" s="152">
        <f t="shared" si="24"/>
        <v>0</v>
      </c>
      <c r="S370" s="152">
        <v>0</v>
      </c>
      <c r="T370" s="153">
        <f t="shared" si="25"/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54" t="s">
        <v>221</v>
      </c>
      <c r="AT370" s="154" t="s">
        <v>133</v>
      </c>
      <c r="AU370" s="154" t="s">
        <v>82</v>
      </c>
      <c r="AY370" s="18" t="s">
        <v>131</v>
      </c>
      <c r="BE370" s="155">
        <f t="shared" si="26"/>
        <v>50815.6</v>
      </c>
      <c r="BF370" s="155">
        <f t="shared" si="27"/>
        <v>0</v>
      </c>
      <c r="BG370" s="155">
        <f t="shared" si="28"/>
        <v>0</v>
      </c>
      <c r="BH370" s="155">
        <f t="shared" si="29"/>
        <v>0</v>
      </c>
      <c r="BI370" s="155">
        <f t="shared" si="30"/>
        <v>0</v>
      </c>
      <c r="BJ370" s="18" t="s">
        <v>80</v>
      </c>
      <c r="BK370" s="155">
        <f t="shared" si="31"/>
        <v>50815.6</v>
      </c>
      <c r="BL370" s="18" t="s">
        <v>221</v>
      </c>
      <c r="BM370" s="154" t="s">
        <v>639</v>
      </c>
    </row>
    <row r="371" spans="2:51" s="13" customFormat="1" ht="33.75">
      <c r="B371" s="156"/>
      <c r="D371" s="157" t="s">
        <v>142</v>
      </c>
      <c r="E371" s="158" t="s">
        <v>1</v>
      </c>
      <c r="F371" s="159" t="s">
        <v>640</v>
      </c>
      <c r="H371" s="160">
        <v>428.928</v>
      </c>
      <c r="L371" s="156"/>
      <c r="M371" s="161"/>
      <c r="N371" s="162"/>
      <c r="O371" s="162"/>
      <c r="P371" s="162"/>
      <c r="Q371" s="162"/>
      <c r="R371" s="162"/>
      <c r="S371" s="162"/>
      <c r="T371" s="163"/>
      <c r="AT371" s="158" t="s">
        <v>142</v>
      </c>
      <c r="AU371" s="158" t="s">
        <v>82</v>
      </c>
      <c r="AV371" s="13" t="s">
        <v>82</v>
      </c>
      <c r="AW371" s="13" t="s">
        <v>28</v>
      </c>
      <c r="AX371" s="13" t="s">
        <v>72</v>
      </c>
      <c r="AY371" s="158" t="s">
        <v>131</v>
      </c>
    </row>
    <row r="372" spans="2:51" s="13" customFormat="1" ht="22.5">
      <c r="B372" s="156"/>
      <c r="D372" s="157" t="s">
        <v>142</v>
      </c>
      <c r="E372" s="158" t="s">
        <v>1</v>
      </c>
      <c r="F372" s="159" t="s">
        <v>641</v>
      </c>
      <c r="H372" s="160">
        <v>236.992</v>
      </c>
      <c r="L372" s="156"/>
      <c r="M372" s="161"/>
      <c r="N372" s="162"/>
      <c r="O372" s="162"/>
      <c r="P372" s="162"/>
      <c r="Q372" s="162"/>
      <c r="R372" s="162"/>
      <c r="S372" s="162"/>
      <c r="T372" s="163"/>
      <c r="AT372" s="158" t="s">
        <v>142</v>
      </c>
      <c r="AU372" s="158" t="s">
        <v>82</v>
      </c>
      <c r="AV372" s="13" t="s">
        <v>82</v>
      </c>
      <c r="AW372" s="13" t="s">
        <v>28</v>
      </c>
      <c r="AX372" s="13" t="s">
        <v>72</v>
      </c>
      <c r="AY372" s="158" t="s">
        <v>131</v>
      </c>
    </row>
    <row r="373" spans="2:51" s="13" customFormat="1" ht="12">
      <c r="B373" s="156"/>
      <c r="D373" s="157" t="s">
        <v>142</v>
      </c>
      <c r="E373" s="158" t="s">
        <v>1</v>
      </c>
      <c r="F373" s="159" t="s">
        <v>642</v>
      </c>
      <c r="H373" s="160">
        <v>144</v>
      </c>
      <c r="L373" s="156"/>
      <c r="M373" s="161"/>
      <c r="N373" s="162"/>
      <c r="O373" s="162"/>
      <c r="P373" s="162"/>
      <c r="Q373" s="162"/>
      <c r="R373" s="162"/>
      <c r="S373" s="162"/>
      <c r="T373" s="163"/>
      <c r="AT373" s="158" t="s">
        <v>142</v>
      </c>
      <c r="AU373" s="158" t="s">
        <v>82</v>
      </c>
      <c r="AV373" s="13" t="s">
        <v>82</v>
      </c>
      <c r="AW373" s="13" t="s">
        <v>28</v>
      </c>
      <c r="AX373" s="13" t="s">
        <v>72</v>
      </c>
      <c r="AY373" s="158" t="s">
        <v>131</v>
      </c>
    </row>
    <row r="374" spans="2:51" s="13" customFormat="1" ht="12">
      <c r="B374" s="156"/>
      <c r="D374" s="157" t="s">
        <v>142</v>
      </c>
      <c r="E374" s="158" t="s">
        <v>1</v>
      </c>
      <c r="F374" s="159" t="s">
        <v>643</v>
      </c>
      <c r="H374" s="160">
        <v>62</v>
      </c>
      <c r="L374" s="156"/>
      <c r="M374" s="161"/>
      <c r="N374" s="162"/>
      <c r="O374" s="162"/>
      <c r="P374" s="162"/>
      <c r="Q374" s="162"/>
      <c r="R374" s="162"/>
      <c r="S374" s="162"/>
      <c r="T374" s="163"/>
      <c r="AT374" s="158" t="s">
        <v>142</v>
      </c>
      <c r="AU374" s="158" t="s">
        <v>82</v>
      </c>
      <c r="AV374" s="13" t="s">
        <v>82</v>
      </c>
      <c r="AW374" s="13" t="s">
        <v>28</v>
      </c>
      <c r="AX374" s="13" t="s">
        <v>72</v>
      </c>
      <c r="AY374" s="158" t="s">
        <v>131</v>
      </c>
    </row>
    <row r="375" spans="2:51" s="13" customFormat="1" ht="12">
      <c r="B375" s="156"/>
      <c r="D375" s="157" t="s">
        <v>142</v>
      </c>
      <c r="E375" s="158" t="s">
        <v>1</v>
      </c>
      <c r="F375" s="159" t="s">
        <v>644</v>
      </c>
      <c r="H375" s="160">
        <v>52</v>
      </c>
      <c r="L375" s="156"/>
      <c r="M375" s="161"/>
      <c r="N375" s="162"/>
      <c r="O375" s="162"/>
      <c r="P375" s="162"/>
      <c r="Q375" s="162"/>
      <c r="R375" s="162"/>
      <c r="S375" s="162"/>
      <c r="T375" s="163"/>
      <c r="AT375" s="158" t="s">
        <v>142</v>
      </c>
      <c r="AU375" s="158" t="s">
        <v>82</v>
      </c>
      <c r="AV375" s="13" t="s">
        <v>82</v>
      </c>
      <c r="AW375" s="13" t="s">
        <v>28</v>
      </c>
      <c r="AX375" s="13" t="s">
        <v>72</v>
      </c>
      <c r="AY375" s="158" t="s">
        <v>131</v>
      </c>
    </row>
    <row r="376" spans="2:51" s="14" customFormat="1" ht="12">
      <c r="B376" s="164"/>
      <c r="D376" s="157" t="s">
        <v>142</v>
      </c>
      <c r="E376" s="165" t="s">
        <v>1</v>
      </c>
      <c r="F376" s="166" t="s">
        <v>160</v>
      </c>
      <c r="H376" s="167">
        <v>923.92</v>
      </c>
      <c r="L376" s="164"/>
      <c r="M376" s="168"/>
      <c r="N376" s="169"/>
      <c r="O376" s="169"/>
      <c r="P376" s="169"/>
      <c r="Q376" s="169"/>
      <c r="R376" s="169"/>
      <c r="S376" s="169"/>
      <c r="T376" s="170"/>
      <c r="AT376" s="165" t="s">
        <v>142</v>
      </c>
      <c r="AU376" s="165" t="s">
        <v>82</v>
      </c>
      <c r="AV376" s="14" t="s">
        <v>137</v>
      </c>
      <c r="AW376" s="14" t="s">
        <v>28</v>
      </c>
      <c r="AX376" s="14" t="s">
        <v>80</v>
      </c>
      <c r="AY376" s="165" t="s">
        <v>131</v>
      </c>
    </row>
    <row r="377" spans="1:65" s="2" customFormat="1" ht="16.5" customHeight="1">
      <c r="A377" s="30"/>
      <c r="B377" s="142"/>
      <c r="C377" s="143" t="s">
        <v>645</v>
      </c>
      <c r="D377" s="143" t="s">
        <v>133</v>
      </c>
      <c r="E377" s="144" t="s">
        <v>646</v>
      </c>
      <c r="F377" s="145" t="s">
        <v>647</v>
      </c>
      <c r="G377" s="146" t="s">
        <v>309</v>
      </c>
      <c r="H377" s="147">
        <v>1</v>
      </c>
      <c r="I377" s="148">
        <v>15000</v>
      </c>
      <c r="J377" s="148">
        <f>ROUND(I377*H377,2)</f>
        <v>15000</v>
      </c>
      <c r="K377" s="149"/>
      <c r="L377" s="31"/>
      <c r="M377" s="150" t="s">
        <v>1</v>
      </c>
      <c r="N377" s="151" t="s">
        <v>37</v>
      </c>
      <c r="O377" s="152">
        <v>0</v>
      </c>
      <c r="P377" s="152">
        <f>O377*H377</f>
        <v>0</v>
      </c>
      <c r="Q377" s="152">
        <v>0</v>
      </c>
      <c r="R377" s="152">
        <f>Q377*H377</f>
        <v>0</v>
      </c>
      <c r="S377" s="152">
        <v>0</v>
      </c>
      <c r="T377" s="153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54" t="s">
        <v>221</v>
      </c>
      <c r="AT377" s="154" t="s">
        <v>133</v>
      </c>
      <c r="AU377" s="154" t="s">
        <v>82</v>
      </c>
      <c r="AY377" s="18" t="s">
        <v>131</v>
      </c>
      <c r="BE377" s="155">
        <f>IF(N377="základní",J377,0)</f>
        <v>15000</v>
      </c>
      <c r="BF377" s="155">
        <f>IF(N377="snížená",J377,0)</f>
        <v>0</v>
      </c>
      <c r="BG377" s="155">
        <f>IF(N377="zákl. přenesená",J377,0)</f>
        <v>0</v>
      </c>
      <c r="BH377" s="155">
        <f>IF(N377="sníž. přenesená",J377,0)</f>
        <v>0</v>
      </c>
      <c r="BI377" s="155">
        <f>IF(N377="nulová",J377,0)</f>
        <v>0</v>
      </c>
      <c r="BJ377" s="18" t="s">
        <v>80</v>
      </c>
      <c r="BK377" s="155">
        <f>ROUND(I377*H377,2)</f>
        <v>15000</v>
      </c>
      <c r="BL377" s="18" t="s">
        <v>221</v>
      </c>
      <c r="BM377" s="154" t="s">
        <v>648</v>
      </c>
    </row>
    <row r="378" spans="1:65" s="2" customFormat="1" ht="21.75" customHeight="1">
      <c r="A378" s="30"/>
      <c r="B378" s="142"/>
      <c r="C378" s="143" t="s">
        <v>649</v>
      </c>
      <c r="D378" s="143" t="s">
        <v>133</v>
      </c>
      <c r="E378" s="144" t="s">
        <v>650</v>
      </c>
      <c r="F378" s="145" t="s">
        <v>651</v>
      </c>
      <c r="G378" s="146" t="s">
        <v>536</v>
      </c>
      <c r="H378" s="147">
        <v>1500</v>
      </c>
      <c r="I378" s="148">
        <v>0.37</v>
      </c>
      <c r="J378" s="148">
        <f>ROUND(I378*H378,2)</f>
        <v>555</v>
      </c>
      <c r="K378" s="149"/>
      <c r="L378" s="31"/>
      <c r="M378" s="150" t="s">
        <v>1</v>
      </c>
      <c r="N378" s="151" t="s">
        <v>37</v>
      </c>
      <c r="O378" s="152">
        <v>0</v>
      </c>
      <c r="P378" s="152">
        <f>O378*H378</f>
        <v>0</v>
      </c>
      <c r="Q378" s="152">
        <v>0</v>
      </c>
      <c r="R378" s="152">
        <f>Q378*H378</f>
        <v>0</v>
      </c>
      <c r="S378" s="152">
        <v>0</v>
      </c>
      <c r="T378" s="153">
        <f>S378*H378</f>
        <v>0</v>
      </c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R378" s="154" t="s">
        <v>221</v>
      </c>
      <c r="AT378" s="154" t="s">
        <v>133</v>
      </c>
      <c r="AU378" s="154" t="s">
        <v>82</v>
      </c>
      <c r="AY378" s="18" t="s">
        <v>131</v>
      </c>
      <c r="BE378" s="155">
        <f>IF(N378="základní",J378,0)</f>
        <v>555</v>
      </c>
      <c r="BF378" s="155">
        <f>IF(N378="snížená",J378,0)</f>
        <v>0</v>
      </c>
      <c r="BG378" s="155">
        <f>IF(N378="zákl. přenesená",J378,0)</f>
        <v>0</v>
      </c>
      <c r="BH378" s="155">
        <f>IF(N378="sníž. přenesená",J378,0)</f>
        <v>0</v>
      </c>
      <c r="BI378" s="155">
        <f>IF(N378="nulová",J378,0)</f>
        <v>0</v>
      </c>
      <c r="BJ378" s="18" t="s">
        <v>80</v>
      </c>
      <c r="BK378" s="155">
        <f>ROUND(I378*H378,2)</f>
        <v>555</v>
      </c>
      <c r="BL378" s="18" t="s">
        <v>221</v>
      </c>
      <c r="BM378" s="154" t="s">
        <v>652</v>
      </c>
    </row>
    <row r="379" spans="2:63" s="12" customFormat="1" ht="22.9" customHeight="1">
      <c r="B379" s="130"/>
      <c r="D379" s="131" t="s">
        <v>71</v>
      </c>
      <c r="E379" s="140" t="s">
        <v>653</v>
      </c>
      <c r="F379" s="140" t="s">
        <v>654</v>
      </c>
      <c r="J379" s="141">
        <f>BK379</f>
        <v>210096</v>
      </c>
      <c r="L379" s="130"/>
      <c r="M379" s="134"/>
      <c r="N379" s="135"/>
      <c r="O379" s="135"/>
      <c r="P379" s="136">
        <f>SUM(P380:P394)</f>
        <v>0</v>
      </c>
      <c r="Q379" s="135"/>
      <c r="R379" s="136">
        <f>SUM(R380:R394)</f>
        <v>0</v>
      </c>
      <c r="S379" s="135"/>
      <c r="T379" s="137">
        <f>SUM(T380:T394)</f>
        <v>0</v>
      </c>
      <c r="AR379" s="131" t="s">
        <v>82</v>
      </c>
      <c r="AT379" s="138" t="s">
        <v>71</v>
      </c>
      <c r="AU379" s="138" t="s">
        <v>80</v>
      </c>
      <c r="AY379" s="131" t="s">
        <v>131</v>
      </c>
      <c r="BK379" s="139">
        <f>SUM(BK380:BK394)</f>
        <v>210096</v>
      </c>
    </row>
    <row r="380" spans="1:65" s="2" customFormat="1" ht="33" customHeight="1">
      <c r="A380" s="30"/>
      <c r="B380" s="142"/>
      <c r="C380" s="143" t="s">
        <v>655</v>
      </c>
      <c r="D380" s="143" t="s">
        <v>133</v>
      </c>
      <c r="E380" s="144" t="s">
        <v>656</v>
      </c>
      <c r="F380" s="145" t="s">
        <v>657</v>
      </c>
      <c r="G380" s="146" t="s">
        <v>309</v>
      </c>
      <c r="H380" s="147">
        <v>4</v>
      </c>
      <c r="I380" s="148">
        <v>8250</v>
      </c>
      <c r="J380" s="148">
        <f aca="true" t="shared" si="32" ref="J380:J387">ROUND(I380*H380,2)</f>
        <v>33000</v>
      </c>
      <c r="K380" s="149"/>
      <c r="L380" s="31"/>
      <c r="M380" s="150" t="s">
        <v>1</v>
      </c>
      <c r="N380" s="151" t="s">
        <v>37</v>
      </c>
      <c r="O380" s="152">
        <v>0</v>
      </c>
      <c r="P380" s="152">
        <f aca="true" t="shared" si="33" ref="P380:P387">O380*H380</f>
        <v>0</v>
      </c>
      <c r="Q380" s="152">
        <v>0</v>
      </c>
      <c r="R380" s="152">
        <f aca="true" t="shared" si="34" ref="R380:R387">Q380*H380</f>
        <v>0</v>
      </c>
      <c r="S380" s="152">
        <v>0</v>
      </c>
      <c r="T380" s="153">
        <f aca="true" t="shared" si="35" ref="T380:T387">S380*H380</f>
        <v>0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R380" s="154" t="s">
        <v>221</v>
      </c>
      <c r="AT380" s="154" t="s">
        <v>133</v>
      </c>
      <c r="AU380" s="154" t="s">
        <v>82</v>
      </c>
      <c r="AY380" s="18" t="s">
        <v>131</v>
      </c>
      <c r="BE380" s="155">
        <f aca="true" t="shared" si="36" ref="BE380:BE387">IF(N380="základní",J380,0)</f>
        <v>33000</v>
      </c>
      <c r="BF380" s="155">
        <f aca="true" t="shared" si="37" ref="BF380:BF387">IF(N380="snížená",J380,0)</f>
        <v>0</v>
      </c>
      <c r="BG380" s="155">
        <f aca="true" t="shared" si="38" ref="BG380:BG387">IF(N380="zákl. přenesená",J380,0)</f>
        <v>0</v>
      </c>
      <c r="BH380" s="155">
        <f aca="true" t="shared" si="39" ref="BH380:BH387">IF(N380="sníž. přenesená",J380,0)</f>
        <v>0</v>
      </c>
      <c r="BI380" s="155">
        <f aca="true" t="shared" si="40" ref="BI380:BI387">IF(N380="nulová",J380,0)</f>
        <v>0</v>
      </c>
      <c r="BJ380" s="18" t="s">
        <v>80</v>
      </c>
      <c r="BK380" s="155">
        <f aca="true" t="shared" si="41" ref="BK380:BK387">ROUND(I380*H380,2)</f>
        <v>33000</v>
      </c>
      <c r="BL380" s="18" t="s">
        <v>221</v>
      </c>
      <c r="BM380" s="154" t="s">
        <v>658</v>
      </c>
    </row>
    <row r="381" spans="1:65" s="2" customFormat="1" ht="21.75" customHeight="1">
      <c r="A381" s="30"/>
      <c r="B381" s="142"/>
      <c r="C381" s="143" t="s">
        <v>659</v>
      </c>
      <c r="D381" s="143" t="s">
        <v>133</v>
      </c>
      <c r="E381" s="144" t="s">
        <v>660</v>
      </c>
      <c r="F381" s="145" t="s">
        <v>661</v>
      </c>
      <c r="G381" s="146" t="s">
        <v>343</v>
      </c>
      <c r="H381" s="147">
        <v>4</v>
      </c>
      <c r="I381" s="148">
        <v>12500</v>
      </c>
      <c r="J381" s="148">
        <f t="shared" si="32"/>
        <v>50000</v>
      </c>
      <c r="K381" s="149"/>
      <c r="L381" s="31"/>
      <c r="M381" s="150" t="s">
        <v>1</v>
      </c>
      <c r="N381" s="151" t="s">
        <v>37</v>
      </c>
      <c r="O381" s="152">
        <v>0</v>
      </c>
      <c r="P381" s="152">
        <f t="shared" si="33"/>
        <v>0</v>
      </c>
      <c r="Q381" s="152">
        <v>0</v>
      </c>
      <c r="R381" s="152">
        <f t="shared" si="34"/>
        <v>0</v>
      </c>
      <c r="S381" s="152">
        <v>0</v>
      </c>
      <c r="T381" s="153">
        <f t="shared" si="35"/>
        <v>0</v>
      </c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R381" s="154" t="s">
        <v>221</v>
      </c>
      <c r="AT381" s="154" t="s">
        <v>133</v>
      </c>
      <c r="AU381" s="154" t="s">
        <v>82</v>
      </c>
      <c r="AY381" s="18" t="s">
        <v>131</v>
      </c>
      <c r="BE381" s="155">
        <f t="shared" si="36"/>
        <v>50000</v>
      </c>
      <c r="BF381" s="155">
        <f t="shared" si="37"/>
        <v>0</v>
      </c>
      <c r="BG381" s="155">
        <f t="shared" si="38"/>
        <v>0</v>
      </c>
      <c r="BH381" s="155">
        <f t="shared" si="39"/>
        <v>0</v>
      </c>
      <c r="BI381" s="155">
        <f t="shared" si="40"/>
        <v>0</v>
      </c>
      <c r="BJ381" s="18" t="s">
        <v>80</v>
      </c>
      <c r="BK381" s="155">
        <f t="shared" si="41"/>
        <v>50000</v>
      </c>
      <c r="BL381" s="18" t="s">
        <v>221</v>
      </c>
      <c r="BM381" s="154" t="s">
        <v>662</v>
      </c>
    </row>
    <row r="382" spans="1:65" s="2" customFormat="1" ht="16.5" customHeight="1">
      <c r="A382" s="30"/>
      <c r="B382" s="142"/>
      <c r="C382" s="143" t="s">
        <v>663</v>
      </c>
      <c r="D382" s="143" t="s">
        <v>133</v>
      </c>
      <c r="E382" s="144" t="s">
        <v>664</v>
      </c>
      <c r="F382" s="145" t="s">
        <v>665</v>
      </c>
      <c r="G382" s="146" t="s">
        <v>343</v>
      </c>
      <c r="H382" s="147">
        <v>4</v>
      </c>
      <c r="I382" s="148">
        <v>2500</v>
      </c>
      <c r="J382" s="148">
        <f t="shared" si="32"/>
        <v>10000</v>
      </c>
      <c r="K382" s="149"/>
      <c r="L382" s="31"/>
      <c r="M382" s="150" t="s">
        <v>1</v>
      </c>
      <c r="N382" s="151" t="s">
        <v>37</v>
      </c>
      <c r="O382" s="152">
        <v>0</v>
      </c>
      <c r="P382" s="152">
        <f t="shared" si="33"/>
        <v>0</v>
      </c>
      <c r="Q382" s="152">
        <v>0</v>
      </c>
      <c r="R382" s="152">
        <f t="shared" si="34"/>
        <v>0</v>
      </c>
      <c r="S382" s="152">
        <v>0</v>
      </c>
      <c r="T382" s="153">
        <f t="shared" si="35"/>
        <v>0</v>
      </c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R382" s="154" t="s">
        <v>221</v>
      </c>
      <c r="AT382" s="154" t="s">
        <v>133</v>
      </c>
      <c r="AU382" s="154" t="s">
        <v>82</v>
      </c>
      <c r="AY382" s="18" t="s">
        <v>131</v>
      </c>
      <c r="BE382" s="155">
        <f t="shared" si="36"/>
        <v>10000</v>
      </c>
      <c r="BF382" s="155">
        <f t="shared" si="37"/>
        <v>0</v>
      </c>
      <c r="BG382" s="155">
        <f t="shared" si="38"/>
        <v>0</v>
      </c>
      <c r="BH382" s="155">
        <f t="shared" si="39"/>
        <v>0</v>
      </c>
      <c r="BI382" s="155">
        <f t="shared" si="40"/>
        <v>0</v>
      </c>
      <c r="BJ382" s="18" t="s">
        <v>80</v>
      </c>
      <c r="BK382" s="155">
        <f t="shared" si="41"/>
        <v>10000</v>
      </c>
      <c r="BL382" s="18" t="s">
        <v>221</v>
      </c>
      <c r="BM382" s="154" t="s">
        <v>666</v>
      </c>
    </row>
    <row r="383" spans="1:65" s="2" customFormat="1" ht="21.75" customHeight="1">
      <c r="A383" s="30"/>
      <c r="B383" s="142"/>
      <c r="C383" s="143" t="s">
        <v>667</v>
      </c>
      <c r="D383" s="143" t="s">
        <v>133</v>
      </c>
      <c r="E383" s="144" t="s">
        <v>668</v>
      </c>
      <c r="F383" s="145" t="s">
        <v>669</v>
      </c>
      <c r="G383" s="146" t="s">
        <v>343</v>
      </c>
      <c r="H383" s="147">
        <v>4</v>
      </c>
      <c r="I383" s="148">
        <v>7500</v>
      </c>
      <c r="J383" s="148">
        <f t="shared" si="32"/>
        <v>30000</v>
      </c>
      <c r="K383" s="149"/>
      <c r="L383" s="31"/>
      <c r="M383" s="150" t="s">
        <v>1</v>
      </c>
      <c r="N383" s="151" t="s">
        <v>37</v>
      </c>
      <c r="O383" s="152">
        <v>0</v>
      </c>
      <c r="P383" s="152">
        <f t="shared" si="33"/>
        <v>0</v>
      </c>
      <c r="Q383" s="152">
        <v>0</v>
      </c>
      <c r="R383" s="152">
        <f t="shared" si="34"/>
        <v>0</v>
      </c>
      <c r="S383" s="152">
        <v>0</v>
      </c>
      <c r="T383" s="153">
        <f t="shared" si="35"/>
        <v>0</v>
      </c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R383" s="154" t="s">
        <v>221</v>
      </c>
      <c r="AT383" s="154" t="s">
        <v>133</v>
      </c>
      <c r="AU383" s="154" t="s">
        <v>82</v>
      </c>
      <c r="AY383" s="18" t="s">
        <v>131</v>
      </c>
      <c r="BE383" s="155">
        <f t="shared" si="36"/>
        <v>30000</v>
      </c>
      <c r="BF383" s="155">
        <f t="shared" si="37"/>
        <v>0</v>
      </c>
      <c r="BG383" s="155">
        <f t="shared" si="38"/>
        <v>0</v>
      </c>
      <c r="BH383" s="155">
        <f t="shared" si="39"/>
        <v>0</v>
      </c>
      <c r="BI383" s="155">
        <f t="shared" si="40"/>
        <v>0</v>
      </c>
      <c r="BJ383" s="18" t="s">
        <v>80</v>
      </c>
      <c r="BK383" s="155">
        <f t="shared" si="41"/>
        <v>30000</v>
      </c>
      <c r="BL383" s="18" t="s">
        <v>221</v>
      </c>
      <c r="BM383" s="154" t="s">
        <v>670</v>
      </c>
    </row>
    <row r="384" spans="1:65" s="2" customFormat="1" ht="16.5" customHeight="1">
      <c r="A384" s="30"/>
      <c r="B384" s="142"/>
      <c r="C384" s="143" t="s">
        <v>671</v>
      </c>
      <c r="D384" s="143" t="s">
        <v>133</v>
      </c>
      <c r="E384" s="144" t="s">
        <v>672</v>
      </c>
      <c r="F384" s="145" t="s">
        <v>673</v>
      </c>
      <c r="G384" s="146" t="s">
        <v>343</v>
      </c>
      <c r="H384" s="147">
        <v>4</v>
      </c>
      <c r="I384" s="148">
        <v>1200</v>
      </c>
      <c r="J384" s="148">
        <f t="shared" si="32"/>
        <v>4800</v>
      </c>
      <c r="K384" s="149"/>
      <c r="L384" s="31"/>
      <c r="M384" s="150" t="s">
        <v>1</v>
      </c>
      <c r="N384" s="151" t="s">
        <v>37</v>
      </c>
      <c r="O384" s="152">
        <v>0</v>
      </c>
      <c r="P384" s="152">
        <f t="shared" si="33"/>
        <v>0</v>
      </c>
      <c r="Q384" s="152">
        <v>0</v>
      </c>
      <c r="R384" s="152">
        <f t="shared" si="34"/>
        <v>0</v>
      </c>
      <c r="S384" s="152">
        <v>0</v>
      </c>
      <c r="T384" s="153">
        <f t="shared" si="35"/>
        <v>0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154" t="s">
        <v>221</v>
      </c>
      <c r="AT384" s="154" t="s">
        <v>133</v>
      </c>
      <c r="AU384" s="154" t="s">
        <v>82</v>
      </c>
      <c r="AY384" s="18" t="s">
        <v>131</v>
      </c>
      <c r="BE384" s="155">
        <f t="shared" si="36"/>
        <v>4800</v>
      </c>
      <c r="BF384" s="155">
        <f t="shared" si="37"/>
        <v>0</v>
      </c>
      <c r="BG384" s="155">
        <f t="shared" si="38"/>
        <v>0</v>
      </c>
      <c r="BH384" s="155">
        <f t="shared" si="39"/>
        <v>0</v>
      </c>
      <c r="BI384" s="155">
        <f t="shared" si="40"/>
        <v>0</v>
      </c>
      <c r="BJ384" s="18" t="s">
        <v>80</v>
      </c>
      <c r="BK384" s="155">
        <f t="shared" si="41"/>
        <v>4800</v>
      </c>
      <c r="BL384" s="18" t="s">
        <v>221</v>
      </c>
      <c r="BM384" s="154" t="s">
        <v>674</v>
      </c>
    </row>
    <row r="385" spans="1:65" s="2" customFormat="1" ht="21.75" customHeight="1">
      <c r="A385" s="30"/>
      <c r="B385" s="142"/>
      <c r="C385" s="143" t="s">
        <v>675</v>
      </c>
      <c r="D385" s="143" t="s">
        <v>133</v>
      </c>
      <c r="E385" s="144" t="s">
        <v>676</v>
      </c>
      <c r="F385" s="145" t="s">
        <v>677</v>
      </c>
      <c r="G385" s="146" t="s">
        <v>309</v>
      </c>
      <c r="H385" s="147">
        <v>1</v>
      </c>
      <c r="I385" s="148">
        <v>15000</v>
      </c>
      <c r="J385" s="148">
        <f t="shared" si="32"/>
        <v>15000</v>
      </c>
      <c r="K385" s="149"/>
      <c r="L385" s="31"/>
      <c r="M385" s="150" t="s">
        <v>1</v>
      </c>
      <c r="N385" s="151" t="s">
        <v>37</v>
      </c>
      <c r="O385" s="152">
        <v>0</v>
      </c>
      <c r="P385" s="152">
        <f t="shared" si="33"/>
        <v>0</v>
      </c>
      <c r="Q385" s="152">
        <v>0</v>
      </c>
      <c r="R385" s="152">
        <f t="shared" si="34"/>
        <v>0</v>
      </c>
      <c r="S385" s="152">
        <v>0</v>
      </c>
      <c r="T385" s="153">
        <f t="shared" si="35"/>
        <v>0</v>
      </c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R385" s="154" t="s">
        <v>221</v>
      </c>
      <c r="AT385" s="154" t="s">
        <v>133</v>
      </c>
      <c r="AU385" s="154" t="s">
        <v>82</v>
      </c>
      <c r="AY385" s="18" t="s">
        <v>131</v>
      </c>
      <c r="BE385" s="155">
        <f t="shared" si="36"/>
        <v>15000</v>
      </c>
      <c r="BF385" s="155">
        <f t="shared" si="37"/>
        <v>0</v>
      </c>
      <c r="BG385" s="155">
        <f t="shared" si="38"/>
        <v>0</v>
      </c>
      <c r="BH385" s="155">
        <f t="shared" si="39"/>
        <v>0</v>
      </c>
      <c r="BI385" s="155">
        <f t="shared" si="40"/>
        <v>0</v>
      </c>
      <c r="BJ385" s="18" t="s">
        <v>80</v>
      </c>
      <c r="BK385" s="155">
        <f t="shared" si="41"/>
        <v>15000</v>
      </c>
      <c r="BL385" s="18" t="s">
        <v>221</v>
      </c>
      <c r="BM385" s="154" t="s">
        <v>678</v>
      </c>
    </row>
    <row r="386" spans="1:65" s="2" customFormat="1" ht="21.75" customHeight="1">
      <c r="A386" s="30"/>
      <c r="B386" s="142"/>
      <c r="C386" s="143" t="s">
        <v>679</v>
      </c>
      <c r="D386" s="143" t="s">
        <v>133</v>
      </c>
      <c r="E386" s="144" t="s">
        <v>680</v>
      </c>
      <c r="F386" s="145" t="s">
        <v>681</v>
      </c>
      <c r="G386" s="146" t="s">
        <v>309</v>
      </c>
      <c r="H386" s="147">
        <v>2</v>
      </c>
      <c r="I386" s="148">
        <v>7500</v>
      </c>
      <c r="J386" s="148">
        <f t="shared" si="32"/>
        <v>15000</v>
      </c>
      <c r="K386" s="149"/>
      <c r="L386" s="31"/>
      <c r="M386" s="150" t="s">
        <v>1</v>
      </c>
      <c r="N386" s="151" t="s">
        <v>37</v>
      </c>
      <c r="O386" s="152">
        <v>0</v>
      </c>
      <c r="P386" s="152">
        <f t="shared" si="33"/>
        <v>0</v>
      </c>
      <c r="Q386" s="152">
        <v>0</v>
      </c>
      <c r="R386" s="152">
        <f t="shared" si="34"/>
        <v>0</v>
      </c>
      <c r="S386" s="152">
        <v>0</v>
      </c>
      <c r="T386" s="153">
        <f t="shared" si="35"/>
        <v>0</v>
      </c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R386" s="154" t="s">
        <v>221</v>
      </c>
      <c r="AT386" s="154" t="s">
        <v>133</v>
      </c>
      <c r="AU386" s="154" t="s">
        <v>82</v>
      </c>
      <c r="AY386" s="18" t="s">
        <v>131</v>
      </c>
      <c r="BE386" s="155">
        <f t="shared" si="36"/>
        <v>15000</v>
      </c>
      <c r="BF386" s="155">
        <f t="shared" si="37"/>
        <v>0</v>
      </c>
      <c r="BG386" s="155">
        <f t="shared" si="38"/>
        <v>0</v>
      </c>
      <c r="BH386" s="155">
        <f t="shared" si="39"/>
        <v>0</v>
      </c>
      <c r="BI386" s="155">
        <f t="shared" si="40"/>
        <v>0</v>
      </c>
      <c r="BJ386" s="18" t="s">
        <v>80</v>
      </c>
      <c r="BK386" s="155">
        <f t="shared" si="41"/>
        <v>15000</v>
      </c>
      <c r="BL386" s="18" t="s">
        <v>221</v>
      </c>
      <c r="BM386" s="154" t="s">
        <v>682</v>
      </c>
    </row>
    <row r="387" spans="1:65" s="2" customFormat="1" ht="33" customHeight="1">
      <c r="A387" s="30"/>
      <c r="B387" s="142"/>
      <c r="C387" s="143" t="s">
        <v>683</v>
      </c>
      <c r="D387" s="143" t="s">
        <v>133</v>
      </c>
      <c r="E387" s="144" t="s">
        <v>684</v>
      </c>
      <c r="F387" s="145" t="s">
        <v>685</v>
      </c>
      <c r="G387" s="146" t="s">
        <v>170</v>
      </c>
      <c r="H387" s="147">
        <v>5.656</v>
      </c>
      <c r="I387" s="148">
        <v>3500</v>
      </c>
      <c r="J387" s="148">
        <f t="shared" si="32"/>
        <v>19796</v>
      </c>
      <c r="K387" s="149"/>
      <c r="L387" s="31"/>
      <c r="M387" s="150" t="s">
        <v>1</v>
      </c>
      <c r="N387" s="151" t="s">
        <v>37</v>
      </c>
      <c r="O387" s="152">
        <v>0</v>
      </c>
      <c r="P387" s="152">
        <f t="shared" si="33"/>
        <v>0</v>
      </c>
      <c r="Q387" s="152">
        <v>0</v>
      </c>
      <c r="R387" s="152">
        <f t="shared" si="34"/>
        <v>0</v>
      </c>
      <c r="S387" s="152">
        <v>0</v>
      </c>
      <c r="T387" s="153">
        <f t="shared" si="35"/>
        <v>0</v>
      </c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R387" s="154" t="s">
        <v>221</v>
      </c>
      <c r="AT387" s="154" t="s">
        <v>133</v>
      </c>
      <c r="AU387" s="154" t="s">
        <v>82</v>
      </c>
      <c r="AY387" s="18" t="s">
        <v>131</v>
      </c>
      <c r="BE387" s="155">
        <f t="shared" si="36"/>
        <v>19796</v>
      </c>
      <c r="BF387" s="155">
        <f t="shared" si="37"/>
        <v>0</v>
      </c>
      <c r="BG387" s="155">
        <f t="shared" si="38"/>
        <v>0</v>
      </c>
      <c r="BH387" s="155">
        <f t="shared" si="39"/>
        <v>0</v>
      </c>
      <c r="BI387" s="155">
        <f t="shared" si="40"/>
        <v>0</v>
      </c>
      <c r="BJ387" s="18" t="s">
        <v>80</v>
      </c>
      <c r="BK387" s="155">
        <f t="shared" si="41"/>
        <v>19796</v>
      </c>
      <c r="BL387" s="18" t="s">
        <v>221</v>
      </c>
      <c r="BM387" s="154" t="s">
        <v>686</v>
      </c>
    </row>
    <row r="388" spans="2:51" s="13" customFormat="1" ht="12">
      <c r="B388" s="156"/>
      <c r="D388" s="157" t="s">
        <v>142</v>
      </c>
      <c r="E388" s="158" t="s">
        <v>1</v>
      </c>
      <c r="F388" s="159" t="s">
        <v>687</v>
      </c>
      <c r="H388" s="160">
        <v>4</v>
      </c>
      <c r="L388" s="156"/>
      <c r="M388" s="161"/>
      <c r="N388" s="162"/>
      <c r="O388" s="162"/>
      <c r="P388" s="162"/>
      <c r="Q388" s="162"/>
      <c r="R388" s="162"/>
      <c r="S388" s="162"/>
      <c r="T388" s="163"/>
      <c r="AT388" s="158" t="s">
        <v>142</v>
      </c>
      <c r="AU388" s="158" t="s">
        <v>82</v>
      </c>
      <c r="AV388" s="13" t="s">
        <v>82</v>
      </c>
      <c r="AW388" s="13" t="s">
        <v>28</v>
      </c>
      <c r="AX388" s="13" t="s">
        <v>72</v>
      </c>
      <c r="AY388" s="158" t="s">
        <v>131</v>
      </c>
    </row>
    <row r="389" spans="2:51" s="13" customFormat="1" ht="12">
      <c r="B389" s="156"/>
      <c r="D389" s="157" t="s">
        <v>142</v>
      </c>
      <c r="E389" s="158" t="s">
        <v>1</v>
      </c>
      <c r="F389" s="159" t="s">
        <v>688</v>
      </c>
      <c r="H389" s="160">
        <v>0.504</v>
      </c>
      <c r="L389" s="156"/>
      <c r="M389" s="161"/>
      <c r="N389" s="162"/>
      <c r="O389" s="162"/>
      <c r="P389" s="162"/>
      <c r="Q389" s="162"/>
      <c r="R389" s="162"/>
      <c r="S389" s="162"/>
      <c r="T389" s="163"/>
      <c r="AT389" s="158" t="s">
        <v>142</v>
      </c>
      <c r="AU389" s="158" t="s">
        <v>82</v>
      </c>
      <c r="AV389" s="13" t="s">
        <v>82</v>
      </c>
      <c r="AW389" s="13" t="s">
        <v>28</v>
      </c>
      <c r="AX389" s="13" t="s">
        <v>72</v>
      </c>
      <c r="AY389" s="158" t="s">
        <v>131</v>
      </c>
    </row>
    <row r="390" spans="2:51" s="13" customFormat="1" ht="12">
      <c r="B390" s="156"/>
      <c r="D390" s="157" t="s">
        <v>142</v>
      </c>
      <c r="E390" s="158" t="s">
        <v>1</v>
      </c>
      <c r="F390" s="159" t="s">
        <v>689</v>
      </c>
      <c r="H390" s="160">
        <v>1.152</v>
      </c>
      <c r="L390" s="156"/>
      <c r="M390" s="161"/>
      <c r="N390" s="162"/>
      <c r="O390" s="162"/>
      <c r="P390" s="162"/>
      <c r="Q390" s="162"/>
      <c r="R390" s="162"/>
      <c r="S390" s="162"/>
      <c r="T390" s="163"/>
      <c r="AT390" s="158" t="s">
        <v>142</v>
      </c>
      <c r="AU390" s="158" t="s">
        <v>82</v>
      </c>
      <c r="AV390" s="13" t="s">
        <v>82</v>
      </c>
      <c r="AW390" s="13" t="s">
        <v>28</v>
      </c>
      <c r="AX390" s="13" t="s">
        <v>72</v>
      </c>
      <c r="AY390" s="158" t="s">
        <v>131</v>
      </c>
    </row>
    <row r="391" spans="2:51" s="14" customFormat="1" ht="12">
      <c r="B391" s="164"/>
      <c r="D391" s="157" t="s">
        <v>142</v>
      </c>
      <c r="E391" s="165" t="s">
        <v>1</v>
      </c>
      <c r="F391" s="166" t="s">
        <v>160</v>
      </c>
      <c r="H391" s="167">
        <v>5.656</v>
      </c>
      <c r="L391" s="164"/>
      <c r="M391" s="168"/>
      <c r="N391" s="169"/>
      <c r="O391" s="169"/>
      <c r="P391" s="169"/>
      <c r="Q391" s="169"/>
      <c r="R391" s="169"/>
      <c r="S391" s="169"/>
      <c r="T391" s="170"/>
      <c r="AT391" s="165" t="s">
        <v>142</v>
      </c>
      <c r="AU391" s="165" t="s">
        <v>82</v>
      </c>
      <c r="AV391" s="14" t="s">
        <v>137</v>
      </c>
      <c r="AW391" s="14" t="s">
        <v>28</v>
      </c>
      <c r="AX391" s="14" t="s">
        <v>80</v>
      </c>
      <c r="AY391" s="165" t="s">
        <v>131</v>
      </c>
    </row>
    <row r="392" spans="1:65" s="2" customFormat="1" ht="16.5" customHeight="1">
      <c r="A392" s="30"/>
      <c r="B392" s="142"/>
      <c r="C392" s="143" t="s">
        <v>690</v>
      </c>
      <c r="D392" s="143" t="s">
        <v>133</v>
      </c>
      <c r="E392" s="144" t="s">
        <v>691</v>
      </c>
      <c r="F392" s="145" t="s">
        <v>692</v>
      </c>
      <c r="G392" s="146" t="s">
        <v>309</v>
      </c>
      <c r="H392" s="147">
        <v>1</v>
      </c>
      <c r="I392" s="148">
        <v>15000</v>
      </c>
      <c r="J392" s="148">
        <f>ROUND(I392*H392,2)</f>
        <v>15000</v>
      </c>
      <c r="K392" s="149"/>
      <c r="L392" s="31"/>
      <c r="M392" s="150" t="s">
        <v>1</v>
      </c>
      <c r="N392" s="151" t="s">
        <v>37</v>
      </c>
      <c r="O392" s="152">
        <v>0</v>
      </c>
      <c r="P392" s="152">
        <f>O392*H392</f>
        <v>0</v>
      </c>
      <c r="Q392" s="152">
        <v>0</v>
      </c>
      <c r="R392" s="152">
        <f>Q392*H392</f>
        <v>0</v>
      </c>
      <c r="S392" s="152">
        <v>0</v>
      </c>
      <c r="T392" s="153">
        <f>S392*H392</f>
        <v>0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54" t="s">
        <v>221</v>
      </c>
      <c r="AT392" s="154" t="s">
        <v>133</v>
      </c>
      <c r="AU392" s="154" t="s">
        <v>82</v>
      </c>
      <c r="AY392" s="18" t="s">
        <v>131</v>
      </c>
      <c r="BE392" s="155">
        <f>IF(N392="základní",J392,0)</f>
        <v>15000</v>
      </c>
      <c r="BF392" s="155">
        <f>IF(N392="snížená",J392,0)</f>
        <v>0</v>
      </c>
      <c r="BG392" s="155">
        <f>IF(N392="zákl. přenesená",J392,0)</f>
        <v>0</v>
      </c>
      <c r="BH392" s="155">
        <f>IF(N392="sníž. přenesená",J392,0)</f>
        <v>0</v>
      </c>
      <c r="BI392" s="155">
        <f>IF(N392="nulová",J392,0)</f>
        <v>0</v>
      </c>
      <c r="BJ392" s="18" t="s">
        <v>80</v>
      </c>
      <c r="BK392" s="155">
        <f>ROUND(I392*H392,2)</f>
        <v>15000</v>
      </c>
      <c r="BL392" s="18" t="s">
        <v>221</v>
      </c>
      <c r="BM392" s="154" t="s">
        <v>693</v>
      </c>
    </row>
    <row r="393" spans="1:65" s="2" customFormat="1" ht="16.5" customHeight="1">
      <c r="A393" s="30"/>
      <c r="B393" s="142"/>
      <c r="C393" s="143" t="s">
        <v>694</v>
      </c>
      <c r="D393" s="143" t="s">
        <v>133</v>
      </c>
      <c r="E393" s="144" t="s">
        <v>695</v>
      </c>
      <c r="F393" s="145" t="s">
        <v>696</v>
      </c>
      <c r="G393" s="146" t="s">
        <v>309</v>
      </c>
      <c r="H393" s="147">
        <v>1</v>
      </c>
      <c r="I393" s="148">
        <v>5000</v>
      </c>
      <c r="J393" s="148">
        <f>ROUND(I393*H393,2)</f>
        <v>5000</v>
      </c>
      <c r="K393" s="149"/>
      <c r="L393" s="31"/>
      <c r="M393" s="150" t="s">
        <v>1</v>
      </c>
      <c r="N393" s="151" t="s">
        <v>37</v>
      </c>
      <c r="O393" s="152">
        <v>0</v>
      </c>
      <c r="P393" s="152">
        <f>O393*H393</f>
        <v>0</v>
      </c>
      <c r="Q393" s="152">
        <v>0</v>
      </c>
      <c r="R393" s="152">
        <f>Q393*H393</f>
        <v>0</v>
      </c>
      <c r="S393" s="152">
        <v>0</v>
      </c>
      <c r="T393" s="153">
        <f>S393*H393</f>
        <v>0</v>
      </c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R393" s="154" t="s">
        <v>221</v>
      </c>
      <c r="AT393" s="154" t="s">
        <v>133</v>
      </c>
      <c r="AU393" s="154" t="s">
        <v>82</v>
      </c>
      <c r="AY393" s="18" t="s">
        <v>131</v>
      </c>
      <c r="BE393" s="155">
        <f>IF(N393="základní",J393,0)</f>
        <v>5000</v>
      </c>
      <c r="BF393" s="155">
        <f>IF(N393="snížená",J393,0)</f>
        <v>0</v>
      </c>
      <c r="BG393" s="155">
        <f>IF(N393="zákl. přenesená",J393,0)</f>
        <v>0</v>
      </c>
      <c r="BH393" s="155">
        <f>IF(N393="sníž. přenesená",J393,0)</f>
        <v>0</v>
      </c>
      <c r="BI393" s="155">
        <f>IF(N393="nulová",J393,0)</f>
        <v>0</v>
      </c>
      <c r="BJ393" s="18" t="s">
        <v>80</v>
      </c>
      <c r="BK393" s="155">
        <f>ROUND(I393*H393,2)</f>
        <v>5000</v>
      </c>
      <c r="BL393" s="18" t="s">
        <v>221</v>
      </c>
      <c r="BM393" s="154" t="s">
        <v>697</v>
      </c>
    </row>
    <row r="394" spans="1:65" s="2" customFormat="1" ht="16.5" customHeight="1">
      <c r="A394" s="30"/>
      <c r="B394" s="142"/>
      <c r="C394" s="143" t="s">
        <v>698</v>
      </c>
      <c r="D394" s="143" t="s">
        <v>133</v>
      </c>
      <c r="E394" s="144" t="s">
        <v>699</v>
      </c>
      <c r="F394" s="145" t="s">
        <v>700</v>
      </c>
      <c r="G394" s="146" t="s">
        <v>343</v>
      </c>
      <c r="H394" s="147">
        <v>1</v>
      </c>
      <c r="I394" s="148">
        <v>12500</v>
      </c>
      <c r="J394" s="148">
        <f>ROUND(I394*H394,2)</f>
        <v>12500</v>
      </c>
      <c r="K394" s="149"/>
      <c r="L394" s="31"/>
      <c r="M394" s="150" t="s">
        <v>1</v>
      </c>
      <c r="N394" s="151" t="s">
        <v>37</v>
      </c>
      <c r="O394" s="152">
        <v>0</v>
      </c>
      <c r="P394" s="152">
        <f>O394*H394</f>
        <v>0</v>
      </c>
      <c r="Q394" s="152">
        <v>0</v>
      </c>
      <c r="R394" s="152">
        <f>Q394*H394</f>
        <v>0</v>
      </c>
      <c r="S394" s="152">
        <v>0</v>
      </c>
      <c r="T394" s="153">
        <f>S394*H394</f>
        <v>0</v>
      </c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R394" s="154" t="s">
        <v>221</v>
      </c>
      <c r="AT394" s="154" t="s">
        <v>133</v>
      </c>
      <c r="AU394" s="154" t="s">
        <v>82</v>
      </c>
      <c r="AY394" s="18" t="s">
        <v>131</v>
      </c>
      <c r="BE394" s="155">
        <f>IF(N394="základní",J394,0)</f>
        <v>12500</v>
      </c>
      <c r="BF394" s="155">
        <f>IF(N394="snížená",J394,0)</f>
        <v>0</v>
      </c>
      <c r="BG394" s="155">
        <f>IF(N394="zákl. přenesená",J394,0)</f>
        <v>0</v>
      </c>
      <c r="BH394" s="155">
        <f>IF(N394="sníž. přenesená",J394,0)</f>
        <v>0</v>
      </c>
      <c r="BI394" s="155">
        <f>IF(N394="nulová",J394,0)</f>
        <v>0</v>
      </c>
      <c r="BJ394" s="18" t="s">
        <v>80</v>
      </c>
      <c r="BK394" s="155">
        <f>ROUND(I394*H394,2)</f>
        <v>12500</v>
      </c>
      <c r="BL394" s="18" t="s">
        <v>221</v>
      </c>
      <c r="BM394" s="154" t="s">
        <v>701</v>
      </c>
    </row>
    <row r="395" spans="2:63" s="12" customFormat="1" ht="25.9" customHeight="1">
      <c r="B395" s="130"/>
      <c r="D395" s="131" t="s">
        <v>71</v>
      </c>
      <c r="E395" s="132" t="s">
        <v>702</v>
      </c>
      <c r="F395" s="132" t="s">
        <v>703</v>
      </c>
      <c r="J395" s="133">
        <f>BK395</f>
        <v>75000</v>
      </c>
      <c r="L395" s="130"/>
      <c r="M395" s="134"/>
      <c r="N395" s="135"/>
      <c r="O395" s="135"/>
      <c r="P395" s="136">
        <f>P396+P398+P400+P402</f>
        <v>0</v>
      </c>
      <c r="Q395" s="135"/>
      <c r="R395" s="136">
        <f>R396+R398+R400+R402</f>
        <v>0</v>
      </c>
      <c r="S395" s="135"/>
      <c r="T395" s="137">
        <f>T396+T398+T400+T402</f>
        <v>0</v>
      </c>
      <c r="AR395" s="131" t="s">
        <v>153</v>
      </c>
      <c r="AT395" s="138" t="s">
        <v>71</v>
      </c>
      <c r="AU395" s="138" t="s">
        <v>72</v>
      </c>
      <c r="AY395" s="131" t="s">
        <v>131</v>
      </c>
      <c r="BK395" s="139">
        <f>BK396+BK398+BK400+BK402</f>
        <v>75000</v>
      </c>
    </row>
    <row r="396" spans="2:63" s="12" customFormat="1" ht="22.9" customHeight="1">
      <c r="B396" s="130"/>
      <c r="D396" s="131" t="s">
        <v>71</v>
      </c>
      <c r="E396" s="140" t="s">
        <v>704</v>
      </c>
      <c r="F396" s="140" t="s">
        <v>705</v>
      </c>
      <c r="J396" s="141">
        <f>BK396</f>
        <v>15000</v>
      </c>
      <c r="L396" s="130"/>
      <c r="M396" s="134"/>
      <c r="N396" s="135"/>
      <c r="O396" s="135"/>
      <c r="P396" s="136">
        <f>P397</f>
        <v>0</v>
      </c>
      <c r="Q396" s="135"/>
      <c r="R396" s="136">
        <f>R397</f>
        <v>0</v>
      </c>
      <c r="S396" s="135"/>
      <c r="T396" s="137">
        <f>T397</f>
        <v>0</v>
      </c>
      <c r="AR396" s="131" t="s">
        <v>153</v>
      </c>
      <c r="AT396" s="138" t="s">
        <v>71</v>
      </c>
      <c r="AU396" s="138" t="s">
        <v>80</v>
      </c>
      <c r="AY396" s="131" t="s">
        <v>131</v>
      </c>
      <c r="BK396" s="139">
        <f>BK397</f>
        <v>15000</v>
      </c>
    </row>
    <row r="397" spans="1:65" s="2" customFormat="1" ht="16.5" customHeight="1">
      <c r="A397" s="30"/>
      <c r="B397" s="142"/>
      <c r="C397" s="143" t="s">
        <v>706</v>
      </c>
      <c r="D397" s="143" t="s">
        <v>133</v>
      </c>
      <c r="E397" s="144" t="s">
        <v>707</v>
      </c>
      <c r="F397" s="145" t="s">
        <v>708</v>
      </c>
      <c r="G397" s="146" t="s">
        <v>309</v>
      </c>
      <c r="H397" s="147">
        <v>1</v>
      </c>
      <c r="I397" s="148">
        <v>15000</v>
      </c>
      <c r="J397" s="148">
        <f>ROUND(I397*H397,2)</f>
        <v>15000</v>
      </c>
      <c r="K397" s="149"/>
      <c r="L397" s="31"/>
      <c r="M397" s="150" t="s">
        <v>1</v>
      </c>
      <c r="N397" s="151" t="s">
        <v>37</v>
      </c>
      <c r="O397" s="152">
        <v>0</v>
      </c>
      <c r="P397" s="152">
        <f>O397*H397</f>
        <v>0</v>
      </c>
      <c r="Q397" s="152">
        <v>0</v>
      </c>
      <c r="R397" s="152">
        <f>Q397*H397</f>
        <v>0</v>
      </c>
      <c r="S397" s="152">
        <v>0</v>
      </c>
      <c r="T397" s="153">
        <f>S397*H397</f>
        <v>0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R397" s="154" t="s">
        <v>709</v>
      </c>
      <c r="AT397" s="154" t="s">
        <v>133</v>
      </c>
      <c r="AU397" s="154" t="s">
        <v>82</v>
      </c>
      <c r="AY397" s="18" t="s">
        <v>131</v>
      </c>
      <c r="BE397" s="155">
        <f>IF(N397="základní",J397,0)</f>
        <v>15000</v>
      </c>
      <c r="BF397" s="155">
        <f>IF(N397="snížená",J397,0)</f>
        <v>0</v>
      </c>
      <c r="BG397" s="155">
        <f>IF(N397="zákl. přenesená",J397,0)</f>
        <v>0</v>
      </c>
      <c r="BH397" s="155">
        <f>IF(N397="sníž. přenesená",J397,0)</f>
        <v>0</v>
      </c>
      <c r="BI397" s="155">
        <f>IF(N397="nulová",J397,0)</f>
        <v>0</v>
      </c>
      <c r="BJ397" s="18" t="s">
        <v>80</v>
      </c>
      <c r="BK397" s="155">
        <f>ROUND(I397*H397,2)</f>
        <v>15000</v>
      </c>
      <c r="BL397" s="18" t="s">
        <v>709</v>
      </c>
      <c r="BM397" s="154" t="s">
        <v>710</v>
      </c>
    </row>
    <row r="398" spans="2:63" s="12" customFormat="1" ht="22.9" customHeight="1">
      <c r="B398" s="130"/>
      <c r="D398" s="131" t="s">
        <v>71</v>
      </c>
      <c r="E398" s="140" t="s">
        <v>711</v>
      </c>
      <c r="F398" s="140" t="s">
        <v>712</v>
      </c>
      <c r="J398" s="141">
        <f>BK398</f>
        <v>35000</v>
      </c>
      <c r="L398" s="130"/>
      <c r="M398" s="134"/>
      <c r="N398" s="135"/>
      <c r="O398" s="135"/>
      <c r="P398" s="136">
        <f>P399</f>
        <v>0</v>
      </c>
      <c r="Q398" s="135"/>
      <c r="R398" s="136">
        <f>R399</f>
        <v>0</v>
      </c>
      <c r="S398" s="135"/>
      <c r="T398" s="137">
        <f>T399</f>
        <v>0</v>
      </c>
      <c r="AR398" s="131" t="s">
        <v>153</v>
      </c>
      <c r="AT398" s="138" t="s">
        <v>71</v>
      </c>
      <c r="AU398" s="138" t="s">
        <v>80</v>
      </c>
      <c r="AY398" s="131" t="s">
        <v>131</v>
      </c>
      <c r="BK398" s="139">
        <f>BK399</f>
        <v>35000</v>
      </c>
    </row>
    <row r="399" spans="1:65" s="2" customFormat="1" ht="16.5" customHeight="1">
      <c r="A399" s="30"/>
      <c r="B399" s="142"/>
      <c r="C399" s="143" t="s">
        <v>713</v>
      </c>
      <c r="D399" s="143" t="s">
        <v>133</v>
      </c>
      <c r="E399" s="144" t="s">
        <v>714</v>
      </c>
      <c r="F399" s="145" t="s">
        <v>712</v>
      </c>
      <c r="G399" s="146" t="s">
        <v>536</v>
      </c>
      <c r="H399" s="147">
        <v>1</v>
      </c>
      <c r="I399" s="148">
        <v>35000</v>
      </c>
      <c r="J399" s="148">
        <f>ROUND(I399*H399,2)</f>
        <v>35000</v>
      </c>
      <c r="K399" s="149"/>
      <c r="L399" s="31"/>
      <c r="M399" s="150" t="s">
        <v>1</v>
      </c>
      <c r="N399" s="151" t="s">
        <v>37</v>
      </c>
      <c r="O399" s="152">
        <v>0</v>
      </c>
      <c r="P399" s="152">
        <f>O399*H399</f>
        <v>0</v>
      </c>
      <c r="Q399" s="152">
        <v>0</v>
      </c>
      <c r="R399" s="152">
        <f>Q399*H399</f>
        <v>0</v>
      </c>
      <c r="S399" s="152">
        <v>0</v>
      </c>
      <c r="T399" s="153">
        <f>S399*H399</f>
        <v>0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R399" s="154" t="s">
        <v>709</v>
      </c>
      <c r="AT399" s="154" t="s">
        <v>133</v>
      </c>
      <c r="AU399" s="154" t="s">
        <v>82</v>
      </c>
      <c r="AY399" s="18" t="s">
        <v>131</v>
      </c>
      <c r="BE399" s="155">
        <f>IF(N399="základní",J399,0)</f>
        <v>35000</v>
      </c>
      <c r="BF399" s="155">
        <f>IF(N399="snížená",J399,0)</f>
        <v>0</v>
      </c>
      <c r="BG399" s="155">
        <f>IF(N399="zákl. přenesená",J399,0)</f>
        <v>0</v>
      </c>
      <c r="BH399" s="155">
        <f>IF(N399="sníž. přenesená",J399,0)</f>
        <v>0</v>
      </c>
      <c r="BI399" s="155">
        <f>IF(N399="nulová",J399,0)</f>
        <v>0</v>
      </c>
      <c r="BJ399" s="18" t="s">
        <v>80</v>
      </c>
      <c r="BK399" s="155">
        <f>ROUND(I399*H399,2)</f>
        <v>35000</v>
      </c>
      <c r="BL399" s="18" t="s">
        <v>709</v>
      </c>
      <c r="BM399" s="154" t="s">
        <v>715</v>
      </c>
    </row>
    <row r="400" spans="2:63" s="12" customFormat="1" ht="22.9" customHeight="1">
      <c r="B400" s="130"/>
      <c r="D400" s="131" t="s">
        <v>71</v>
      </c>
      <c r="E400" s="140" t="s">
        <v>716</v>
      </c>
      <c r="F400" s="140" t="s">
        <v>717</v>
      </c>
      <c r="J400" s="141">
        <f>BK400</f>
        <v>15000</v>
      </c>
      <c r="L400" s="130"/>
      <c r="M400" s="134"/>
      <c r="N400" s="135"/>
      <c r="O400" s="135"/>
      <c r="P400" s="136">
        <f>P401</f>
        <v>0</v>
      </c>
      <c r="Q400" s="135"/>
      <c r="R400" s="136">
        <f>R401</f>
        <v>0</v>
      </c>
      <c r="S400" s="135"/>
      <c r="T400" s="137">
        <f>T401</f>
        <v>0</v>
      </c>
      <c r="AR400" s="131" t="s">
        <v>153</v>
      </c>
      <c r="AT400" s="138" t="s">
        <v>71</v>
      </c>
      <c r="AU400" s="138" t="s">
        <v>80</v>
      </c>
      <c r="AY400" s="131" t="s">
        <v>131</v>
      </c>
      <c r="BK400" s="139">
        <f>BK401</f>
        <v>15000</v>
      </c>
    </row>
    <row r="401" spans="1:65" s="2" customFormat="1" ht="16.5" customHeight="1">
      <c r="A401" s="30"/>
      <c r="B401" s="142"/>
      <c r="C401" s="143" t="s">
        <v>718</v>
      </c>
      <c r="D401" s="143" t="s">
        <v>133</v>
      </c>
      <c r="E401" s="144" t="s">
        <v>719</v>
      </c>
      <c r="F401" s="145" t="s">
        <v>717</v>
      </c>
      <c r="G401" s="146" t="s">
        <v>536</v>
      </c>
      <c r="H401" s="147">
        <v>1</v>
      </c>
      <c r="I401" s="148">
        <v>15000</v>
      </c>
      <c r="J401" s="148">
        <f>ROUND(I401*H401,2)</f>
        <v>15000</v>
      </c>
      <c r="K401" s="149"/>
      <c r="L401" s="31"/>
      <c r="M401" s="150" t="s">
        <v>1</v>
      </c>
      <c r="N401" s="151" t="s">
        <v>37</v>
      </c>
      <c r="O401" s="152">
        <v>0</v>
      </c>
      <c r="P401" s="152">
        <f>O401*H401</f>
        <v>0</v>
      </c>
      <c r="Q401" s="152">
        <v>0</v>
      </c>
      <c r="R401" s="152">
        <f>Q401*H401</f>
        <v>0</v>
      </c>
      <c r="S401" s="152">
        <v>0</v>
      </c>
      <c r="T401" s="153">
        <f>S401*H401</f>
        <v>0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R401" s="154" t="s">
        <v>709</v>
      </c>
      <c r="AT401" s="154" t="s">
        <v>133</v>
      </c>
      <c r="AU401" s="154" t="s">
        <v>82</v>
      </c>
      <c r="AY401" s="18" t="s">
        <v>131</v>
      </c>
      <c r="BE401" s="155">
        <f>IF(N401="základní",J401,0)</f>
        <v>15000</v>
      </c>
      <c r="BF401" s="155">
        <f>IF(N401="snížená",J401,0)</f>
        <v>0</v>
      </c>
      <c r="BG401" s="155">
        <f>IF(N401="zákl. přenesená",J401,0)</f>
        <v>0</v>
      </c>
      <c r="BH401" s="155">
        <f>IF(N401="sníž. přenesená",J401,0)</f>
        <v>0</v>
      </c>
      <c r="BI401" s="155">
        <f>IF(N401="nulová",J401,0)</f>
        <v>0</v>
      </c>
      <c r="BJ401" s="18" t="s">
        <v>80</v>
      </c>
      <c r="BK401" s="155">
        <f>ROUND(I401*H401,2)</f>
        <v>15000</v>
      </c>
      <c r="BL401" s="18" t="s">
        <v>709</v>
      </c>
      <c r="BM401" s="154" t="s">
        <v>720</v>
      </c>
    </row>
    <row r="402" spans="2:63" s="12" customFormat="1" ht="22.9" customHeight="1">
      <c r="B402" s="130"/>
      <c r="D402" s="131" t="s">
        <v>71</v>
      </c>
      <c r="E402" s="140" t="s">
        <v>721</v>
      </c>
      <c r="F402" s="140" t="s">
        <v>722</v>
      </c>
      <c r="J402" s="141">
        <f>BK402</f>
        <v>10000</v>
      </c>
      <c r="L402" s="130"/>
      <c r="M402" s="134"/>
      <c r="N402" s="135"/>
      <c r="O402" s="135"/>
      <c r="P402" s="136">
        <f>P403</f>
        <v>0</v>
      </c>
      <c r="Q402" s="135"/>
      <c r="R402" s="136">
        <f>R403</f>
        <v>0</v>
      </c>
      <c r="S402" s="135"/>
      <c r="T402" s="137">
        <f>T403</f>
        <v>0</v>
      </c>
      <c r="AR402" s="131" t="s">
        <v>153</v>
      </c>
      <c r="AT402" s="138" t="s">
        <v>71</v>
      </c>
      <c r="AU402" s="138" t="s">
        <v>80</v>
      </c>
      <c r="AY402" s="131" t="s">
        <v>131</v>
      </c>
      <c r="BK402" s="139">
        <f>BK403</f>
        <v>10000</v>
      </c>
    </row>
    <row r="403" spans="1:65" s="2" customFormat="1" ht="16.5" customHeight="1">
      <c r="A403" s="30"/>
      <c r="B403" s="142"/>
      <c r="C403" s="143" t="s">
        <v>723</v>
      </c>
      <c r="D403" s="143" t="s">
        <v>133</v>
      </c>
      <c r="E403" s="144" t="s">
        <v>724</v>
      </c>
      <c r="F403" s="145" t="s">
        <v>725</v>
      </c>
      <c r="G403" s="146" t="s">
        <v>536</v>
      </c>
      <c r="H403" s="147">
        <v>1</v>
      </c>
      <c r="I403" s="148">
        <v>10000</v>
      </c>
      <c r="J403" s="148">
        <f>ROUND(I403*H403,2)</f>
        <v>10000</v>
      </c>
      <c r="K403" s="149"/>
      <c r="L403" s="31"/>
      <c r="M403" s="194" t="s">
        <v>1</v>
      </c>
      <c r="N403" s="195" t="s">
        <v>37</v>
      </c>
      <c r="O403" s="196">
        <v>0</v>
      </c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R403" s="154" t="s">
        <v>709</v>
      </c>
      <c r="AT403" s="154" t="s">
        <v>133</v>
      </c>
      <c r="AU403" s="154" t="s">
        <v>82</v>
      </c>
      <c r="AY403" s="18" t="s">
        <v>131</v>
      </c>
      <c r="BE403" s="155">
        <f>IF(N403="základní",J403,0)</f>
        <v>10000</v>
      </c>
      <c r="BF403" s="155">
        <f>IF(N403="snížená",J403,0)</f>
        <v>0</v>
      </c>
      <c r="BG403" s="155">
        <f>IF(N403="zákl. přenesená",J403,0)</f>
        <v>0</v>
      </c>
      <c r="BH403" s="155">
        <f>IF(N403="sníž. přenesená",J403,0)</f>
        <v>0</v>
      </c>
      <c r="BI403" s="155">
        <f>IF(N403="nulová",J403,0)</f>
        <v>0</v>
      </c>
      <c r="BJ403" s="18" t="s">
        <v>80</v>
      </c>
      <c r="BK403" s="155">
        <f>ROUND(I403*H403,2)</f>
        <v>10000</v>
      </c>
      <c r="BL403" s="18" t="s">
        <v>709</v>
      </c>
      <c r="BM403" s="154" t="s">
        <v>726</v>
      </c>
    </row>
    <row r="404" spans="1:31" s="2" customFormat="1" ht="6.95" customHeight="1">
      <c r="A404" s="30"/>
      <c r="B404" s="45"/>
      <c r="C404" s="46"/>
      <c r="D404" s="46"/>
      <c r="E404" s="46"/>
      <c r="F404" s="46"/>
      <c r="G404" s="46"/>
      <c r="H404" s="46"/>
      <c r="I404" s="46"/>
      <c r="J404" s="46"/>
      <c r="K404" s="46"/>
      <c r="L404" s="31"/>
      <c r="M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</row>
  </sheetData>
  <autoFilter ref="C134:K40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6"/>
  <sheetViews>
    <sheetView showGridLines="0" workbookViewId="0" topLeftCell="C224">
      <selection activeCell="I245" sqref="I2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1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89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4" t="str">
        <f>'Rekapitulace stavby'!K6</f>
        <v>R 1 - Rekonstrukce sportovišť při ZŠ Bílá cesta</v>
      </c>
      <c r="F7" s="235"/>
      <c r="G7" s="235"/>
      <c r="H7" s="235"/>
      <c r="L7" s="21"/>
    </row>
    <row r="8" spans="1:31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20" t="s">
        <v>727</v>
      </c>
      <c r="F9" s="233"/>
      <c r="G9" s="233"/>
      <c r="H9" s="23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3">
        <f>'Rekapitulace stavby'!AN8</f>
        <v>44273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>
        <f>'Rekapitulace stavby'!AN13</f>
        <v>47052121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199" t="str">
        <f>'Rekapitulace stavby'!E14</f>
        <v>Linhart spol. s r.o.</v>
      </c>
      <c r="F18" s="199"/>
      <c r="G18" s="199"/>
      <c r="H18" s="199"/>
      <c r="I18" s="27" t="s">
        <v>23</v>
      </c>
      <c r="J18" s="25" t="str">
        <f>'Rekapitulace stavby'!AN14</f>
        <v>CZ47052121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2" t="s">
        <v>1</v>
      </c>
      <c r="F27" s="202"/>
      <c r="G27" s="202"/>
      <c r="H27" s="20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ROUND(J130,2)</f>
        <v>433144.33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36</v>
      </c>
      <c r="E33" s="27" t="s">
        <v>37</v>
      </c>
      <c r="F33" s="98">
        <f>ROUND((SUM(BE130:BE245)),2)</f>
        <v>433144.33</v>
      </c>
      <c r="G33" s="30"/>
      <c r="H33" s="30"/>
      <c r="I33" s="99">
        <v>0.21</v>
      </c>
      <c r="J33" s="98">
        <f>ROUND(((SUM(BE130:BE245))*I33),2)</f>
        <v>90960.31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38</v>
      </c>
      <c r="F34" s="98">
        <f>ROUND((SUM(BF130:BF245)),2)</f>
        <v>0</v>
      </c>
      <c r="G34" s="30"/>
      <c r="H34" s="30"/>
      <c r="I34" s="99">
        <v>0.15</v>
      </c>
      <c r="J34" s="98">
        <f>ROUND(((SUM(BF130:BF245))*I34),2)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39</v>
      </c>
      <c r="F35" s="98">
        <f>ROUND((SUM(BG130:BG245)),2)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40</v>
      </c>
      <c r="F36" s="98">
        <f>ROUND((SUM(BH130:BH245)),2)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41</v>
      </c>
      <c r="F37" s="98">
        <f>ROUND((SUM(BI130:BI245)),2)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524104.64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92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4" t="str">
        <f>E7</f>
        <v>R 1 - Rekonstrukce sportovišť při ZŠ Bílá cesta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90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20" t="str">
        <f>E9</f>
        <v>SO - 02 - Skok do dálky</v>
      </c>
      <c r="F87" s="233"/>
      <c r="G87" s="233"/>
      <c r="H87" s="23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17</v>
      </c>
      <c r="D89" s="30"/>
      <c r="E89" s="30"/>
      <c r="F89" s="25" t="str">
        <f>F12</f>
        <v>Teplice</v>
      </c>
      <c r="G89" s="30"/>
      <c r="H89" s="30"/>
      <c r="I89" s="27" t="s">
        <v>19</v>
      </c>
      <c r="J89" s="53">
        <f>IF(J12="","",J12)</f>
        <v>44273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7" t="s">
        <v>20</v>
      </c>
      <c r="D91" s="30"/>
      <c r="E91" s="30"/>
      <c r="F91" s="25" t="str">
        <f>E15</f>
        <v>Statutární město Teplice</v>
      </c>
      <c r="G91" s="30"/>
      <c r="H91" s="30"/>
      <c r="I91" s="27" t="s">
        <v>26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24</v>
      </c>
      <c r="D92" s="30"/>
      <c r="E92" s="30"/>
      <c r="F92" s="25" t="str">
        <f>IF(E18="","",E18)</f>
        <v>Linhart spol. s r.o.</v>
      </c>
      <c r="G92" s="30"/>
      <c r="H92" s="30"/>
      <c r="I92" s="27" t="s">
        <v>29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93</v>
      </c>
      <c r="D94" s="100"/>
      <c r="E94" s="100"/>
      <c r="F94" s="100"/>
      <c r="G94" s="100"/>
      <c r="H94" s="100"/>
      <c r="I94" s="100"/>
      <c r="J94" s="109" t="s">
        <v>94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95</v>
      </c>
      <c r="D96" s="30"/>
      <c r="E96" s="30"/>
      <c r="F96" s="30"/>
      <c r="G96" s="30"/>
      <c r="H96" s="30"/>
      <c r="I96" s="30"/>
      <c r="J96" s="69">
        <f>J130</f>
        <v>433144.32999999996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96</v>
      </c>
    </row>
    <row r="97" spans="2:12" s="9" customFormat="1" ht="24.95" customHeight="1">
      <c r="B97" s="111"/>
      <c r="D97" s="112" t="s">
        <v>97</v>
      </c>
      <c r="E97" s="113"/>
      <c r="F97" s="113"/>
      <c r="G97" s="113"/>
      <c r="H97" s="113"/>
      <c r="I97" s="113"/>
      <c r="J97" s="114">
        <f>J131</f>
        <v>369719.82999999996</v>
      </c>
      <c r="L97" s="111"/>
    </row>
    <row r="98" spans="2:12" s="10" customFormat="1" ht="19.9" customHeight="1">
      <c r="B98" s="115"/>
      <c r="D98" s="116" t="s">
        <v>98</v>
      </c>
      <c r="E98" s="117"/>
      <c r="F98" s="117"/>
      <c r="G98" s="117"/>
      <c r="H98" s="117"/>
      <c r="I98" s="117"/>
      <c r="J98" s="118">
        <f>J132</f>
        <v>146460.19999999998</v>
      </c>
      <c r="L98" s="115"/>
    </row>
    <row r="99" spans="2:12" s="10" customFormat="1" ht="19.9" customHeight="1">
      <c r="B99" s="115"/>
      <c r="D99" s="116" t="s">
        <v>99</v>
      </c>
      <c r="E99" s="117"/>
      <c r="F99" s="117"/>
      <c r="G99" s="117"/>
      <c r="H99" s="117"/>
      <c r="I99" s="117"/>
      <c r="J99" s="118">
        <f>J188</f>
        <v>2701.96</v>
      </c>
      <c r="L99" s="115"/>
    </row>
    <row r="100" spans="2:12" s="10" customFormat="1" ht="19.9" customHeight="1">
      <c r="B100" s="115"/>
      <c r="D100" s="116" t="s">
        <v>101</v>
      </c>
      <c r="E100" s="117"/>
      <c r="F100" s="117"/>
      <c r="G100" s="117"/>
      <c r="H100" s="117"/>
      <c r="I100" s="117"/>
      <c r="J100" s="118">
        <f>J193</f>
        <v>72722.79000000001</v>
      </c>
      <c r="L100" s="115"/>
    </row>
    <row r="101" spans="2:12" s="10" customFormat="1" ht="19.9" customHeight="1">
      <c r="B101" s="115"/>
      <c r="D101" s="116" t="s">
        <v>103</v>
      </c>
      <c r="E101" s="117"/>
      <c r="F101" s="117"/>
      <c r="G101" s="117"/>
      <c r="H101" s="117"/>
      <c r="I101" s="117"/>
      <c r="J101" s="118">
        <f>J203</f>
        <v>98916.62</v>
      </c>
      <c r="L101" s="115"/>
    </row>
    <row r="102" spans="2:12" s="10" customFormat="1" ht="19.9" customHeight="1">
      <c r="B102" s="115"/>
      <c r="D102" s="116" t="s">
        <v>104</v>
      </c>
      <c r="E102" s="117"/>
      <c r="F102" s="117"/>
      <c r="G102" s="117"/>
      <c r="H102" s="117"/>
      <c r="I102" s="117"/>
      <c r="J102" s="118">
        <f>J220</f>
        <v>46950.68</v>
      </c>
      <c r="L102" s="115"/>
    </row>
    <row r="103" spans="2:12" s="10" customFormat="1" ht="19.9" customHeight="1">
      <c r="B103" s="115"/>
      <c r="D103" s="116" t="s">
        <v>105</v>
      </c>
      <c r="E103" s="117"/>
      <c r="F103" s="117"/>
      <c r="G103" s="117"/>
      <c r="H103" s="117"/>
      <c r="I103" s="117"/>
      <c r="J103" s="118">
        <f>J228</f>
        <v>1967.58</v>
      </c>
      <c r="L103" s="115"/>
    </row>
    <row r="104" spans="2:12" s="9" customFormat="1" ht="24.95" customHeight="1">
      <c r="B104" s="111"/>
      <c r="D104" s="112" t="s">
        <v>106</v>
      </c>
      <c r="E104" s="113"/>
      <c r="F104" s="113"/>
      <c r="G104" s="113"/>
      <c r="H104" s="113"/>
      <c r="I104" s="113"/>
      <c r="J104" s="114">
        <f>J230</f>
        <v>40924.5</v>
      </c>
      <c r="L104" s="111"/>
    </row>
    <row r="105" spans="2:12" s="10" customFormat="1" ht="19.9" customHeight="1">
      <c r="B105" s="115"/>
      <c r="D105" s="116" t="s">
        <v>109</v>
      </c>
      <c r="E105" s="117"/>
      <c r="F105" s="117"/>
      <c r="G105" s="117"/>
      <c r="H105" s="117"/>
      <c r="I105" s="117"/>
      <c r="J105" s="118">
        <f>J231</f>
        <v>40924.5</v>
      </c>
      <c r="L105" s="115"/>
    </row>
    <row r="106" spans="2:12" s="9" customFormat="1" ht="24.95" customHeight="1">
      <c r="B106" s="111"/>
      <c r="D106" s="112" t="s">
        <v>111</v>
      </c>
      <c r="E106" s="113"/>
      <c r="F106" s="113"/>
      <c r="G106" s="113"/>
      <c r="H106" s="113"/>
      <c r="I106" s="113"/>
      <c r="J106" s="114">
        <f>J237</f>
        <v>22500</v>
      </c>
      <c r="L106" s="111"/>
    </row>
    <row r="107" spans="2:12" s="10" customFormat="1" ht="19.9" customHeight="1">
      <c r="B107" s="115"/>
      <c r="D107" s="116" t="s">
        <v>112</v>
      </c>
      <c r="E107" s="117"/>
      <c r="F107" s="117"/>
      <c r="G107" s="117"/>
      <c r="H107" s="117"/>
      <c r="I107" s="117"/>
      <c r="J107" s="118">
        <f>J238</f>
        <v>2500</v>
      </c>
      <c r="L107" s="115"/>
    </row>
    <row r="108" spans="2:12" s="10" customFormat="1" ht="19.9" customHeight="1">
      <c r="B108" s="115"/>
      <c r="D108" s="116" t="s">
        <v>113</v>
      </c>
      <c r="E108" s="117"/>
      <c r="F108" s="117"/>
      <c r="G108" s="117"/>
      <c r="H108" s="117"/>
      <c r="I108" s="117"/>
      <c r="J108" s="118">
        <f>J240</f>
        <v>10000</v>
      </c>
      <c r="L108" s="115"/>
    </row>
    <row r="109" spans="2:12" s="10" customFormat="1" ht="19.9" customHeight="1">
      <c r="B109" s="115"/>
      <c r="D109" s="116" t="s">
        <v>114</v>
      </c>
      <c r="E109" s="117"/>
      <c r="F109" s="117"/>
      <c r="G109" s="117"/>
      <c r="H109" s="117"/>
      <c r="I109" s="117"/>
      <c r="J109" s="118">
        <f>J242</f>
        <v>5000</v>
      </c>
      <c r="L109" s="115"/>
    </row>
    <row r="110" spans="2:12" s="10" customFormat="1" ht="19.9" customHeight="1">
      <c r="B110" s="115"/>
      <c r="D110" s="116" t="s">
        <v>115</v>
      </c>
      <c r="E110" s="117"/>
      <c r="F110" s="117"/>
      <c r="G110" s="117"/>
      <c r="H110" s="117"/>
      <c r="I110" s="117"/>
      <c r="J110" s="118">
        <f>J244</f>
        <v>5000</v>
      </c>
      <c r="L110" s="115"/>
    </row>
    <row r="111" spans="1:31" s="2" customFormat="1" ht="21.7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6" spans="1:31" s="2" customFormat="1" ht="6.95" customHeight="1">
      <c r="A116" s="30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4.95" customHeight="1">
      <c r="A117" s="30"/>
      <c r="B117" s="31"/>
      <c r="C117" s="22" t="s">
        <v>116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14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6.5" customHeight="1">
      <c r="A120" s="30"/>
      <c r="B120" s="31"/>
      <c r="C120" s="30"/>
      <c r="D120" s="30"/>
      <c r="E120" s="234" t="str">
        <f>E7</f>
        <v>R 1 - Rekonstrukce sportovišť při ZŠ Bílá cesta</v>
      </c>
      <c r="F120" s="235"/>
      <c r="G120" s="235"/>
      <c r="H120" s="235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90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>
      <c r="A122" s="30"/>
      <c r="B122" s="31"/>
      <c r="C122" s="30"/>
      <c r="D122" s="30"/>
      <c r="E122" s="220" t="str">
        <f>E9</f>
        <v>SO - 02 - Skok do dálky</v>
      </c>
      <c r="F122" s="233"/>
      <c r="G122" s="233"/>
      <c r="H122" s="233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17</v>
      </c>
      <c r="D124" s="30"/>
      <c r="E124" s="30"/>
      <c r="F124" s="25" t="str">
        <f>F12</f>
        <v>Teplice</v>
      </c>
      <c r="G124" s="30"/>
      <c r="H124" s="30"/>
      <c r="I124" s="27" t="s">
        <v>19</v>
      </c>
      <c r="J124" s="53">
        <f>IF(J12="","",J12)</f>
        <v>44273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25.7" customHeight="1">
      <c r="A126" s="30"/>
      <c r="B126" s="31"/>
      <c r="C126" s="27" t="s">
        <v>20</v>
      </c>
      <c r="D126" s="30"/>
      <c r="E126" s="30"/>
      <c r="F126" s="25" t="str">
        <f>E15</f>
        <v>Statutární město Teplice</v>
      </c>
      <c r="G126" s="30"/>
      <c r="H126" s="30"/>
      <c r="I126" s="27" t="s">
        <v>26</v>
      </c>
      <c r="J126" s="28" t="str">
        <f>E21</f>
        <v>Sportovní projekty s.r.o.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5.2" customHeight="1">
      <c r="A127" s="30"/>
      <c r="B127" s="31"/>
      <c r="C127" s="27" t="s">
        <v>24</v>
      </c>
      <c r="D127" s="30"/>
      <c r="E127" s="30"/>
      <c r="F127" s="25" t="str">
        <f>IF(E18="","",E18)</f>
        <v>Linhart spol. s r.o.</v>
      </c>
      <c r="G127" s="30"/>
      <c r="H127" s="30"/>
      <c r="I127" s="27" t="s">
        <v>29</v>
      </c>
      <c r="J127" s="28" t="str">
        <f>E24</f>
        <v>F.Pecka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0.3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11" customFormat="1" ht="29.25" customHeight="1">
      <c r="A129" s="119"/>
      <c r="B129" s="120"/>
      <c r="C129" s="121" t="s">
        <v>117</v>
      </c>
      <c r="D129" s="122" t="s">
        <v>57</v>
      </c>
      <c r="E129" s="122" t="s">
        <v>53</v>
      </c>
      <c r="F129" s="122" t="s">
        <v>54</v>
      </c>
      <c r="G129" s="122" t="s">
        <v>118</v>
      </c>
      <c r="H129" s="122" t="s">
        <v>119</v>
      </c>
      <c r="I129" s="122" t="s">
        <v>120</v>
      </c>
      <c r="J129" s="123" t="s">
        <v>94</v>
      </c>
      <c r="K129" s="124" t="s">
        <v>121</v>
      </c>
      <c r="L129" s="125"/>
      <c r="M129" s="60" t="s">
        <v>1</v>
      </c>
      <c r="N129" s="61" t="s">
        <v>36</v>
      </c>
      <c r="O129" s="61" t="s">
        <v>122</v>
      </c>
      <c r="P129" s="61" t="s">
        <v>123</v>
      </c>
      <c r="Q129" s="61" t="s">
        <v>124</v>
      </c>
      <c r="R129" s="61" t="s">
        <v>125</v>
      </c>
      <c r="S129" s="61" t="s">
        <v>126</v>
      </c>
      <c r="T129" s="62" t="s">
        <v>127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</row>
    <row r="130" spans="1:63" s="2" customFormat="1" ht="22.9" customHeight="1">
      <c r="A130" s="30"/>
      <c r="B130" s="31"/>
      <c r="C130" s="67" t="s">
        <v>128</v>
      </c>
      <c r="D130" s="30"/>
      <c r="E130" s="30"/>
      <c r="F130" s="30"/>
      <c r="G130" s="30"/>
      <c r="H130" s="30"/>
      <c r="I130" s="30"/>
      <c r="J130" s="126">
        <f>BK130</f>
        <v>433144.32999999996</v>
      </c>
      <c r="K130" s="30"/>
      <c r="L130" s="31"/>
      <c r="M130" s="63"/>
      <c r="N130" s="54"/>
      <c r="O130" s="64"/>
      <c r="P130" s="127">
        <f>P131+P230+P237</f>
        <v>266.57953000000003</v>
      </c>
      <c r="Q130" s="64"/>
      <c r="R130" s="127">
        <f>R131+R230+R237</f>
        <v>74.30736868</v>
      </c>
      <c r="S130" s="64"/>
      <c r="T130" s="128">
        <f>T131+T230+T237</f>
        <v>43.78626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71</v>
      </c>
      <c r="AU130" s="18" t="s">
        <v>96</v>
      </c>
      <c r="BK130" s="129">
        <f>BK131+BK230+BK237</f>
        <v>433144.32999999996</v>
      </c>
    </row>
    <row r="131" spans="2:63" s="12" customFormat="1" ht="25.9" customHeight="1">
      <c r="B131" s="130"/>
      <c r="D131" s="131" t="s">
        <v>71</v>
      </c>
      <c r="E131" s="132" t="s">
        <v>129</v>
      </c>
      <c r="F131" s="132" t="s">
        <v>130</v>
      </c>
      <c r="J131" s="133">
        <f>BK131</f>
        <v>369719.82999999996</v>
      </c>
      <c r="L131" s="130"/>
      <c r="M131" s="134"/>
      <c r="N131" s="135"/>
      <c r="O131" s="135"/>
      <c r="P131" s="136">
        <f>P132+P188+P193+P203+P220+P228</f>
        <v>266.57953000000003</v>
      </c>
      <c r="Q131" s="135"/>
      <c r="R131" s="136">
        <f>R132+R188+R193+R203+R220+R228</f>
        <v>74.30736868</v>
      </c>
      <c r="S131" s="135"/>
      <c r="T131" s="137">
        <f>T132+T188+T193+T203+T220+T228</f>
        <v>43.78626</v>
      </c>
      <c r="AR131" s="131" t="s">
        <v>80</v>
      </c>
      <c r="AT131" s="138" t="s">
        <v>71</v>
      </c>
      <c r="AU131" s="138" t="s">
        <v>72</v>
      </c>
      <c r="AY131" s="131" t="s">
        <v>131</v>
      </c>
      <c r="BK131" s="139">
        <f>BK132+BK188+BK193+BK203+BK220+BK228</f>
        <v>369719.82999999996</v>
      </c>
    </row>
    <row r="132" spans="2:63" s="12" customFormat="1" ht="22.9" customHeight="1">
      <c r="B132" s="130"/>
      <c r="D132" s="131" t="s">
        <v>71</v>
      </c>
      <c r="E132" s="140" t="s">
        <v>80</v>
      </c>
      <c r="F132" s="140" t="s">
        <v>132</v>
      </c>
      <c r="J132" s="141">
        <f>BK132</f>
        <v>146460.19999999998</v>
      </c>
      <c r="L132" s="130"/>
      <c r="M132" s="134"/>
      <c r="N132" s="135"/>
      <c r="O132" s="135"/>
      <c r="P132" s="136">
        <f>SUM(P133:P187)</f>
        <v>149.38759000000002</v>
      </c>
      <c r="Q132" s="135"/>
      <c r="R132" s="136">
        <f>SUM(R133:R187)</f>
        <v>16.740339</v>
      </c>
      <c r="S132" s="135"/>
      <c r="T132" s="137">
        <f>SUM(T133:T187)</f>
        <v>43.78626</v>
      </c>
      <c r="AR132" s="131" t="s">
        <v>80</v>
      </c>
      <c r="AT132" s="138" t="s">
        <v>71</v>
      </c>
      <c r="AU132" s="138" t="s">
        <v>80</v>
      </c>
      <c r="AY132" s="131" t="s">
        <v>131</v>
      </c>
      <c r="BK132" s="139">
        <f>SUM(BK133:BK187)</f>
        <v>146460.19999999998</v>
      </c>
    </row>
    <row r="133" spans="1:65" s="2" customFormat="1" ht="16.5" customHeight="1">
      <c r="A133" s="30"/>
      <c r="B133" s="142"/>
      <c r="C133" s="143" t="s">
        <v>80</v>
      </c>
      <c r="D133" s="143" t="s">
        <v>133</v>
      </c>
      <c r="E133" s="144" t="s">
        <v>134</v>
      </c>
      <c r="F133" s="145" t="s">
        <v>728</v>
      </c>
      <c r="G133" s="146" t="s">
        <v>136</v>
      </c>
      <c r="H133" s="147">
        <v>43.826</v>
      </c>
      <c r="I133" s="148">
        <v>60</v>
      </c>
      <c r="J133" s="148">
        <f>ROUND(I133*H133,2)</f>
        <v>2629.56</v>
      </c>
      <c r="K133" s="149"/>
      <c r="L133" s="31"/>
      <c r="M133" s="150" t="s">
        <v>1</v>
      </c>
      <c r="N133" s="151" t="s">
        <v>37</v>
      </c>
      <c r="O133" s="152">
        <v>0.12</v>
      </c>
      <c r="P133" s="152">
        <f>O133*H133</f>
        <v>5.25912</v>
      </c>
      <c r="Q133" s="152">
        <v>0</v>
      </c>
      <c r="R133" s="152">
        <f>Q133*H133</f>
        <v>0</v>
      </c>
      <c r="S133" s="152">
        <v>0.03</v>
      </c>
      <c r="T133" s="153">
        <f>S133*H133</f>
        <v>1.31478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137</v>
      </c>
      <c r="AT133" s="154" t="s">
        <v>133</v>
      </c>
      <c r="AU133" s="154" t="s">
        <v>82</v>
      </c>
      <c r="AY133" s="18" t="s">
        <v>131</v>
      </c>
      <c r="BE133" s="155">
        <f>IF(N133="základní",J133,0)</f>
        <v>2629.56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80</v>
      </c>
      <c r="BK133" s="155">
        <f>ROUND(I133*H133,2)</f>
        <v>2629.56</v>
      </c>
      <c r="BL133" s="18" t="s">
        <v>137</v>
      </c>
      <c r="BM133" s="154" t="s">
        <v>729</v>
      </c>
    </row>
    <row r="134" spans="2:51" s="13" customFormat="1" ht="12">
      <c r="B134" s="156"/>
      <c r="D134" s="157" t="s">
        <v>142</v>
      </c>
      <c r="E134" s="158" t="s">
        <v>1</v>
      </c>
      <c r="F134" s="159" t="s">
        <v>730</v>
      </c>
      <c r="H134" s="160">
        <v>43.826</v>
      </c>
      <c r="L134" s="156"/>
      <c r="M134" s="161"/>
      <c r="N134" s="162"/>
      <c r="O134" s="162"/>
      <c r="P134" s="162"/>
      <c r="Q134" s="162"/>
      <c r="R134" s="162"/>
      <c r="S134" s="162"/>
      <c r="T134" s="163"/>
      <c r="AT134" s="158" t="s">
        <v>142</v>
      </c>
      <c r="AU134" s="158" t="s">
        <v>82</v>
      </c>
      <c r="AV134" s="13" t="s">
        <v>82</v>
      </c>
      <c r="AW134" s="13" t="s">
        <v>28</v>
      </c>
      <c r="AX134" s="13" t="s">
        <v>80</v>
      </c>
      <c r="AY134" s="158" t="s">
        <v>131</v>
      </c>
    </row>
    <row r="135" spans="1:65" s="2" customFormat="1" ht="21.75" customHeight="1">
      <c r="A135" s="30"/>
      <c r="B135" s="142"/>
      <c r="C135" s="143" t="s">
        <v>82</v>
      </c>
      <c r="D135" s="143" t="s">
        <v>133</v>
      </c>
      <c r="E135" s="144" t="s">
        <v>139</v>
      </c>
      <c r="F135" s="145" t="s">
        <v>140</v>
      </c>
      <c r="G135" s="146" t="s">
        <v>136</v>
      </c>
      <c r="H135" s="147">
        <v>20.74</v>
      </c>
      <c r="I135" s="148">
        <v>77</v>
      </c>
      <c r="J135" s="148">
        <f>ROUND(I135*H135,2)</f>
        <v>1596.98</v>
      </c>
      <c r="K135" s="149"/>
      <c r="L135" s="31"/>
      <c r="M135" s="150" t="s">
        <v>1</v>
      </c>
      <c r="N135" s="151" t="s">
        <v>37</v>
      </c>
      <c r="O135" s="152">
        <v>0.272</v>
      </c>
      <c r="P135" s="152">
        <f>O135*H135</f>
        <v>5.64128</v>
      </c>
      <c r="Q135" s="152">
        <v>0</v>
      </c>
      <c r="R135" s="152">
        <f>Q135*H135</f>
        <v>0</v>
      </c>
      <c r="S135" s="152">
        <v>0.26</v>
      </c>
      <c r="T135" s="153">
        <f>S135*H135</f>
        <v>5.392399999999999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4" t="s">
        <v>137</v>
      </c>
      <c r="AT135" s="154" t="s">
        <v>133</v>
      </c>
      <c r="AU135" s="154" t="s">
        <v>82</v>
      </c>
      <c r="AY135" s="18" t="s">
        <v>131</v>
      </c>
      <c r="BE135" s="155">
        <f>IF(N135="základní",J135,0)</f>
        <v>1596.98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8" t="s">
        <v>80</v>
      </c>
      <c r="BK135" s="155">
        <f>ROUND(I135*H135,2)</f>
        <v>1596.98</v>
      </c>
      <c r="BL135" s="18" t="s">
        <v>137</v>
      </c>
      <c r="BM135" s="154" t="s">
        <v>731</v>
      </c>
    </row>
    <row r="136" spans="2:51" s="13" customFormat="1" ht="12">
      <c r="B136" s="156"/>
      <c r="D136" s="157" t="s">
        <v>142</v>
      </c>
      <c r="E136" s="158" t="s">
        <v>1</v>
      </c>
      <c r="F136" s="159" t="s">
        <v>732</v>
      </c>
      <c r="H136" s="160">
        <v>9</v>
      </c>
      <c r="L136" s="156"/>
      <c r="M136" s="161"/>
      <c r="N136" s="162"/>
      <c r="O136" s="162"/>
      <c r="P136" s="162"/>
      <c r="Q136" s="162"/>
      <c r="R136" s="162"/>
      <c r="S136" s="162"/>
      <c r="T136" s="163"/>
      <c r="AT136" s="158" t="s">
        <v>142</v>
      </c>
      <c r="AU136" s="158" t="s">
        <v>82</v>
      </c>
      <c r="AV136" s="13" t="s">
        <v>82</v>
      </c>
      <c r="AW136" s="13" t="s">
        <v>28</v>
      </c>
      <c r="AX136" s="13" t="s">
        <v>72</v>
      </c>
      <c r="AY136" s="158" t="s">
        <v>131</v>
      </c>
    </row>
    <row r="137" spans="2:51" s="13" customFormat="1" ht="12">
      <c r="B137" s="156"/>
      <c r="D137" s="157" t="s">
        <v>142</v>
      </c>
      <c r="E137" s="158" t="s">
        <v>1</v>
      </c>
      <c r="F137" s="159" t="s">
        <v>733</v>
      </c>
      <c r="H137" s="160">
        <v>11.74</v>
      </c>
      <c r="L137" s="156"/>
      <c r="M137" s="161"/>
      <c r="N137" s="162"/>
      <c r="O137" s="162"/>
      <c r="P137" s="162"/>
      <c r="Q137" s="162"/>
      <c r="R137" s="162"/>
      <c r="S137" s="162"/>
      <c r="T137" s="163"/>
      <c r="AT137" s="158" t="s">
        <v>142</v>
      </c>
      <c r="AU137" s="158" t="s">
        <v>82</v>
      </c>
      <c r="AV137" s="13" t="s">
        <v>82</v>
      </c>
      <c r="AW137" s="13" t="s">
        <v>28</v>
      </c>
      <c r="AX137" s="13" t="s">
        <v>72</v>
      </c>
      <c r="AY137" s="158" t="s">
        <v>131</v>
      </c>
    </row>
    <row r="138" spans="2:51" s="14" customFormat="1" ht="12">
      <c r="B138" s="164"/>
      <c r="D138" s="157" t="s">
        <v>142</v>
      </c>
      <c r="E138" s="165" t="s">
        <v>1</v>
      </c>
      <c r="F138" s="166" t="s">
        <v>160</v>
      </c>
      <c r="H138" s="167">
        <v>20.740000000000002</v>
      </c>
      <c r="L138" s="164"/>
      <c r="M138" s="168"/>
      <c r="N138" s="169"/>
      <c r="O138" s="169"/>
      <c r="P138" s="169"/>
      <c r="Q138" s="169"/>
      <c r="R138" s="169"/>
      <c r="S138" s="169"/>
      <c r="T138" s="170"/>
      <c r="AT138" s="165" t="s">
        <v>142</v>
      </c>
      <c r="AU138" s="165" t="s">
        <v>82</v>
      </c>
      <c r="AV138" s="14" t="s">
        <v>137</v>
      </c>
      <c r="AW138" s="14" t="s">
        <v>28</v>
      </c>
      <c r="AX138" s="14" t="s">
        <v>80</v>
      </c>
      <c r="AY138" s="165" t="s">
        <v>131</v>
      </c>
    </row>
    <row r="139" spans="1:65" s="2" customFormat="1" ht="21.75" customHeight="1">
      <c r="A139" s="30"/>
      <c r="B139" s="142"/>
      <c r="C139" s="143" t="s">
        <v>144</v>
      </c>
      <c r="D139" s="143" t="s">
        <v>133</v>
      </c>
      <c r="E139" s="144" t="s">
        <v>145</v>
      </c>
      <c r="F139" s="145" t="s">
        <v>146</v>
      </c>
      <c r="G139" s="146" t="s">
        <v>136</v>
      </c>
      <c r="H139" s="147">
        <v>18</v>
      </c>
      <c r="I139" s="148">
        <v>300</v>
      </c>
      <c r="J139" s="148">
        <f>ROUND(I139*H139,2)</f>
        <v>5400</v>
      </c>
      <c r="K139" s="149"/>
      <c r="L139" s="31"/>
      <c r="M139" s="150" t="s">
        <v>1</v>
      </c>
      <c r="N139" s="151" t="s">
        <v>37</v>
      </c>
      <c r="O139" s="152">
        <v>0.695</v>
      </c>
      <c r="P139" s="152">
        <f>O139*H139</f>
        <v>12.51</v>
      </c>
      <c r="Q139" s="152">
        <v>0</v>
      </c>
      <c r="R139" s="152">
        <f>Q139*H139</f>
        <v>0</v>
      </c>
      <c r="S139" s="152">
        <v>0.29</v>
      </c>
      <c r="T139" s="153">
        <f>S139*H139</f>
        <v>5.22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137</v>
      </c>
      <c r="AT139" s="154" t="s">
        <v>133</v>
      </c>
      <c r="AU139" s="154" t="s">
        <v>82</v>
      </c>
      <c r="AY139" s="18" t="s">
        <v>131</v>
      </c>
      <c r="BE139" s="155">
        <f>IF(N139="základní",J139,0)</f>
        <v>5400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80</v>
      </c>
      <c r="BK139" s="155">
        <f>ROUND(I139*H139,2)</f>
        <v>5400</v>
      </c>
      <c r="BL139" s="18" t="s">
        <v>137</v>
      </c>
      <c r="BM139" s="154" t="s">
        <v>734</v>
      </c>
    </row>
    <row r="140" spans="2:51" s="13" customFormat="1" ht="12">
      <c r="B140" s="156"/>
      <c r="D140" s="157" t="s">
        <v>142</v>
      </c>
      <c r="E140" s="158" t="s">
        <v>1</v>
      </c>
      <c r="F140" s="159" t="s">
        <v>735</v>
      </c>
      <c r="H140" s="160">
        <v>18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142</v>
      </c>
      <c r="AU140" s="158" t="s">
        <v>82</v>
      </c>
      <c r="AV140" s="13" t="s">
        <v>82</v>
      </c>
      <c r="AW140" s="13" t="s">
        <v>28</v>
      </c>
      <c r="AX140" s="13" t="s">
        <v>80</v>
      </c>
      <c r="AY140" s="158" t="s">
        <v>131</v>
      </c>
    </row>
    <row r="141" spans="1:65" s="2" customFormat="1" ht="21.75" customHeight="1">
      <c r="A141" s="30"/>
      <c r="B141" s="142"/>
      <c r="C141" s="143" t="s">
        <v>137</v>
      </c>
      <c r="D141" s="143" t="s">
        <v>133</v>
      </c>
      <c r="E141" s="144" t="s">
        <v>736</v>
      </c>
      <c r="F141" s="145" t="s">
        <v>737</v>
      </c>
      <c r="G141" s="146" t="s">
        <v>136</v>
      </c>
      <c r="H141" s="147">
        <v>43.826</v>
      </c>
      <c r="I141" s="148">
        <v>60</v>
      </c>
      <c r="J141" s="148">
        <f>ROUND(I141*H141,2)</f>
        <v>2629.56</v>
      </c>
      <c r="K141" s="149"/>
      <c r="L141" s="31"/>
      <c r="M141" s="150" t="s">
        <v>1</v>
      </c>
      <c r="N141" s="151" t="s">
        <v>37</v>
      </c>
      <c r="O141" s="152">
        <v>1.373</v>
      </c>
      <c r="P141" s="152">
        <f>O141*H141</f>
        <v>60.173098</v>
      </c>
      <c r="Q141" s="152">
        <v>0</v>
      </c>
      <c r="R141" s="152">
        <f>Q141*H141</f>
        <v>0</v>
      </c>
      <c r="S141" s="152">
        <v>0.58</v>
      </c>
      <c r="T141" s="153">
        <f>S141*H141</f>
        <v>25.419079999999997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4" t="s">
        <v>137</v>
      </c>
      <c r="AT141" s="154" t="s">
        <v>133</v>
      </c>
      <c r="AU141" s="154" t="s">
        <v>82</v>
      </c>
      <c r="AY141" s="18" t="s">
        <v>131</v>
      </c>
      <c r="BE141" s="155">
        <f>IF(N141="základní",J141,0)</f>
        <v>2629.56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80</v>
      </c>
      <c r="BK141" s="155">
        <f>ROUND(I141*H141,2)</f>
        <v>2629.56</v>
      </c>
      <c r="BL141" s="18" t="s">
        <v>137</v>
      </c>
      <c r="BM141" s="154" t="s">
        <v>738</v>
      </c>
    </row>
    <row r="142" spans="2:51" s="13" customFormat="1" ht="12">
      <c r="B142" s="156"/>
      <c r="D142" s="157" t="s">
        <v>142</v>
      </c>
      <c r="E142" s="158" t="s">
        <v>1</v>
      </c>
      <c r="F142" s="159" t="s">
        <v>730</v>
      </c>
      <c r="H142" s="160">
        <v>43.826</v>
      </c>
      <c r="L142" s="156"/>
      <c r="M142" s="161"/>
      <c r="N142" s="162"/>
      <c r="O142" s="162"/>
      <c r="P142" s="162"/>
      <c r="Q142" s="162"/>
      <c r="R142" s="162"/>
      <c r="S142" s="162"/>
      <c r="T142" s="163"/>
      <c r="AT142" s="158" t="s">
        <v>142</v>
      </c>
      <c r="AU142" s="158" t="s">
        <v>82</v>
      </c>
      <c r="AV142" s="13" t="s">
        <v>82</v>
      </c>
      <c r="AW142" s="13" t="s">
        <v>28</v>
      </c>
      <c r="AX142" s="13" t="s">
        <v>80</v>
      </c>
      <c r="AY142" s="158" t="s">
        <v>131</v>
      </c>
    </row>
    <row r="143" spans="1:65" s="2" customFormat="1" ht="16.5" customHeight="1">
      <c r="A143" s="30"/>
      <c r="B143" s="142"/>
      <c r="C143" s="143" t="s">
        <v>153</v>
      </c>
      <c r="D143" s="143" t="s">
        <v>133</v>
      </c>
      <c r="E143" s="144" t="s">
        <v>154</v>
      </c>
      <c r="F143" s="145" t="s">
        <v>155</v>
      </c>
      <c r="G143" s="146" t="s">
        <v>156</v>
      </c>
      <c r="H143" s="147">
        <v>28</v>
      </c>
      <c r="I143" s="148">
        <v>70</v>
      </c>
      <c r="J143" s="148">
        <f>ROUND(I143*H143,2)</f>
        <v>1960</v>
      </c>
      <c r="K143" s="149"/>
      <c r="L143" s="31"/>
      <c r="M143" s="150" t="s">
        <v>1</v>
      </c>
      <c r="N143" s="151" t="s">
        <v>37</v>
      </c>
      <c r="O143" s="152">
        <v>0.227</v>
      </c>
      <c r="P143" s="152">
        <f>O143*H143</f>
        <v>6.356</v>
      </c>
      <c r="Q143" s="152">
        <v>0</v>
      </c>
      <c r="R143" s="152">
        <f>Q143*H143</f>
        <v>0</v>
      </c>
      <c r="S143" s="152">
        <v>0.23</v>
      </c>
      <c r="T143" s="153">
        <f>S143*H143</f>
        <v>6.44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4" t="s">
        <v>137</v>
      </c>
      <c r="AT143" s="154" t="s">
        <v>133</v>
      </c>
      <c r="AU143" s="154" t="s">
        <v>82</v>
      </c>
      <c r="AY143" s="18" t="s">
        <v>131</v>
      </c>
      <c r="BE143" s="155">
        <f>IF(N143="základní",J143,0)</f>
        <v>1960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80</v>
      </c>
      <c r="BK143" s="155">
        <f>ROUND(I143*H143,2)</f>
        <v>1960</v>
      </c>
      <c r="BL143" s="18" t="s">
        <v>137</v>
      </c>
      <c r="BM143" s="154" t="s">
        <v>739</v>
      </c>
    </row>
    <row r="144" spans="2:51" s="13" customFormat="1" ht="12">
      <c r="B144" s="156"/>
      <c r="D144" s="157" t="s">
        <v>142</v>
      </c>
      <c r="E144" s="158" t="s">
        <v>1</v>
      </c>
      <c r="F144" s="159" t="s">
        <v>740</v>
      </c>
      <c r="H144" s="160">
        <v>18</v>
      </c>
      <c r="L144" s="156"/>
      <c r="M144" s="161"/>
      <c r="N144" s="162"/>
      <c r="O144" s="162"/>
      <c r="P144" s="162"/>
      <c r="Q144" s="162"/>
      <c r="R144" s="162"/>
      <c r="S144" s="162"/>
      <c r="T144" s="163"/>
      <c r="AT144" s="158" t="s">
        <v>142</v>
      </c>
      <c r="AU144" s="158" t="s">
        <v>82</v>
      </c>
      <c r="AV144" s="13" t="s">
        <v>82</v>
      </c>
      <c r="AW144" s="13" t="s">
        <v>28</v>
      </c>
      <c r="AX144" s="13" t="s">
        <v>72</v>
      </c>
      <c r="AY144" s="158" t="s">
        <v>131</v>
      </c>
    </row>
    <row r="145" spans="2:51" s="13" customFormat="1" ht="12">
      <c r="B145" s="156"/>
      <c r="D145" s="157" t="s">
        <v>142</v>
      </c>
      <c r="E145" s="158" t="s">
        <v>1</v>
      </c>
      <c r="F145" s="159" t="s">
        <v>741</v>
      </c>
      <c r="H145" s="160">
        <v>10</v>
      </c>
      <c r="L145" s="156"/>
      <c r="M145" s="161"/>
      <c r="N145" s="162"/>
      <c r="O145" s="162"/>
      <c r="P145" s="162"/>
      <c r="Q145" s="162"/>
      <c r="R145" s="162"/>
      <c r="S145" s="162"/>
      <c r="T145" s="163"/>
      <c r="AT145" s="158" t="s">
        <v>142</v>
      </c>
      <c r="AU145" s="158" t="s">
        <v>82</v>
      </c>
      <c r="AV145" s="13" t="s">
        <v>82</v>
      </c>
      <c r="AW145" s="13" t="s">
        <v>28</v>
      </c>
      <c r="AX145" s="13" t="s">
        <v>72</v>
      </c>
      <c r="AY145" s="158" t="s">
        <v>131</v>
      </c>
    </row>
    <row r="146" spans="2:51" s="14" customFormat="1" ht="12">
      <c r="B146" s="164"/>
      <c r="D146" s="157" t="s">
        <v>142</v>
      </c>
      <c r="E146" s="165" t="s">
        <v>1</v>
      </c>
      <c r="F146" s="166" t="s">
        <v>160</v>
      </c>
      <c r="H146" s="167">
        <v>28</v>
      </c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142</v>
      </c>
      <c r="AU146" s="165" t="s">
        <v>82</v>
      </c>
      <c r="AV146" s="14" t="s">
        <v>137</v>
      </c>
      <c r="AW146" s="14" t="s">
        <v>28</v>
      </c>
      <c r="AX146" s="14" t="s">
        <v>80</v>
      </c>
      <c r="AY146" s="165" t="s">
        <v>131</v>
      </c>
    </row>
    <row r="147" spans="1:65" s="2" customFormat="1" ht="21.75" customHeight="1">
      <c r="A147" s="30"/>
      <c r="B147" s="142"/>
      <c r="C147" s="143" t="s">
        <v>161</v>
      </c>
      <c r="D147" s="143" t="s">
        <v>133</v>
      </c>
      <c r="E147" s="144" t="s">
        <v>742</v>
      </c>
      <c r="F147" s="145" t="s">
        <v>743</v>
      </c>
      <c r="G147" s="146" t="s">
        <v>170</v>
      </c>
      <c r="H147" s="147">
        <v>4.207</v>
      </c>
      <c r="I147" s="148">
        <v>250</v>
      </c>
      <c r="J147" s="148">
        <f>ROUND(I147*H147,2)</f>
        <v>1051.75</v>
      </c>
      <c r="K147" s="149"/>
      <c r="L147" s="31"/>
      <c r="M147" s="150" t="s">
        <v>1</v>
      </c>
      <c r="N147" s="151" t="s">
        <v>37</v>
      </c>
      <c r="O147" s="152">
        <v>3.148</v>
      </c>
      <c r="P147" s="152">
        <f>O147*H147</f>
        <v>13.243636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4" t="s">
        <v>137</v>
      </c>
      <c r="AT147" s="154" t="s">
        <v>133</v>
      </c>
      <c r="AU147" s="154" t="s">
        <v>82</v>
      </c>
      <c r="AY147" s="18" t="s">
        <v>131</v>
      </c>
      <c r="BE147" s="155">
        <f>IF(N147="základní",J147,0)</f>
        <v>1051.75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80</v>
      </c>
      <c r="BK147" s="155">
        <f>ROUND(I147*H147,2)</f>
        <v>1051.75</v>
      </c>
      <c r="BL147" s="18" t="s">
        <v>137</v>
      </c>
      <c r="BM147" s="154" t="s">
        <v>744</v>
      </c>
    </row>
    <row r="148" spans="2:51" s="13" customFormat="1" ht="12">
      <c r="B148" s="156"/>
      <c r="D148" s="157" t="s">
        <v>142</v>
      </c>
      <c r="E148" s="158" t="s">
        <v>1</v>
      </c>
      <c r="F148" s="159" t="s">
        <v>745</v>
      </c>
      <c r="H148" s="160">
        <v>4.207</v>
      </c>
      <c r="L148" s="156"/>
      <c r="M148" s="161"/>
      <c r="N148" s="162"/>
      <c r="O148" s="162"/>
      <c r="P148" s="162"/>
      <c r="Q148" s="162"/>
      <c r="R148" s="162"/>
      <c r="S148" s="162"/>
      <c r="T148" s="163"/>
      <c r="AT148" s="158" t="s">
        <v>142</v>
      </c>
      <c r="AU148" s="158" t="s">
        <v>82</v>
      </c>
      <c r="AV148" s="13" t="s">
        <v>82</v>
      </c>
      <c r="AW148" s="13" t="s">
        <v>28</v>
      </c>
      <c r="AX148" s="13" t="s">
        <v>80</v>
      </c>
      <c r="AY148" s="158" t="s">
        <v>131</v>
      </c>
    </row>
    <row r="149" spans="1:65" s="2" customFormat="1" ht="21.75" customHeight="1">
      <c r="A149" s="30"/>
      <c r="B149" s="142"/>
      <c r="C149" s="143" t="s">
        <v>167</v>
      </c>
      <c r="D149" s="143" t="s">
        <v>133</v>
      </c>
      <c r="E149" s="144" t="s">
        <v>746</v>
      </c>
      <c r="F149" s="145" t="s">
        <v>747</v>
      </c>
      <c r="G149" s="146" t="s">
        <v>170</v>
      </c>
      <c r="H149" s="147">
        <v>6.3</v>
      </c>
      <c r="I149" s="148">
        <v>1250</v>
      </c>
      <c r="J149" s="148">
        <f>ROUND(I149*H149,2)</f>
        <v>7875</v>
      </c>
      <c r="K149" s="149"/>
      <c r="L149" s="31"/>
      <c r="M149" s="150" t="s">
        <v>1</v>
      </c>
      <c r="N149" s="151" t="s">
        <v>37</v>
      </c>
      <c r="O149" s="152">
        <v>2.391</v>
      </c>
      <c r="P149" s="152">
        <f>O149*H149</f>
        <v>15.0633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137</v>
      </c>
      <c r="AT149" s="154" t="s">
        <v>133</v>
      </c>
      <c r="AU149" s="154" t="s">
        <v>82</v>
      </c>
      <c r="AY149" s="18" t="s">
        <v>131</v>
      </c>
      <c r="BE149" s="155">
        <f>IF(N149="základní",J149,0)</f>
        <v>7875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80</v>
      </c>
      <c r="BK149" s="155">
        <f>ROUND(I149*H149,2)</f>
        <v>7875</v>
      </c>
      <c r="BL149" s="18" t="s">
        <v>137</v>
      </c>
      <c r="BM149" s="154" t="s">
        <v>748</v>
      </c>
    </row>
    <row r="150" spans="2:51" s="13" customFormat="1" ht="12">
      <c r="B150" s="156"/>
      <c r="D150" s="157" t="s">
        <v>142</v>
      </c>
      <c r="E150" s="158" t="s">
        <v>1</v>
      </c>
      <c r="F150" s="159" t="s">
        <v>749</v>
      </c>
      <c r="H150" s="160">
        <v>6.3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142</v>
      </c>
      <c r="AU150" s="158" t="s">
        <v>82</v>
      </c>
      <c r="AV150" s="13" t="s">
        <v>82</v>
      </c>
      <c r="AW150" s="13" t="s">
        <v>28</v>
      </c>
      <c r="AX150" s="13" t="s">
        <v>80</v>
      </c>
      <c r="AY150" s="158" t="s">
        <v>131</v>
      </c>
    </row>
    <row r="151" spans="1:65" s="2" customFormat="1" ht="21.75" customHeight="1">
      <c r="A151" s="30"/>
      <c r="B151" s="142"/>
      <c r="C151" s="143" t="s">
        <v>173</v>
      </c>
      <c r="D151" s="143" t="s">
        <v>133</v>
      </c>
      <c r="E151" s="144" t="s">
        <v>750</v>
      </c>
      <c r="F151" s="145" t="s">
        <v>751</v>
      </c>
      <c r="G151" s="146" t="s">
        <v>170</v>
      </c>
      <c r="H151" s="147">
        <v>2.136</v>
      </c>
      <c r="I151" s="148">
        <v>1500</v>
      </c>
      <c r="J151" s="148">
        <f>ROUND(I151*H151,2)</f>
        <v>3204</v>
      </c>
      <c r="K151" s="149"/>
      <c r="L151" s="31"/>
      <c r="M151" s="150" t="s">
        <v>1</v>
      </c>
      <c r="N151" s="151" t="s">
        <v>37</v>
      </c>
      <c r="O151" s="152">
        <v>4.493</v>
      </c>
      <c r="P151" s="152">
        <f>O151*H151</f>
        <v>9.597048000000001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4" t="s">
        <v>221</v>
      </c>
      <c r="AT151" s="154" t="s">
        <v>133</v>
      </c>
      <c r="AU151" s="154" t="s">
        <v>82</v>
      </c>
      <c r="AY151" s="18" t="s">
        <v>131</v>
      </c>
      <c r="BE151" s="155">
        <f>IF(N151="základní",J151,0)</f>
        <v>3204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80</v>
      </c>
      <c r="BK151" s="155">
        <f>ROUND(I151*H151,2)</f>
        <v>3204</v>
      </c>
      <c r="BL151" s="18" t="s">
        <v>221</v>
      </c>
      <c r="BM151" s="154" t="s">
        <v>752</v>
      </c>
    </row>
    <row r="152" spans="2:51" s="13" customFormat="1" ht="12">
      <c r="B152" s="156"/>
      <c r="D152" s="157" t="s">
        <v>142</v>
      </c>
      <c r="E152" s="158" t="s">
        <v>1</v>
      </c>
      <c r="F152" s="159" t="s">
        <v>753</v>
      </c>
      <c r="H152" s="160">
        <v>2.136</v>
      </c>
      <c r="L152" s="156"/>
      <c r="M152" s="161"/>
      <c r="N152" s="162"/>
      <c r="O152" s="162"/>
      <c r="P152" s="162"/>
      <c r="Q152" s="162"/>
      <c r="R152" s="162"/>
      <c r="S152" s="162"/>
      <c r="T152" s="163"/>
      <c r="AT152" s="158" t="s">
        <v>142</v>
      </c>
      <c r="AU152" s="158" t="s">
        <v>82</v>
      </c>
      <c r="AV152" s="13" t="s">
        <v>82</v>
      </c>
      <c r="AW152" s="13" t="s">
        <v>28</v>
      </c>
      <c r="AX152" s="13" t="s">
        <v>80</v>
      </c>
      <c r="AY152" s="158" t="s">
        <v>131</v>
      </c>
    </row>
    <row r="153" spans="1:65" s="2" customFormat="1" ht="21.75" customHeight="1">
      <c r="A153" s="30"/>
      <c r="B153" s="142"/>
      <c r="C153" s="143" t="s">
        <v>180</v>
      </c>
      <c r="D153" s="143" t="s">
        <v>133</v>
      </c>
      <c r="E153" s="144" t="s">
        <v>193</v>
      </c>
      <c r="F153" s="145" t="s">
        <v>194</v>
      </c>
      <c r="G153" s="146" t="s">
        <v>170</v>
      </c>
      <c r="H153" s="147">
        <v>12.643</v>
      </c>
      <c r="I153" s="148">
        <v>50</v>
      </c>
      <c r="J153" s="148">
        <f>ROUND(I153*H153,2)</f>
        <v>632.15</v>
      </c>
      <c r="K153" s="149"/>
      <c r="L153" s="31"/>
      <c r="M153" s="150" t="s">
        <v>1</v>
      </c>
      <c r="N153" s="151" t="s">
        <v>37</v>
      </c>
      <c r="O153" s="152">
        <v>0.07</v>
      </c>
      <c r="P153" s="152">
        <f>O153*H153</f>
        <v>0.8850100000000002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137</v>
      </c>
      <c r="AT153" s="154" t="s">
        <v>133</v>
      </c>
      <c r="AU153" s="154" t="s">
        <v>82</v>
      </c>
      <c r="AY153" s="18" t="s">
        <v>131</v>
      </c>
      <c r="BE153" s="155">
        <f>IF(N153="základní",J153,0)</f>
        <v>632.15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80</v>
      </c>
      <c r="BK153" s="155">
        <f>ROUND(I153*H153,2)</f>
        <v>632.15</v>
      </c>
      <c r="BL153" s="18" t="s">
        <v>137</v>
      </c>
      <c r="BM153" s="154" t="s">
        <v>754</v>
      </c>
    </row>
    <row r="154" spans="2:51" s="13" customFormat="1" ht="12">
      <c r="B154" s="156"/>
      <c r="D154" s="157" t="s">
        <v>142</v>
      </c>
      <c r="E154" s="158" t="s">
        <v>1</v>
      </c>
      <c r="F154" s="159" t="s">
        <v>755</v>
      </c>
      <c r="H154" s="160">
        <v>12.643</v>
      </c>
      <c r="L154" s="156"/>
      <c r="M154" s="161"/>
      <c r="N154" s="162"/>
      <c r="O154" s="162"/>
      <c r="P154" s="162"/>
      <c r="Q154" s="162"/>
      <c r="R154" s="162"/>
      <c r="S154" s="162"/>
      <c r="T154" s="163"/>
      <c r="AT154" s="158" t="s">
        <v>142</v>
      </c>
      <c r="AU154" s="158" t="s">
        <v>82</v>
      </c>
      <c r="AV154" s="13" t="s">
        <v>82</v>
      </c>
      <c r="AW154" s="13" t="s">
        <v>28</v>
      </c>
      <c r="AX154" s="13" t="s">
        <v>80</v>
      </c>
      <c r="AY154" s="158" t="s">
        <v>131</v>
      </c>
    </row>
    <row r="155" spans="1:65" s="2" customFormat="1" ht="33" customHeight="1">
      <c r="A155" s="30"/>
      <c r="B155" s="142"/>
      <c r="C155" s="143" t="s">
        <v>187</v>
      </c>
      <c r="D155" s="143" t="s">
        <v>133</v>
      </c>
      <c r="E155" s="144" t="s">
        <v>201</v>
      </c>
      <c r="F155" s="145" t="s">
        <v>202</v>
      </c>
      <c r="G155" s="146" t="s">
        <v>170</v>
      </c>
      <c r="H155" s="147">
        <v>12.643</v>
      </c>
      <c r="I155" s="148">
        <v>180</v>
      </c>
      <c r="J155" s="148">
        <f>ROUND(I155*H155,2)</f>
        <v>2275.74</v>
      </c>
      <c r="K155" s="149"/>
      <c r="L155" s="31"/>
      <c r="M155" s="150" t="s">
        <v>1</v>
      </c>
      <c r="N155" s="151" t="s">
        <v>37</v>
      </c>
      <c r="O155" s="152">
        <v>0.087</v>
      </c>
      <c r="P155" s="152">
        <f>O155*H155</f>
        <v>1.099941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137</v>
      </c>
      <c r="AT155" s="154" t="s">
        <v>133</v>
      </c>
      <c r="AU155" s="154" t="s">
        <v>82</v>
      </c>
      <c r="AY155" s="18" t="s">
        <v>131</v>
      </c>
      <c r="BE155" s="155">
        <f>IF(N155="základní",J155,0)</f>
        <v>2275.74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80</v>
      </c>
      <c r="BK155" s="155">
        <f>ROUND(I155*H155,2)</f>
        <v>2275.74</v>
      </c>
      <c r="BL155" s="18" t="s">
        <v>137</v>
      </c>
      <c r="BM155" s="154" t="s">
        <v>756</v>
      </c>
    </row>
    <row r="156" spans="1:65" s="2" customFormat="1" ht="33" customHeight="1">
      <c r="A156" s="30"/>
      <c r="B156" s="142"/>
      <c r="C156" s="143" t="s">
        <v>192</v>
      </c>
      <c r="D156" s="143" t="s">
        <v>133</v>
      </c>
      <c r="E156" s="144" t="s">
        <v>208</v>
      </c>
      <c r="F156" s="145" t="s">
        <v>209</v>
      </c>
      <c r="G156" s="146" t="s">
        <v>170</v>
      </c>
      <c r="H156" s="147">
        <v>126.43</v>
      </c>
      <c r="I156" s="148">
        <v>10</v>
      </c>
      <c r="J156" s="148">
        <f>ROUND(I156*H156,2)</f>
        <v>1264.3</v>
      </c>
      <c r="K156" s="149"/>
      <c r="L156" s="31"/>
      <c r="M156" s="150" t="s">
        <v>1</v>
      </c>
      <c r="N156" s="151" t="s">
        <v>37</v>
      </c>
      <c r="O156" s="152">
        <v>0.005</v>
      </c>
      <c r="P156" s="152">
        <f>O156*H156</f>
        <v>0.6321500000000001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4" t="s">
        <v>137</v>
      </c>
      <c r="AT156" s="154" t="s">
        <v>133</v>
      </c>
      <c r="AU156" s="154" t="s">
        <v>82</v>
      </c>
      <c r="AY156" s="18" t="s">
        <v>131</v>
      </c>
      <c r="BE156" s="155">
        <f>IF(N156="základní",J156,0)</f>
        <v>1264.3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80</v>
      </c>
      <c r="BK156" s="155">
        <f>ROUND(I156*H156,2)</f>
        <v>1264.3</v>
      </c>
      <c r="BL156" s="18" t="s">
        <v>137</v>
      </c>
      <c r="BM156" s="154" t="s">
        <v>757</v>
      </c>
    </row>
    <row r="157" spans="2:51" s="13" customFormat="1" ht="12">
      <c r="B157" s="156"/>
      <c r="D157" s="157" t="s">
        <v>142</v>
      </c>
      <c r="E157" s="158" t="s">
        <v>1</v>
      </c>
      <c r="F157" s="159" t="s">
        <v>758</v>
      </c>
      <c r="H157" s="160">
        <v>126.43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142</v>
      </c>
      <c r="AU157" s="158" t="s">
        <v>82</v>
      </c>
      <c r="AV157" s="13" t="s">
        <v>82</v>
      </c>
      <c r="AW157" s="13" t="s">
        <v>28</v>
      </c>
      <c r="AX157" s="13" t="s">
        <v>80</v>
      </c>
      <c r="AY157" s="158" t="s">
        <v>131</v>
      </c>
    </row>
    <row r="158" spans="1:65" s="2" customFormat="1" ht="21.75" customHeight="1">
      <c r="A158" s="30"/>
      <c r="B158" s="142"/>
      <c r="C158" s="143" t="s">
        <v>200</v>
      </c>
      <c r="D158" s="143" t="s">
        <v>133</v>
      </c>
      <c r="E158" s="144" t="s">
        <v>759</v>
      </c>
      <c r="F158" s="145" t="s">
        <v>760</v>
      </c>
      <c r="G158" s="146" t="s">
        <v>170</v>
      </c>
      <c r="H158" s="147">
        <v>12.643</v>
      </c>
      <c r="I158" s="148">
        <v>10</v>
      </c>
      <c r="J158" s="148">
        <f>ROUND(I158*H158,2)</f>
        <v>126.43</v>
      </c>
      <c r="K158" s="149"/>
      <c r="L158" s="31"/>
      <c r="M158" s="150" t="s">
        <v>1</v>
      </c>
      <c r="N158" s="151" t="s">
        <v>37</v>
      </c>
      <c r="O158" s="152">
        <v>0.197</v>
      </c>
      <c r="P158" s="152">
        <f>O158*H158</f>
        <v>2.4906710000000003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4" t="s">
        <v>137</v>
      </c>
      <c r="AT158" s="154" t="s">
        <v>133</v>
      </c>
      <c r="AU158" s="154" t="s">
        <v>82</v>
      </c>
      <c r="AY158" s="18" t="s">
        <v>131</v>
      </c>
      <c r="BE158" s="155">
        <f>IF(N158="základní",J158,0)</f>
        <v>126.43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80</v>
      </c>
      <c r="BK158" s="155">
        <f>ROUND(I158*H158,2)</f>
        <v>126.43</v>
      </c>
      <c r="BL158" s="18" t="s">
        <v>137</v>
      </c>
      <c r="BM158" s="154" t="s">
        <v>761</v>
      </c>
    </row>
    <row r="159" spans="1:65" s="2" customFormat="1" ht="21.75" customHeight="1">
      <c r="A159" s="30"/>
      <c r="B159" s="142"/>
      <c r="C159" s="143" t="s">
        <v>207</v>
      </c>
      <c r="D159" s="143" t="s">
        <v>133</v>
      </c>
      <c r="E159" s="144" t="s">
        <v>762</v>
      </c>
      <c r="F159" s="145" t="s">
        <v>763</v>
      </c>
      <c r="G159" s="146" t="s">
        <v>170</v>
      </c>
      <c r="H159" s="147">
        <v>9.781</v>
      </c>
      <c r="I159" s="148">
        <v>14</v>
      </c>
      <c r="J159" s="148">
        <f>ROUND(I159*H159,2)</f>
        <v>136.93</v>
      </c>
      <c r="K159" s="149"/>
      <c r="L159" s="31"/>
      <c r="M159" s="150" t="s">
        <v>1</v>
      </c>
      <c r="N159" s="151" t="s">
        <v>37</v>
      </c>
      <c r="O159" s="152">
        <v>0.174</v>
      </c>
      <c r="P159" s="152">
        <f>O159*H159</f>
        <v>1.701894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4" t="s">
        <v>137</v>
      </c>
      <c r="AT159" s="154" t="s">
        <v>133</v>
      </c>
      <c r="AU159" s="154" t="s">
        <v>82</v>
      </c>
      <c r="AY159" s="18" t="s">
        <v>131</v>
      </c>
      <c r="BE159" s="155">
        <f>IF(N159="základní",J159,0)</f>
        <v>136.93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80</v>
      </c>
      <c r="BK159" s="155">
        <f>ROUND(I159*H159,2)</f>
        <v>136.93</v>
      </c>
      <c r="BL159" s="18" t="s">
        <v>137</v>
      </c>
      <c r="BM159" s="154" t="s">
        <v>764</v>
      </c>
    </row>
    <row r="160" spans="2:51" s="15" customFormat="1" ht="12">
      <c r="B160" s="171"/>
      <c r="D160" s="157" t="s">
        <v>142</v>
      </c>
      <c r="E160" s="172" t="s">
        <v>1</v>
      </c>
      <c r="F160" s="173" t="s">
        <v>765</v>
      </c>
      <c r="H160" s="172" t="s">
        <v>1</v>
      </c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142</v>
      </c>
      <c r="AU160" s="172" t="s">
        <v>82</v>
      </c>
      <c r="AV160" s="15" t="s">
        <v>80</v>
      </c>
      <c r="AW160" s="15" t="s">
        <v>28</v>
      </c>
      <c r="AX160" s="15" t="s">
        <v>72</v>
      </c>
      <c r="AY160" s="172" t="s">
        <v>131</v>
      </c>
    </row>
    <row r="161" spans="2:51" s="13" customFormat="1" ht="12">
      <c r="B161" s="156"/>
      <c r="D161" s="157" t="s">
        <v>142</v>
      </c>
      <c r="E161" s="158" t="s">
        <v>1</v>
      </c>
      <c r="F161" s="159" t="s">
        <v>766</v>
      </c>
      <c r="H161" s="160">
        <v>9.781</v>
      </c>
      <c r="L161" s="156"/>
      <c r="M161" s="161"/>
      <c r="N161" s="162"/>
      <c r="O161" s="162"/>
      <c r="P161" s="162"/>
      <c r="Q161" s="162"/>
      <c r="R161" s="162"/>
      <c r="S161" s="162"/>
      <c r="T161" s="163"/>
      <c r="AT161" s="158" t="s">
        <v>142</v>
      </c>
      <c r="AU161" s="158" t="s">
        <v>82</v>
      </c>
      <c r="AV161" s="13" t="s">
        <v>82</v>
      </c>
      <c r="AW161" s="13" t="s">
        <v>28</v>
      </c>
      <c r="AX161" s="13" t="s">
        <v>80</v>
      </c>
      <c r="AY161" s="158" t="s">
        <v>131</v>
      </c>
    </row>
    <row r="162" spans="1:65" s="2" customFormat="1" ht="16.5" customHeight="1">
      <c r="A162" s="30"/>
      <c r="B162" s="142"/>
      <c r="C162" s="184" t="s">
        <v>212</v>
      </c>
      <c r="D162" s="184" t="s">
        <v>235</v>
      </c>
      <c r="E162" s="185" t="s">
        <v>767</v>
      </c>
      <c r="F162" s="186" t="s">
        <v>768</v>
      </c>
      <c r="G162" s="187" t="s">
        <v>247</v>
      </c>
      <c r="H162" s="188">
        <v>16627.428</v>
      </c>
      <c r="I162" s="189">
        <v>6.5</v>
      </c>
      <c r="J162" s="189">
        <f>ROUND(I162*H162,2)</f>
        <v>108078.28</v>
      </c>
      <c r="K162" s="190"/>
      <c r="L162" s="191"/>
      <c r="M162" s="192" t="s">
        <v>1</v>
      </c>
      <c r="N162" s="193" t="s">
        <v>37</v>
      </c>
      <c r="O162" s="152">
        <v>0</v>
      </c>
      <c r="P162" s="152">
        <f>O162*H162</f>
        <v>0</v>
      </c>
      <c r="Q162" s="152">
        <v>0.001</v>
      </c>
      <c r="R162" s="152">
        <f>Q162*H162</f>
        <v>16.627428000000002</v>
      </c>
      <c r="S162" s="152">
        <v>0</v>
      </c>
      <c r="T162" s="153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173</v>
      </c>
      <c r="AT162" s="154" t="s">
        <v>235</v>
      </c>
      <c r="AU162" s="154" t="s">
        <v>82</v>
      </c>
      <c r="AY162" s="18" t="s">
        <v>131</v>
      </c>
      <c r="BE162" s="155">
        <f>IF(N162="základní",J162,0)</f>
        <v>108078.28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80</v>
      </c>
      <c r="BK162" s="155">
        <f>ROUND(I162*H162,2)</f>
        <v>108078.28</v>
      </c>
      <c r="BL162" s="18" t="s">
        <v>137</v>
      </c>
      <c r="BM162" s="154" t="s">
        <v>769</v>
      </c>
    </row>
    <row r="163" spans="2:51" s="13" customFormat="1" ht="12">
      <c r="B163" s="156"/>
      <c r="D163" s="157" t="s">
        <v>142</v>
      </c>
      <c r="E163" s="158" t="s">
        <v>1</v>
      </c>
      <c r="F163" s="159" t="s">
        <v>770</v>
      </c>
      <c r="H163" s="160">
        <v>16627.428</v>
      </c>
      <c r="L163" s="156"/>
      <c r="M163" s="161"/>
      <c r="N163" s="162"/>
      <c r="O163" s="162"/>
      <c r="P163" s="162"/>
      <c r="Q163" s="162"/>
      <c r="R163" s="162"/>
      <c r="S163" s="162"/>
      <c r="T163" s="163"/>
      <c r="AT163" s="158" t="s">
        <v>142</v>
      </c>
      <c r="AU163" s="158" t="s">
        <v>82</v>
      </c>
      <c r="AV163" s="13" t="s">
        <v>82</v>
      </c>
      <c r="AW163" s="13" t="s">
        <v>28</v>
      </c>
      <c r="AX163" s="13" t="s">
        <v>80</v>
      </c>
      <c r="AY163" s="158" t="s">
        <v>131</v>
      </c>
    </row>
    <row r="164" spans="1:65" s="2" customFormat="1" ht="21.75" customHeight="1">
      <c r="A164" s="30"/>
      <c r="B164" s="142"/>
      <c r="C164" s="143" t="s">
        <v>8</v>
      </c>
      <c r="D164" s="143" t="s">
        <v>133</v>
      </c>
      <c r="E164" s="144" t="s">
        <v>216</v>
      </c>
      <c r="F164" s="145" t="s">
        <v>217</v>
      </c>
      <c r="G164" s="146" t="s">
        <v>218</v>
      </c>
      <c r="H164" s="147">
        <v>20.229</v>
      </c>
      <c r="I164" s="148">
        <v>150</v>
      </c>
      <c r="J164" s="148">
        <f>ROUND(I164*H164,2)</f>
        <v>3034.35</v>
      </c>
      <c r="K164" s="149"/>
      <c r="L164" s="31"/>
      <c r="M164" s="150" t="s">
        <v>1</v>
      </c>
      <c r="N164" s="151" t="s">
        <v>37</v>
      </c>
      <c r="O164" s="152">
        <v>0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137</v>
      </c>
      <c r="AT164" s="154" t="s">
        <v>133</v>
      </c>
      <c r="AU164" s="154" t="s">
        <v>82</v>
      </c>
      <c r="AY164" s="18" t="s">
        <v>131</v>
      </c>
      <c r="BE164" s="155">
        <f>IF(N164="základní",J164,0)</f>
        <v>3034.35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80</v>
      </c>
      <c r="BK164" s="155">
        <f>ROUND(I164*H164,2)</f>
        <v>3034.35</v>
      </c>
      <c r="BL164" s="18" t="s">
        <v>137</v>
      </c>
      <c r="BM164" s="154" t="s">
        <v>771</v>
      </c>
    </row>
    <row r="165" spans="2:51" s="13" customFormat="1" ht="12">
      <c r="B165" s="156"/>
      <c r="D165" s="157" t="s">
        <v>142</v>
      </c>
      <c r="E165" s="158" t="s">
        <v>1</v>
      </c>
      <c r="F165" s="159" t="s">
        <v>772</v>
      </c>
      <c r="H165" s="160">
        <v>20.229</v>
      </c>
      <c r="L165" s="156"/>
      <c r="M165" s="161"/>
      <c r="N165" s="162"/>
      <c r="O165" s="162"/>
      <c r="P165" s="162"/>
      <c r="Q165" s="162"/>
      <c r="R165" s="162"/>
      <c r="S165" s="162"/>
      <c r="T165" s="163"/>
      <c r="AT165" s="158" t="s">
        <v>142</v>
      </c>
      <c r="AU165" s="158" t="s">
        <v>82</v>
      </c>
      <c r="AV165" s="13" t="s">
        <v>82</v>
      </c>
      <c r="AW165" s="13" t="s">
        <v>28</v>
      </c>
      <c r="AX165" s="13" t="s">
        <v>80</v>
      </c>
      <c r="AY165" s="158" t="s">
        <v>131</v>
      </c>
    </row>
    <row r="166" spans="1:65" s="2" customFormat="1" ht="16.5" customHeight="1">
      <c r="A166" s="30"/>
      <c r="B166" s="142"/>
      <c r="C166" s="143" t="s">
        <v>221</v>
      </c>
      <c r="D166" s="143" t="s">
        <v>133</v>
      </c>
      <c r="E166" s="144" t="s">
        <v>222</v>
      </c>
      <c r="F166" s="145" t="s">
        <v>223</v>
      </c>
      <c r="G166" s="146" t="s">
        <v>170</v>
      </c>
      <c r="H166" s="147">
        <v>12.643</v>
      </c>
      <c r="I166" s="148">
        <v>14</v>
      </c>
      <c r="J166" s="148">
        <f>ROUND(I166*H166,2)</f>
        <v>177</v>
      </c>
      <c r="K166" s="149"/>
      <c r="L166" s="31"/>
      <c r="M166" s="150" t="s">
        <v>1</v>
      </c>
      <c r="N166" s="151" t="s">
        <v>37</v>
      </c>
      <c r="O166" s="152">
        <v>0.009</v>
      </c>
      <c r="P166" s="152">
        <f>O166*H166</f>
        <v>0.113787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4" t="s">
        <v>137</v>
      </c>
      <c r="AT166" s="154" t="s">
        <v>133</v>
      </c>
      <c r="AU166" s="154" t="s">
        <v>82</v>
      </c>
      <c r="AY166" s="18" t="s">
        <v>131</v>
      </c>
      <c r="BE166" s="155">
        <f>IF(N166="základní",J166,0)</f>
        <v>177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80</v>
      </c>
      <c r="BK166" s="155">
        <f>ROUND(I166*H166,2)</f>
        <v>177</v>
      </c>
      <c r="BL166" s="18" t="s">
        <v>137</v>
      </c>
      <c r="BM166" s="154" t="s">
        <v>773</v>
      </c>
    </row>
    <row r="167" spans="1:65" s="2" customFormat="1" ht="21.75" customHeight="1">
      <c r="A167" s="30"/>
      <c r="B167" s="142"/>
      <c r="C167" s="143" t="s">
        <v>229</v>
      </c>
      <c r="D167" s="143" t="s">
        <v>133</v>
      </c>
      <c r="E167" s="144" t="s">
        <v>230</v>
      </c>
      <c r="F167" s="145" t="s">
        <v>231</v>
      </c>
      <c r="G167" s="146" t="s">
        <v>136</v>
      </c>
      <c r="H167" s="147">
        <v>10.185</v>
      </c>
      <c r="I167" s="148">
        <v>55</v>
      </c>
      <c r="J167" s="148">
        <f>ROUND(I167*H167,2)</f>
        <v>560.18</v>
      </c>
      <c r="K167" s="149"/>
      <c r="L167" s="31"/>
      <c r="M167" s="150" t="s">
        <v>1</v>
      </c>
      <c r="N167" s="151" t="s">
        <v>37</v>
      </c>
      <c r="O167" s="152">
        <v>0.668</v>
      </c>
      <c r="P167" s="152">
        <f>O167*H167</f>
        <v>6.803580000000001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137</v>
      </c>
      <c r="AT167" s="154" t="s">
        <v>133</v>
      </c>
      <c r="AU167" s="154" t="s">
        <v>82</v>
      </c>
      <c r="AY167" s="18" t="s">
        <v>131</v>
      </c>
      <c r="BE167" s="155">
        <f>IF(N167="základní",J167,0)</f>
        <v>560.18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80</v>
      </c>
      <c r="BK167" s="155">
        <f>ROUND(I167*H167,2)</f>
        <v>560.18</v>
      </c>
      <c r="BL167" s="18" t="s">
        <v>137</v>
      </c>
      <c r="BM167" s="154" t="s">
        <v>774</v>
      </c>
    </row>
    <row r="168" spans="2:51" s="13" customFormat="1" ht="12">
      <c r="B168" s="156"/>
      <c r="D168" s="157" t="s">
        <v>142</v>
      </c>
      <c r="E168" s="158" t="s">
        <v>1</v>
      </c>
      <c r="F168" s="159" t="s">
        <v>775</v>
      </c>
      <c r="H168" s="160">
        <v>10.185</v>
      </c>
      <c r="L168" s="156"/>
      <c r="M168" s="161"/>
      <c r="N168" s="162"/>
      <c r="O168" s="162"/>
      <c r="P168" s="162"/>
      <c r="Q168" s="162"/>
      <c r="R168" s="162"/>
      <c r="S168" s="162"/>
      <c r="T168" s="163"/>
      <c r="AT168" s="158" t="s">
        <v>142</v>
      </c>
      <c r="AU168" s="158" t="s">
        <v>82</v>
      </c>
      <c r="AV168" s="13" t="s">
        <v>82</v>
      </c>
      <c r="AW168" s="13" t="s">
        <v>28</v>
      </c>
      <c r="AX168" s="13" t="s">
        <v>80</v>
      </c>
      <c r="AY168" s="158" t="s">
        <v>131</v>
      </c>
    </row>
    <row r="169" spans="1:65" s="2" customFormat="1" ht="16.5" customHeight="1">
      <c r="A169" s="30"/>
      <c r="B169" s="142"/>
      <c r="C169" s="184" t="s">
        <v>234</v>
      </c>
      <c r="D169" s="184" t="s">
        <v>235</v>
      </c>
      <c r="E169" s="185" t="s">
        <v>236</v>
      </c>
      <c r="F169" s="186" t="s">
        <v>237</v>
      </c>
      <c r="G169" s="187" t="s">
        <v>170</v>
      </c>
      <c r="H169" s="188">
        <v>0.535</v>
      </c>
      <c r="I169" s="189">
        <v>1010</v>
      </c>
      <c r="J169" s="189">
        <f>ROUND(I169*H169,2)</f>
        <v>540.35</v>
      </c>
      <c r="K169" s="190"/>
      <c r="L169" s="191"/>
      <c r="M169" s="192" t="s">
        <v>1</v>
      </c>
      <c r="N169" s="193" t="s">
        <v>37</v>
      </c>
      <c r="O169" s="152">
        <v>0</v>
      </c>
      <c r="P169" s="152">
        <f>O169*H169</f>
        <v>0</v>
      </c>
      <c r="Q169" s="152">
        <v>0.21</v>
      </c>
      <c r="R169" s="152">
        <f>Q169*H169</f>
        <v>0.11235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173</v>
      </c>
      <c r="AT169" s="154" t="s">
        <v>235</v>
      </c>
      <c r="AU169" s="154" t="s">
        <v>82</v>
      </c>
      <c r="AY169" s="18" t="s">
        <v>131</v>
      </c>
      <c r="BE169" s="155">
        <f>IF(N169="základní",J169,0)</f>
        <v>540.35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80</v>
      </c>
      <c r="BK169" s="155">
        <f>ROUND(I169*H169,2)</f>
        <v>540.35</v>
      </c>
      <c r="BL169" s="18" t="s">
        <v>137</v>
      </c>
      <c r="BM169" s="154" t="s">
        <v>776</v>
      </c>
    </row>
    <row r="170" spans="2:51" s="13" customFormat="1" ht="12">
      <c r="B170" s="156"/>
      <c r="D170" s="157" t="s">
        <v>142</v>
      </c>
      <c r="E170" s="158" t="s">
        <v>1</v>
      </c>
      <c r="F170" s="159" t="s">
        <v>777</v>
      </c>
      <c r="H170" s="160">
        <v>0.535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142</v>
      </c>
      <c r="AU170" s="158" t="s">
        <v>82</v>
      </c>
      <c r="AV170" s="13" t="s">
        <v>82</v>
      </c>
      <c r="AW170" s="13" t="s">
        <v>28</v>
      </c>
      <c r="AX170" s="13" t="s">
        <v>80</v>
      </c>
      <c r="AY170" s="158" t="s">
        <v>131</v>
      </c>
    </row>
    <row r="171" spans="1:65" s="2" customFormat="1" ht="33" customHeight="1">
      <c r="A171" s="30"/>
      <c r="B171" s="142"/>
      <c r="C171" s="143" t="s">
        <v>240</v>
      </c>
      <c r="D171" s="143" t="s">
        <v>133</v>
      </c>
      <c r="E171" s="144" t="s">
        <v>241</v>
      </c>
      <c r="F171" s="145" t="s">
        <v>242</v>
      </c>
      <c r="G171" s="146" t="s">
        <v>136</v>
      </c>
      <c r="H171" s="147">
        <v>10.185</v>
      </c>
      <c r="I171" s="148">
        <v>55</v>
      </c>
      <c r="J171" s="148">
        <f>ROUND(I171*H171,2)</f>
        <v>560.18</v>
      </c>
      <c r="K171" s="149"/>
      <c r="L171" s="31"/>
      <c r="M171" s="150" t="s">
        <v>1</v>
      </c>
      <c r="N171" s="151" t="s">
        <v>37</v>
      </c>
      <c r="O171" s="152">
        <v>0.058</v>
      </c>
      <c r="P171" s="152">
        <f>O171*H171</f>
        <v>0.5907300000000001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137</v>
      </c>
      <c r="AT171" s="154" t="s">
        <v>133</v>
      </c>
      <c r="AU171" s="154" t="s">
        <v>82</v>
      </c>
      <c r="AY171" s="18" t="s">
        <v>131</v>
      </c>
      <c r="BE171" s="155">
        <f>IF(N171="základní",J171,0)</f>
        <v>560.18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80</v>
      </c>
      <c r="BK171" s="155">
        <f>ROUND(I171*H171,2)</f>
        <v>560.18</v>
      </c>
      <c r="BL171" s="18" t="s">
        <v>137</v>
      </c>
      <c r="BM171" s="154" t="s">
        <v>778</v>
      </c>
    </row>
    <row r="172" spans="2:51" s="13" customFormat="1" ht="12">
      <c r="B172" s="156"/>
      <c r="D172" s="157" t="s">
        <v>142</v>
      </c>
      <c r="E172" s="158" t="s">
        <v>1</v>
      </c>
      <c r="F172" s="159" t="s">
        <v>775</v>
      </c>
      <c r="H172" s="160">
        <v>10.185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142</v>
      </c>
      <c r="AU172" s="158" t="s">
        <v>82</v>
      </c>
      <c r="AV172" s="13" t="s">
        <v>82</v>
      </c>
      <c r="AW172" s="13" t="s">
        <v>28</v>
      </c>
      <c r="AX172" s="13" t="s">
        <v>80</v>
      </c>
      <c r="AY172" s="158" t="s">
        <v>131</v>
      </c>
    </row>
    <row r="173" spans="1:65" s="2" customFormat="1" ht="16.5" customHeight="1">
      <c r="A173" s="30"/>
      <c r="B173" s="142"/>
      <c r="C173" s="184" t="s">
        <v>244</v>
      </c>
      <c r="D173" s="184" t="s">
        <v>235</v>
      </c>
      <c r="E173" s="185" t="s">
        <v>245</v>
      </c>
      <c r="F173" s="186" t="s">
        <v>246</v>
      </c>
      <c r="G173" s="187" t="s">
        <v>247</v>
      </c>
      <c r="H173" s="188">
        <v>0.306</v>
      </c>
      <c r="I173" s="189">
        <v>110</v>
      </c>
      <c r="J173" s="189">
        <f>ROUND(I173*H173,2)</f>
        <v>33.66</v>
      </c>
      <c r="K173" s="190"/>
      <c r="L173" s="191"/>
      <c r="M173" s="192" t="s">
        <v>1</v>
      </c>
      <c r="N173" s="193" t="s">
        <v>37</v>
      </c>
      <c r="O173" s="152">
        <v>0</v>
      </c>
      <c r="P173" s="152">
        <f>O173*H173</f>
        <v>0</v>
      </c>
      <c r="Q173" s="152">
        <v>0.001</v>
      </c>
      <c r="R173" s="152">
        <f>Q173*H173</f>
        <v>0.000306</v>
      </c>
      <c r="S173" s="152">
        <v>0</v>
      </c>
      <c r="T173" s="153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4" t="s">
        <v>173</v>
      </c>
      <c r="AT173" s="154" t="s">
        <v>235</v>
      </c>
      <c r="AU173" s="154" t="s">
        <v>82</v>
      </c>
      <c r="AY173" s="18" t="s">
        <v>131</v>
      </c>
      <c r="BE173" s="155">
        <f>IF(N173="základní",J173,0)</f>
        <v>33.66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80</v>
      </c>
      <c r="BK173" s="155">
        <f>ROUND(I173*H173,2)</f>
        <v>33.66</v>
      </c>
      <c r="BL173" s="18" t="s">
        <v>137</v>
      </c>
      <c r="BM173" s="154" t="s">
        <v>779</v>
      </c>
    </row>
    <row r="174" spans="2:51" s="13" customFormat="1" ht="12">
      <c r="B174" s="156"/>
      <c r="D174" s="157" t="s">
        <v>142</v>
      </c>
      <c r="E174" s="158" t="s">
        <v>1</v>
      </c>
      <c r="F174" s="159" t="s">
        <v>780</v>
      </c>
      <c r="H174" s="160">
        <v>10.185</v>
      </c>
      <c r="L174" s="156"/>
      <c r="M174" s="161"/>
      <c r="N174" s="162"/>
      <c r="O174" s="162"/>
      <c r="P174" s="162"/>
      <c r="Q174" s="162"/>
      <c r="R174" s="162"/>
      <c r="S174" s="162"/>
      <c r="T174" s="163"/>
      <c r="AT174" s="158" t="s">
        <v>142</v>
      </c>
      <c r="AU174" s="158" t="s">
        <v>82</v>
      </c>
      <c r="AV174" s="13" t="s">
        <v>82</v>
      </c>
      <c r="AW174" s="13" t="s">
        <v>28</v>
      </c>
      <c r="AX174" s="13" t="s">
        <v>80</v>
      </c>
      <c r="AY174" s="158" t="s">
        <v>131</v>
      </c>
    </row>
    <row r="175" spans="2:51" s="13" customFormat="1" ht="12">
      <c r="B175" s="156"/>
      <c r="D175" s="157" t="s">
        <v>142</v>
      </c>
      <c r="F175" s="159" t="s">
        <v>781</v>
      </c>
      <c r="H175" s="160">
        <v>0.306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142</v>
      </c>
      <c r="AU175" s="158" t="s">
        <v>82</v>
      </c>
      <c r="AV175" s="13" t="s">
        <v>82</v>
      </c>
      <c r="AW175" s="13" t="s">
        <v>3</v>
      </c>
      <c r="AX175" s="13" t="s">
        <v>80</v>
      </c>
      <c r="AY175" s="158" t="s">
        <v>131</v>
      </c>
    </row>
    <row r="176" spans="1:65" s="2" customFormat="1" ht="33" customHeight="1">
      <c r="A176" s="30"/>
      <c r="B176" s="142"/>
      <c r="C176" s="143" t="s">
        <v>7</v>
      </c>
      <c r="D176" s="143" t="s">
        <v>133</v>
      </c>
      <c r="E176" s="144" t="s">
        <v>251</v>
      </c>
      <c r="F176" s="145" t="s">
        <v>252</v>
      </c>
      <c r="G176" s="146" t="s">
        <v>136</v>
      </c>
      <c r="H176" s="147">
        <v>68.278</v>
      </c>
      <c r="I176" s="148">
        <v>12</v>
      </c>
      <c r="J176" s="148">
        <f>ROUND(I176*H176,2)</f>
        <v>819.34</v>
      </c>
      <c r="K176" s="149"/>
      <c r="L176" s="31"/>
      <c r="M176" s="150" t="s">
        <v>1</v>
      </c>
      <c r="N176" s="151" t="s">
        <v>37</v>
      </c>
      <c r="O176" s="152">
        <v>0.025</v>
      </c>
      <c r="P176" s="152">
        <f>O176*H176</f>
        <v>1.7069500000000002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4" t="s">
        <v>137</v>
      </c>
      <c r="AT176" s="154" t="s">
        <v>133</v>
      </c>
      <c r="AU176" s="154" t="s">
        <v>82</v>
      </c>
      <c r="AY176" s="18" t="s">
        <v>131</v>
      </c>
      <c r="BE176" s="155">
        <f>IF(N176="základní",J176,0)</f>
        <v>819.34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80</v>
      </c>
      <c r="BK176" s="155">
        <f>ROUND(I176*H176,2)</f>
        <v>819.34</v>
      </c>
      <c r="BL176" s="18" t="s">
        <v>137</v>
      </c>
      <c r="BM176" s="154" t="s">
        <v>782</v>
      </c>
    </row>
    <row r="177" spans="2:51" s="13" customFormat="1" ht="12">
      <c r="B177" s="156"/>
      <c r="D177" s="157" t="s">
        <v>142</v>
      </c>
      <c r="E177" s="158" t="s">
        <v>1</v>
      </c>
      <c r="F177" s="159" t="s">
        <v>783</v>
      </c>
      <c r="H177" s="160">
        <v>43.826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142</v>
      </c>
      <c r="AU177" s="158" t="s">
        <v>82</v>
      </c>
      <c r="AV177" s="13" t="s">
        <v>82</v>
      </c>
      <c r="AW177" s="13" t="s">
        <v>28</v>
      </c>
      <c r="AX177" s="13" t="s">
        <v>72</v>
      </c>
      <c r="AY177" s="158" t="s">
        <v>131</v>
      </c>
    </row>
    <row r="178" spans="2:51" s="13" customFormat="1" ht="12">
      <c r="B178" s="156"/>
      <c r="D178" s="157" t="s">
        <v>142</v>
      </c>
      <c r="E178" s="158" t="s">
        <v>1</v>
      </c>
      <c r="F178" s="159" t="s">
        <v>784</v>
      </c>
      <c r="H178" s="160">
        <v>24.452</v>
      </c>
      <c r="L178" s="156"/>
      <c r="M178" s="161"/>
      <c r="N178" s="162"/>
      <c r="O178" s="162"/>
      <c r="P178" s="162"/>
      <c r="Q178" s="162"/>
      <c r="R178" s="162"/>
      <c r="S178" s="162"/>
      <c r="T178" s="163"/>
      <c r="AT178" s="158" t="s">
        <v>142</v>
      </c>
      <c r="AU178" s="158" t="s">
        <v>82</v>
      </c>
      <c r="AV178" s="13" t="s">
        <v>82</v>
      </c>
      <c r="AW178" s="13" t="s">
        <v>28</v>
      </c>
      <c r="AX178" s="13" t="s">
        <v>72</v>
      </c>
      <c r="AY178" s="158" t="s">
        <v>131</v>
      </c>
    </row>
    <row r="179" spans="2:51" s="14" customFormat="1" ht="12">
      <c r="B179" s="164"/>
      <c r="D179" s="157" t="s">
        <v>142</v>
      </c>
      <c r="E179" s="165" t="s">
        <v>1</v>
      </c>
      <c r="F179" s="166" t="s">
        <v>160</v>
      </c>
      <c r="H179" s="167">
        <v>68.278</v>
      </c>
      <c r="L179" s="164"/>
      <c r="M179" s="168"/>
      <c r="N179" s="169"/>
      <c r="O179" s="169"/>
      <c r="P179" s="169"/>
      <c r="Q179" s="169"/>
      <c r="R179" s="169"/>
      <c r="S179" s="169"/>
      <c r="T179" s="170"/>
      <c r="AT179" s="165" t="s">
        <v>142</v>
      </c>
      <c r="AU179" s="165" t="s">
        <v>82</v>
      </c>
      <c r="AV179" s="14" t="s">
        <v>137</v>
      </c>
      <c r="AW179" s="14" t="s">
        <v>28</v>
      </c>
      <c r="AX179" s="14" t="s">
        <v>80</v>
      </c>
      <c r="AY179" s="165" t="s">
        <v>131</v>
      </c>
    </row>
    <row r="180" spans="1:65" s="2" customFormat="1" ht="33" customHeight="1">
      <c r="A180" s="30"/>
      <c r="B180" s="142"/>
      <c r="C180" s="143" t="s">
        <v>257</v>
      </c>
      <c r="D180" s="143" t="s">
        <v>133</v>
      </c>
      <c r="E180" s="144" t="s">
        <v>258</v>
      </c>
      <c r="F180" s="145" t="s">
        <v>259</v>
      </c>
      <c r="G180" s="146" t="s">
        <v>136</v>
      </c>
      <c r="H180" s="147">
        <v>10.185</v>
      </c>
      <c r="I180" s="148">
        <v>2</v>
      </c>
      <c r="J180" s="148">
        <f>ROUND(I180*H180,2)</f>
        <v>20.37</v>
      </c>
      <c r="K180" s="149"/>
      <c r="L180" s="31"/>
      <c r="M180" s="150" t="s">
        <v>1</v>
      </c>
      <c r="N180" s="151" t="s">
        <v>37</v>
      </c>
      <c r="O180" s="152">
        <v>0.004</v>
      </c>
      <c r="P180" s="152">
        <f>O180*H180</f>
        <v>0.040740000000000005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137</v>
      </c>
      <c r="AT180" s="154" t="s">
        <v>133</v>
      </c>
      <c r="AU180" s="154" t="s">
        <v>82</v>
      </c>
      <c r="AY180" s="18" t="s">
        <v>131</v>
      </c>
      <c r="BE180" s="155">
        <f>IF(N180="základní",J180,0)</f>
        <v>20.37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80</v>
      </c>
      <c r="BK180" s="155">
        <f>ROUND(I180*H180,2)</f>
        <v>20.37</v>
      </c>
      <c r="BL180" s="18" t="s">
        <v>137</v>
      </c>
      <c r="BM180" s="154" t="s">
        <v>785</v>
      </c>
    </row>
    <row r="181" spans="1:65" s="2" customFormat="1" ht="21.75" customHeight="1">
      <c r="A181" s="30"/>
      <c r="B181" s="142"/>
      <c r="C181" s="143" t="s">
        <v>261</v>
      </c>
      <c r="D181" s="143" t="s">
        <v>133</v>
      </c>
      <c r="E181" s="144" t="s">
        <v>262</v>
      </c>
      <c r="F181" s="145" t="s">
        <v>263</v>
      </c>
      <c r="G181" s="146" t="s">
        <v>247</v>
      </c>
      <c r="H181" s="147">
        <v>0.255</v>
      </c>
      <c r="I181" s="148">
        <v>6070</v>
      </c>
      <c r="J181" s="148">
        <f>ROUND(I181*H181,2)</f>
        <v>1547.85</v>
      </c>
      <c r="K181" s="149"/>
      <c r="L181" s="31"/>
      <c r="M181" s="150" t="s">
        <v>1</v>
      </c>
      <c r="N181" s="151" t="s">
        <v>37</v>
      </c>
      <c r="O181" s="152">
        <v>21.429</v>
      </c>
      <c r="P181" s="152">
        <f>O181*H181</f>
        <v>5.464395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4" t="s">
        <v>137</v>
      </c>
      <c r="AT181" s="154" t="s">
        <v>133</v>
      </c>
      <c r="AU181" s="154" t="s">
        <v>82</v>
      </c>
      <c r="AY181" s="18" t="s">
        <v>131</v>
      </c>
      <c r="BE181" s="155">
        <f>IF(N181="základní",J181,0)</f>
        <v>1547.85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80</v>
      </c>
      <c r="BK181" s="155">
        <f>ROUND(I181*H181,2)</f>
        <v>1547.85</v>
      </c>
      <c r="BL181" s="18" t="s">
        <v>137</v>
      </c>
      <c r="BM181" s="154" t="s">
        <v>786</v>
      </c>
    </row>
    <row r="182" spans="2:51" s="13" customFormat="1" ht="12">
      <c r="B182" s="156"/>
      <c r="D182" s="157" t="s">
        <v>142</v>
      </c>
      <c r="E182" s="158" t="s">
        <v>1</v>
      </c>
      <c r="F182" s="159" t="s">
        <v>787</v>
      </c>
      <c r="H182" s="160">
        <v>0.255</v>
      </c>
      <c r="L182" s="156"/>
      <c r="M182" s="161"/>
      <c r="N182" s="162"/>
      <c r="O182" s="162"/>
      <c r="P182" s="162"/>
      <c r="Q182" s="162"/>
      <c r="R182" s="162"/>
      <c r="S182" s="162"/>
      <c r="T182" s="163"/>
      <c r="AT182" s="158" t="s">
        <v>142</v>
      </c>
      <c r="AU182" s="158" t="s">
        <v>82</v>
      </c>
      <c r="AV182" s="13" t="s">
        <v>82</v>
      </c>
      <c r="AW182" s="13" t="s">
        <v>28</v>
      </c>
      <c r="AX182" s="13" t="s">
        <v>80</v>
      </c>
      <c r="AY182" s="158" t="s">
        <v>131</v>
      </c>
    </row>
    <row r="183" spans="1:65" s="2" customFormat="1" ht="16.5" customHeight="1">
      <c r="A183" s="30"/>
      <c r="B183" s="142"/>
      <c r="C183" s="184" t="s">
        <v>266</v>
      </c>
      <c r="D183" s="184" t="s">
        <v>235</v>
      </c>
      <c r="E183" s="185" t="s">
        <v>267</v>
      </c>
      <c r="F183" s="186" t="s">
        <v>268</v>
      </c>
      <c r="G183" s="187" t="s">
        <v>247</v>
      </c>
      <c r="H183" s="188">
        <v>0.255</v>
      </c>
      <c r="I183" s="189">
        <v>23.6</v>
      </c>
      <c r="J183" s="189">
        <f>ROUND(I183*H183,2)</f>
        <v>6.02</v>
      </c>
      <c r="K183" s="190"/>
      <c r="L183" s="191"/>
      <c r="M183" s="192" t="s">
        <v>1</v>
      </c>
      <c r="N183" s="193" t="s">
        <v>37</v>
      </c>
      <c r="O183" s="152">
        <v>0</v>
      </c>
      <c r="P183" s="152">
        <f>O183*H183</f>
        <v>0</v>
      </c>
      <c r="Q183" s="152">
        <v>0.001</v>
      </c>
      <c r="R183" s="152">
        <f>Q183*H183</f>
        <v>0.000255</v>
      </c>
      <c r="S183" s="152">
        <v>0</v>
      </c>
      <c r="T183" s="153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4" t="s">
        <v>173</v>
      </c>
      <c r="AT183" s="154" t="s">
        <v>235</v>
      </c>
      <c r="AU183" s="154" t="s">
        <v>82</v>
      </c>
      <c r="AY183" s="18" t="s">
        <v>131</v>
      </c>
      <c r="BE183" s="155">
        <f>IF(N183="základní",J183,0)</f>
        <v>6.02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80</v>
      </c>
      <c r="BK183" s="155">
        <f>ROUND(I183*H183,2)</f>
        <v>6.02</v>
      </c>
      <c r="BL183" s="18" t="s">
        <v>137</v>
      </c>
      <c r="BM183" s="154" t="s">
        <v>788</v>
      </c>
    </row>
    <row r="184" spans="1:65" s="2" customFormat="1" ht="16.5" customHeight="1">
      <c r="A184" s="30"/>
      <c r="B184" s="142"/>
      <c r="C184" s="143" t="s">
        <v>271</v>
      </c>
      <c r="D184" s="143" t="s">
        <v>133</v>
      </c>
      <c r="E184" s="144" t="s">
        <v>272</v>
      </c>
      <c r="F184" s="145" t="s">
        <v>273</v>
      </c>
      <c r="G184" s="146" t="s">
        <v>170</v>
      </c>
      <c r="H184" s="147">
        <v>0.02</v>
      </c>
      <c r="I184" s="148">
        <v>11</v>
      </c>
      <c r="J184" s="148">
        <f>ROUND(I184*H184,2)</f>
        <v>0.22</v>
      </c>
      <c r="K184" s="149"/>
      <c r="L184" s="31"/>
      <c r="M184" s="150" t="s">
        <v>1</v>
      </c>
      <c r="N184" s="151" t="s">
        <v>37</v>
      </c>
      <c r="O184" s="152">
        <v>0.261</v>
      </c>
      <c r="P184" s="152">
        <f>O184*H184</f>
        <v>0.005220000000000001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4" t="s">
        <v>137</v>
      </c>
      <c r="AT184" s="154" t="s">
        <v>133</v>
      </c>
      <c r="AU184" s="154" t="s">
        <v>82</v>
      </c>
      <c r="AY184" s="18" t="s">
        <v>131</v>
      </c>
      <c r="BE184" s="155">
        <f>IF(N184="základní",J184,0)</f>
        <v>0.22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80</v>
      </c>
      <c r="BK184" s="155">
        <f>ROUND(I184*H184,2)</f>
        <v>0.22</v>
      </c>
      <c r="BL184" s="18" t="s">
        <v>137</v>
      </c>
      <c r="BM184" s="154" t="s">
        <v>789</v>
      </c>
    </row>
    <row r="185" spans="2:51" s="13" customFormat="1" ht="12">
      <c r="B185" s="156"/>
      <c r="D185" s="157" t="s">
        <v>142</v>
      </c>
      <c r="E185" s="158" t="s">
        <v>1</v>
      </c>
      <c r="F185" s="159" t="s">
        <v>790</v>
      </c>
      <c r="H185" s="160">
        <v>0.02</v>
      </c>
      <c r="L185" s="156"/>
      <c r="M185" s="161"/>
      <c r="N185" s="162"/>
      <c r="O185" s="162"/>
      <c r="P185" s="162"/>
      <c r="Q185" s="162"/>
      <c r="R185" s="162"/>
      <c r="S185" s="162"/>
      <c r="T185" s="163"/>
      <c r="AT185" s="158" t="s">
        <v>142</v>
      </c>
      <c r="AU185" s="158" t="s">
        <v>82</v>
      </c>
      <c r="AV185" s="13" t="s">
        <v>82</v>
      </c>
      <c r="AW185" s="13" t="s">
        <v>28</v>
      </c>
      <c r="AX185" s="13" t="s">
        <v>80</v>
      </c>
      <c r="AY185" s="158" t="s">
        <v>131</v>
      </c>
    </row>
    <row r="186" spans="1:65" s="2" customFormat="1" ht="21.75" customHeight="1">
      <c r="A186" s="30"/>
      <c r="B186" s="142"/>
      <c r="C186" s="143" t="s">
        <v>276</v>
      </c>
      <c r="D186" s="143" t="s">
        <v>133</v>
      </c>
      <c r="E186" s="144" t="s">
        <v>277</v>
      </c>
      <c r="F186" s="145" t="s">
        <v>278</v>
      </c>
      <c r="G186" s="146" t="s">
        <v>170</v>
      </c>
      <c r="H186" s="147">
        <v>0.02</v>
      </c>
      <c r="I186" s="148">
        <v>15000</v>
      </c>
      <c r="J186" s="148">
        <f>ROUND(I186*H186,2)</f>
        <v>300</v>
      </c>
      <c r="K186" s="149"/>
      <c r="L186" s="31"/>
      <c r="M186" s="150" t="s">
        <v>1</v>
      </c>
      <c r="N186" s="151" t="s">
        <v>37</v>
      </c>
      <c r="O186" s="152">
        <v>0.452</v>
      </c>
      <c r="P186" s="152">
        <f>O186*H186</f>
        <v>0.009040000000000001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4" t="s">
        <v>137</v>
      </c>
      <c r="AT186" s="154" t="s">
        <v>133</v>
      </c>
      <c r="AU186" s="154" t="s">
        <v>82</v>
      </c>
      <c r="AY186" s="18" t="s">
        <v>131</v>
      </c>
      <c r="BE186" s="155">
        <f>IF(N186="základní",J186,0)</f>
        <v>300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80</v>
      </c>
      <c r="BK186" s="155">
        <f>ROUND(I186*H186,2)</f>
        <v>300</v>
      </c>
      <c r="BL186" s="18" t="s">
        <v>137</v>
      </c>
      <c r="BM186" s="154" t="s">
        <v>791</v>
      </c>
    </row>
    <row r="187" spans="2:51" s="13" customFormat="1" ht="12">
      <c r="B187" s="156"/>
      <c r="D187" s="157" t="s">
        <v>142</v>
      </c>
      <c r="E187" s="158" t="s">
        <v>1</v>
      </c>
      <c r="F187" s="159" t="s">
        <v>790</v>
      </c>
      <c r="H187" s="160">
        <v>0.02</v>
      </c>
      <c r="L187" s="156"/>
      <c r="M187" s="161"/>
      <c r="N187" s="162"/>
      <c r="O187" s="162"/>
      <c r="P187" s="162"/>
      <c r="Q187" s="162"/>
      <c r="R187" s="162"/>
      <c r="S187" s="162"/>
      <c r="T187" s="163"/>
      <c r="AT187" s="158" t="s">
        <v>142</v>
      </c>
      <c r="AU187" s="158" t="s">
        <v>82</v>
      </c>
      <c r="AV187" s="13" t="s">
        <v>82</v>
      </c>
      <c r="AW187" s="13" t="s">
        <v>28</v>
      </c>
      <c r="AX187" s="13" t="s">
        <v>80</v>
      </c>
      <c r="AY187" s="158" t="s">
        <v>131</v>
      </c>
    </row>
    <row r="188" spans="2:63" s="12" customFormat="1" ht="22.9" customHeight="1">
      <c r="B188" s="130"/>
      <c r="D188" s="131" t="s">
        <v>71</v>
      </c>
      <c r="E188" s="140" t="s">
        <v>82</v>
      </c>
      <c r="F188" s="140" t="s">
        <v>280</v>
      </c>
      <c r="J188" s="141">
        <f>BK188</f>
        <v>2701.96</v>
      </c>
      <c r="L188" s="130"/>
      <c r="M188" s="134"/>
      <c r="N188" s="135"/>
      <c r="O188" s="135"/>
      <c r="P188" s="136">
        <f>SUM(P189:P192)</f>
        <v>2.93424</v>
      </c>
      <c r="Q188" s="135"/>
      <c r="R188" s="136">
        <f>SUM(R189:R192)</f>
        <v>0.029342560000000004</v>
      </c>
      <c r="S188" s="135"/>
      <c r="T188" s="137">
        <f>SUM(T189:T192)</f>
        <v>0</v>
      </c>
      <c r="AR188" s="131" t="s">
        <v>80</v>
      </c>
      <c r="AT188" s="138" t="s">
        <v>71</v>
      </c>
      <c r="AU188" s="138" t="s">
        <v>80</v>
      </c>
      <c r="AY188" s="131" t="s">
        <v>131</v>
      </c>
      <c r="BK188" s="139">
        <f>SUM(BK189:BK192)</f>
        <v>2701.96</v>
      </c>
    </row>
    <row r="189" spans="1:65" s="2" customFormat="1" ht="21.75" customHeight="1">
      <c r="A189" s="30"/>
      <c r="B189" s="142"/>
      <c r="C189" s="143" t="s">
        <v>281</v>
      </c>
      <c r="D189" s="143" t="s">
        <v>133</v>
      </c>
      <c r="E189" s="144" t="s">
        <v>792</v>
      </c>
      <c r="F189" s="145" t="s">
        <v>793</v>
      </c>
      <c r="G189" s="146" t="s">
        <v>136</v>
      </c>
      <c r="H189" s="147">
        <v>48.904</v>
      </c>
      <c r="I189" s="148">
        <v>15</v>
      </c>
      <c r="J189" s="148">
        <f>ROUND(I189*H189,2)</f>
        <v>733.56</v>
      </c>
      <c r="K189" s="149"/>
      <c r="L189" s="31"/>
      <c r="M189" s="150" t="s">
        <v>1</v>
      </c>
      <c r="N189" s="151" t="s">
        <v>37</v>
      </c>
      <c r="O189" s="152">
        <v>0.06</v>
      </c>
      <c r="P189" s="152">
        <f>O189*H189</f>
        <v>2.93424</v>
      </c>
      <c r="Q189" s="152">
        <v>0.00014</v>
      </c>
      <c r="R189" s="152">
        <f>Q189*H189</f>
        <v>0.00684656</v>
      </c>
      <c r="S189" s="152">
        <v>0</v>
      </c>
      <c r="T189" s="153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137</v>
      </c>
      <c r="AT189" s="154" t="s">
        <v>133</v>
      </c>
      <c r="AU189" s="154" t="s">
        <v>82</v>
      </c>
      <c r="AY189" s="18" t="s">
        <v>131</v>
      </c>
      <c r="BE189" s="155">
        <f>IF(N189="základní",J189,0)</f>
        <v>733.56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80</v>
      </c>
      <c r="BK189" s="155">
        <f>ROUND(I189*H189,2)</f>
        <v>733.56</v>
      </c>
      <c r="BL189" s="18" t="s">
        <v>137</v>
      </c>
      <c r="BM189" s="154" t="s">
        <v>794</v>
      </c>
    </row>
    <row r="190" spans="2:51" s="13" customFormat="1" ht="12">
      <c r="B190" s="156"/>
      <c r="D190" s="157" t="s">
        <v>142</v>
      </c>
      <c r="E190" s="158" t="s">
        <v>1</v>
      </c>
      <c r="F190" s="159" t="s">
        <v>795</v>
      </c>
      <c r="H190" s="160">
        <v>48.904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142</v>
      </c>
      <c r="AU190" s="158" t="s">
        <v>82</v>
      </c>
      <c r="AV190" s="13" t="s">
        <v>82</v>
      </c>
      <c r="AW190" s="13" t="s">
        <v>28</v>
      </c>
      <c r="AX190" s="13" t="s">
        <v>80</v>
      </c>
      <c r="AY190" s="158" t="s">
        <v>131</v>
      </c>
    </row>
    <row r="191" spans="1:65" s="2" customFormat="1" ht="21.75" customHeight="1">
      <c r="A191" s="30"/>
      <c r="B191" s="142"/>
      <c r="C191" s="184" t="s">
        <v>286</v>
      </c>
      <c r="D191" s="184" t="s">
        <v>235</v>
      </c>
      <c r="E191" s="185" t="s">
        <v>293</v>
      </c>
      <c r="F191" s="186" t="s">
        <v>796</v>
      </c>
      <c r="G191" s="187" t="s">
        <v>136</v>
      </c>
      <c r="H191" s="188">
        <v>56.24</v>
      </c>
      <c r="I191" s="189">
        <v>35</v>
      </c>
      <c r="J191" s="189">
        <f>ROUND(I191*H191,2)</f>
        <v>1968.4</v>
      </c>
      <c r="K191" s="190"/>
      <c r="L191" s="191"/>
      <c r="M191" s="192" t="s">
        <v>1</v>
      </c>
      <c r="N191" s="193" t="s">
        <v>37</v>
      </c>
      <c r="O191" s="152">
        <v>0</v>
      </c>
      <c r="P191" s="152">
        <f>O191*H191</f>
        <v>0</v>
      </c>
      <c r="Q191" s="152">
        <v>0.0004</v>
      </c>
      <c r="R191" s="152">
        <f>Q191*H191</f>
        <v>0.022496000000000002</v>
      </c>
      <c r="S191" s="152">
        <v>0</v>
      </c>
      <c r="T191" s="153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4" t="s">
        <v>173</v>
      </c>
      <c r="AT191" s="154" t="s">
        <v>235</v>
      </c>
      <c r="AU191" s="154" t="s">
        <v>82</v>
      </c>
      <c r="AY191" s="18" t="s">
        <v>131</v>
      </c>
      <c r="BE191" s="155">
        <f>IF(N191="základní",J191,0)</f>
        <v>1968.4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80</v>
      </c>
      <c r="BK191" s="155">
        <f>ROUND(I191*H191,2)</f>
        <v>1968.4</v>
      </c>
      <c r="BL191" s="18" t="s">
        <v>137</v>
      </c>
      <c r="BM191" s="154" t="s">
        <v>797</v>
      </c>
    </row>
    <row r="192" spans="2:51" s="13" customFormat="1" ht="12">
      <c r="B192" s="156"/>
      <c r="D192" s="157" t="s">
        <v>142</v>
      </c>
      <c r="F192" s="159" t="s">
        <v>798</v>
      </c>
      <c r="H192" s="160">
        <v>56.24</v>
      </c>
      <c r="L192" s="156"/>
      <c r="M192" s="161"/>
      <c r="N192" s="162"/>
      <c r="O192" s="162"/>
      <c r="P192" s="162"/>
      <c r="Q192" s="162"/>
      <c r="R192" s="162"/>
      <c r="S192" s="162"/>
      <c r="T192" s="163"/>
      <c r="AT192" s="158" t="s">
        <v>142</v>
      </c>
      <c r="AU192" s="158" t="s">
        <v>82</v>
      </c>
      <c r="AV192" s="13" t="s">
        <v>82</v>
      </c>
      <c r="AW192" s="13" t="s">
        <v>3</v>
      </c>
      <c r="AX192" s="13" t="s">
        <v>80</v>
      </c>
      <c r="AY192" s="158" t="s">
        <v>131</v>
      </c>
    </row>
    <row r="193" spans="2:63" s="12" customFormat="1" ht="22.9" customHeight="1">
      <c r="B193" s="130"/>
      <c r="D193" s="131" t="s">
        <v>71</v>
      </c>
      <c r="E193" s="140" t="s">
        <v>153</v>
      </c>
      <c r="F193" s="140" t="s">
        <v>377</v>
      </c>
      <c r="J193" s="141">
        <f>BK193</f>
        <v>72722.79000000001</v>
      </c>
      <c r="L193" s="130"/>
      <c r="M193" s="134"/>
      <c r="N193" s="135"/>
      <c r="O193" s="135"/>
      <c r="P193" s="136">
        <f>SUM(P194:P202)</f>
        <v>14.527424</v>
      </c>
      <c r="Q193" s="135"/>
      <c r="R193" s="136">
        <f>SUM(R194:R202)</f>
        <v>51.077147460000006</v>
      </c>
      <c r="S193" s="135"/>
      <c r="T193" s="137">
        <f>SUM(T194:T202)</f>
        <v>0</v>
      </c>
      <c r="AR193" s="131" t="s">
        <v>80</v>
      </c>
      <c r="AT193" s="138" t="s">
        <v>71</v>
      </c>
      <c r="AU193" s="138" t="s">
        <v>80</v>
      </c>
      <c r="AY193" s="131" t="s">
        <v>131</v>
      </c>
      <c r="BK193" s="139">
        <f>SUM(BK194:BK202)</f>
        <v>72722.79000000001</v>
      </c>
    </row>
    <row r="194" spans="1:65" s="2" customFormat="1" ht="21.75" customHeight="1">
      <c r="A194" s="30"/>
      <c r="B194" s="142"/>
      <c r="C194" s="143" t="s">
        <v>292</v>
      </c>
      <c r="D194" s="143" t="s">
        <v>133</v>
      </c>
      <c r="E194" s="144" t="s">
        <v>383</v>
      </c>
      <c r="F194" s="145" t="s">
        <v>384</v>
      </c>
      <c r="G194" s="146" t="s">
        <v>136</v>
      </c>
      <c r="H194" s="147">
        <v>43.826</v>
      </c>
      <c r="I194" s="148">
        <v>110</v>
      </c>
      <c r="J194" s="148">
        <f>ROUND(I194*H194,2)</f>
        <v>4820.86</v>
      </c>
      <c r="K194" s="149"/>
      <c r="L194" s="31"/>
      <c r="M194" s="150" t="s">
        <v>1</v>
      </c>
      <c r="N194" s="151" t="s">
        <v>37</v>
      </c>
      <c r="O194" s="152">
        <v>0.025</v>
      </c>
      <c r="P194" s="152">
        <f>O194*H194</f>
        <v>1.09565</v>
      </c>
      <c r="Q194" s="152">
        <v>0.199</v>
      </c>
      <c r="R194" s="152">
        <f>Q194*H194</f>
        <v>8.721374</v>
      </c>
      <c r="S194" s="152">
        <v>0</v>
      </c>
      <c r="T194" s="153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4" t="s">
        <v>221</v>
      </c>
      <c r="AT194" s="154" t="s">
        <v>133</v>
      </c>
      <c r="AU194" s="154" t="s">
        <v>82</v>
      </c>
      <c r="AY194" s="18" t="s">
        <v>131</v>
      </c>
      <c r="BE194" s="155">
        <f>IF(N194="základní",J194,0)</f>
        <v>4820.86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80</v>
      </c>
      <c r="BK194" s="155">
        <f>ROUND(I194*H194,2)</f>
        <v>4820.86</v>
      </c>
      <c r="BL194" s="18" t="s">
        <v>221</v>
      </c>
      <c r="BM194" s="154" t="s">
        <v>799</v>
      </c>
    </row>
    <row r="195" spans="1:65" s="2" customFormat="1" ht="21.75" customHeight="1">
      <c r="A195" s="30"/>
      <c r="B195" s="142"/>
      <c r="C195" s="143" t="s">
        <v>297</v>
      </c>
      <c r="D195" s="143" t="s">
        <v>133</v>
      </c>
      <c r="E195" s="144" t="s">
        <v>800</v>
      </c>
      <c r="F195" s="145" t="s">
        <v>801</v>
      </c>
      <c r="G195" s="146" t="s">
        <v>136</v>
      </c>
      <c r="H195" s="147">
        <v>24.452</v>
      </c>
      <c r="I195" s="148">
        <v>220</v>
      </c>
      <c r="J195" s="148">
        <f>ROUND(I195*H195,2)</f>
        <v>5379.44</v>
      </c>
      <c r="K195" s="149"/>
      <c r="L195" s="31"/>
      <c r="M195" s="150" t="s">
        <v>1</v>
      </c>
      <c r="N195" s="151" t="s">
        <v>37</v>
      </c>
      <c r="O195" s="152">
        <v>0.028</v>
      </c>
      <c r="P195" s="152">
        <f>O195*H195</f>
        <v>0.684656</v>
      </c>
      <c r="Q195" s="152">
        <v>0.396</v>
      </c>
      <c r="R195" s="152">
        <f>Q195*H195</f>
        <v>9.682992</v>
      </c>
      <c r="S195" s="152">
        <v>0</v>
      </c>
      <c r="T195" s="153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4" t="s">
        <v>137</v>
      </c>
      <c r="AT195" s="154" t="s">
        <v>133</v>
      </c>
      <c r="AU195" s="154" t="s">
        <v>82</v>
      </c>
      <c r="AY195" s="18" t="s">
        <v>131</v>
      </c>
      <c r="BE195" s="155">
        <f>IF(N195="základní",J195,0)</f>
        <v>5379.44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80</v>
      </c>
      <c r="BK195" s="155">
        <f>ROUND(I195*H195,2)</f>
        <v>5379.44</v>
      </c>
      <c r="BL195" s="18" t="s">
        <v>137</v>
      </c>
      <c r="BM195" s="154" t="s">
        <v>802</v>
      </c>
    </row>
    <row r="196" spans="2:51" s="13" customFormat="1" ht="12">
      <c r="B196" s="156"/>
      <c r="D196" s="157" t="s">
        <v>142</v>
      </c>
      <c r="E196" s="158" t="s">
        <v>1</v>
      </c>
      <c r="F196" s="159" t="s">
        <v>784</v>
      </c>
      <c r="H196" s="160">
        <v>24.452</v>
      </c>
      <c r="L196" s="156"/>
      <c r="M196" s="161"/>
      <c r="N196" s="162"/>
      <c r="O196" s="162"/>
      <c r="P196" s="162"/>
      <c r="Q196" s="162"/>
      <c r="R196" s="162"/>
      <c r="S196" s="162"/>
      <c r="T196" s="163"/>
      <c r="AT196" s="158" t="s">
        <v>142</v>
      </c>
      <c r="AU196" s="158" t="s">
        <v>82</v>
      </c>
      <c r="AV196" s="13" t="s">
        <v>82</v>
      </c>
      <c r="AW196" s="13" t="s">
        <v>28</v>
      </c>
      <c r="AX196" s="13" t="s">
        <v>80</v>
      </c>
      <c r="AY196" s="158" t="s">
        <v>131</v>
      </c>
    </row>
    <row r="197" spans="1:65" s="2" customFormat="1" ht="21.75" customHeight="1">
      <c r="A197" s="30"/>
      <c r="B197" s="142"/>
      <c r="C197" s="143" t="s">
        <v>302</v>
      </c>
      <c r="D197" s="143" t="s">
        <v>133</v>
      </c>
      <c r="E197" s="144" t="s">
        <v>391</v>
      </c>
      <c r="F197" s="145" t="s">
        <v>392</v>
      </c>
      <c r="G197" s="146" t="s">
        <v>136</v>
      </c>
      <c r="H197" s="147">
        <v>43.826</v>
      </c>
      <c r="I197" s="148">
        <v>240</v>
      </c>
      <c r="J197" s="148">
        <f aca="true" t="shared" si="0" ref="J197:J202">ROUND(I197*H197,2)</f>
        <v>10518.24</v>
      </c>
      <c r="K197" s="149"/>
      <c r="L197" s="31"/>
      <c r="M197" s="150" t="s">
        <v>1</v>
      </c>
      <c r="N197" s="151" t="s">
        <v>37</v>
      </c>
      <c r="O197" s="152">
        <v>0.029</v>
      </c>
      <c r="P197" s="152">
        <f aca="true" t="shared" si="1" ref="P197:P202">O197*H197</f>
        <v>1.2709540000000001</v>
      </c>
      <c r="Q197" s="152">
        <v>0.427</v>
      </c>
      <c r="R197" s="152">
        <f aca="true" t="shared" si="2" ref="R197:R202">Q197*H197</f>
        <v>18.713702</v>
      </c>
      <c r="S197" s="152">
        <v>0</v>
      </c>
      <c r="T197" s="153">
        <f aca="true" t="shared" si="3" ref="T197:T202"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137</v>
      </c>
      <c r="AT197" s="154" t="s">
        <v>133</v>
      </c>
      <c r="AU197" s="154" t="s">
        <v>82</v>
      </c>
      <c r="AY197" s="18" t="s">
        <v>131</v>
      </c>
      <c r="BE197" s="155">
        <f aca="true" t="shared" si="4" ref="BE197:BE202">IF(N197="základní",J197,0)</f>
        <v>10518.24</v>
      </c>
      <c r="BF197" s="155">
        <f aca="true" t="shared" si="5" ref="BF197:BF202">IF(N197="snížená",J197,0)</f>
        <v>0</v>
      </c>
      <c r="BG197" s="155">
        <f aca="true" t="shared" si="6" ref="BG197:BG202">IF(N197="zákl. přenesená",J197,0)</f>
        <v>0</v>
      </c>
      <c r="BH197" s="155">
        <f aca="true" t="shared" si="7" ref="BH197:BH202">IF(N197="sníž. přenesená",J197,0)</f>
        <v>0</v>
      </c>
      <c r="BI197" s="155">
        <f aca="true" t="shared" si="8" ref="BI197:BI202">IF(N197="nulová",J197,0)</f>
        <v>0</v>
      </c>
      <c r="BJ197" s="18" t="s">
        <v>80</v>
      </c>
      <c r="BK197" s="155">
        <f aca="true" t="shared" si="9" ref="BK197:BK202">ROUND(I197*H197,2)</f>
        <v>10518.24</v>
      </c>
      <c r="BL197" s="18" t="s">
        <v>137</v>
      </c>
      <c r="BM197" s="154" t="s">
        <v>803</v>
      </c>
    </row>
    <row r="198" spans="1:65" s="2" customFormat="1" ht="16.5" customHeight="1">
      <c r="A198" s="30"/>
      <c r="B198" s="142"/>
      <c r="C198" s="143" t="s">
        <v>306</v>
      </c>
      <c r="D198" s="143" t="s">
        <v>133</v>
      </c>
      <c r="E198" s="144" t="s">
        <v>395</v>
      </c>
      <c r="F198" s="145" t="s">
        <v>396</v>
      </c>
      <c r="G198" s="146" t="s">
        <v>136</v>
      </c>
      <c r="H198" s="147">
        <v>43.826</v>
      </c>
      <c r="I198" s="148">
        <v>60</v>
      </c>
      <c r="J198" s="148">
        <f t="shared" si="0"/>
        <v>2629.56</v>
      </c>
      <c r="K198" s="149"/>
      <c r="L198" s="31"/>
      <c r="M198" s="150" t="s">
        <v>1</v>
      </c>
      <c r="N198" s="151" t="s">
        <v>37</v>
      </c>
      <c r="O198" s="152">
        <v>0.02</v>
      </c>
      <c r="P198" s="152">
        <f t="shared" si="1"/>
        <v>0.8765200000000001</v>
      </c>
      <c r="Q198" s="152">
        <v>0.092</v>
      </c>
      <c r="R198" s="152">
        <f t="shared" si="2"/>
        <v>4.031992</v>
      </c>
      <c r="S198" s="152">
        <v>0</v>
      </c>
      <c r="T198" s="153">
        <f t="shared" si="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4" t="s">
        <v>137</v>
      </c>
      <c r="AT198" s="154" t="s">
        <v>133</v>
      </c>
      <c r="AU198" s="154" t="s">
        <v>82</v>
      </c>
      <c r="AY198" s="18" t="s">
        <v>131</v>
      </c>
      <c r="BE198" s="155">
        <f t="shared" si="4"/>
        <v>2629.56</v>
      </c>
      <c r="BF198" s="155">
        <f t="shared" si="5"/>
        <v>0</v>
      </c>
      <c r="BG198" s="155">
        <f t="shared" si="6"/>
        <v>0</v>
      </c>
      <c r="BH198" s="155">
        <f t="shared" si="7"/>
        <v>0</v>
      </c>
      <c r="BI198" s="155">
        <f t="shared" si="8"/>
        <v>0</v>
      </c>
      <c r="BJ198" s="18" t="s">
        <v>80</v>
      </c>
      <c r="BK198" s="155">
        <f t="shared" si="9"/>
        <v>2629.56</v>
      </c>
      <c r="BL198" s="18" t="s">
        <v>137</v>
      </c>
      <c r="BM198" s="154" t="s">
        <v>804</v>
      </c>
    </row>
    <row r="199" spans="1:65" s="2" customFormat="1" ht="21.75" customHeight="1">
      <c r="A199" s="30"/>
      <c r="B199" s="142"/>
      <c r="C199" s="143" t="s">
        <v>311</v>
      </c>
      <c r="D199" s="143" t="s">
        <v>133</v>
      </c>
      <c r="E199" s="144" t="s">
        <v>805</v>
      </c>
      <c r="F199" s="145" t="s">
        <v>806</v>
      </c>
      <c r="G199" s="146" t="s">
        <v>136</v>
      </c>
      <c r="H199" s="147">
        <v>43.826</v>
      </c>
      <c r="I199" s="148">
        <v>15</v>
      </c>
      <c r="J199" s="148">
        <f t="shared" si="0"/>
        <v>657.39</v>
      </c>
      <c r="K199" s="149"/>
      <c r="L199" s="31"/>
      <c r="M199" s="150" t="s">
        <v>1</v>
      </c>
      <c r="N199" s="151" t="s">
        <v>37</v>
      </c>
      <c r="O199" s="152">
        <v>0.002</v>
      </c>
      <c r="P199" s="152">
        <f t="shared" si="1"/>
        <v>0.08765200000000001</v>
      </c>
      <c r="Q199" s="152">
        <v>0.00041</v>
      </c>
      <c r="R199" s="152">
        <f t="shared" si="2"/>
        <v>0.01796866</v>
      </c>
      <c r="S199" s="152">
        <v>0</v>
      </c>
      <c r="T199" s="153">
        <f t="shared" si="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4" t="s">
        <v>137</v>
      </c>
      <c r="AT199" s="154" t="s">
        <v>133</v>
      </c>
      <c r="AU199" s="154" t="s">
        <v>82</v>
      </c>
      <c r="AY199" s="18" t="s">
        <v>131</v>
      </c>
      <c r="BE199" s="155">
        <f t="shared" si="4"/>
        <v>657.39</v>
      </c>
      <c r="BF199" s="155">
        <f t="shared" si="5"/>
        <v>0</v>
      </c>
      <c r="BG199" s="155">
        <f t="shared" si="6"/>
        <v>0</v>
      </c>
      <c r="BH199" s="155">
        <f t="shared" si="7"/>
        <v>0</v>
      </c>
      <c r="BI199" s="155">
        <f t="shared" si="8"/>
        <v>0</v>
      </c>
      <c r="BJ199" s="18" t="s">
        <v>80</v>
      </c>
      <c r="BK199" s="155">
        <f t="shared" si="9"/>
        <v>657.39</v>
      </c>
      <c r="BL199" s="18" t="s">
        <v>137</v>
      </c>
      <c r="BM199" s="154" t="s">
        <v>807</v>
      </c>
    </row>
    <row r="200" spans="1:65" s="2" customFormat="1" ht="21.75" customHeight="1">
      <c r="A200" s="30"/>
      <c r="B200" s="142"/>
      <c r="C200" s="143" t="s">
        <v>315</v>
      </c>
      <c r="D200" s="143" t="s">
        <v>133</v>
      </c>
      <c r="E200" s="144" t="s">
        <v>808</v>
      </c>
      <c r="F200" s="145" t="s">
        <v>809</v>
      </c>
      <c r="G200" s="146" t="s">
        <v>136</v>
      </c>
      <c r="H200" s="147">
        <v>43.826</v>
      </c>
      <c r="I200" s="148">
        <v>550</v>
      </c>
      <c r="J200" s="148">
        <f t="shared" si="0"/>
        <v>24104.3</v>
      </c>
      <c r="K200" s="149"/>
      <c r="L200" s="31"/>
      <c r="M200" s="150" t="s">
        <v>1</v>
      </c>
      <c r="N200" s="151" t="s">
        <v>37</v>
      </c>
      <c r="O200" s="152">
        <v>0.045</v>
      </c>
      <c r="P200" s="152">
        <f t="shared" si="1"/>
        <v>1.97217</v>
      </c>
      <c r="Q200" s="152">
        <v>0.0928</v>
      </c>
      <c r="R200" s="152">
        <f t="shared" si="2"/>
        <v>4.0670528</v>
      </c>
      <c r="S200" s="152">
        <v>0</v>
      </c>
      <c r="T200" s="153">
        <f t="shared" si="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4" t="s">
        <v>137</v>
      </c>
      <c r="AT200" s="154" t="s">
        <v>133</v>
      </c>
      <c r="AU200" s="154" t="s">
        <v>82</v>
      </c>
      <c r="AY200" s="18" t="s">
        <v>131</v>
      </c>
      <c r="BE200" s="155">
        <f t="shared" si="4"/>
        <v>24104.3</v>
      </c>
      <c r="BF200" s="155">
        <f t="shared" si="5"/>
        <v>0</v>
      </c>
      <c r="BG200" s="155">
        <f t="shared" si="6"/>
        <v>0</v>
      </c>
      <c r="BH200" s="155">
        <f t="shared" si="7"/>
        <v>0</v>
      </c>
      <c r="BI200" s="155">
        <f t="shared" si="8"/>
        <v>0</v>
      </c>
      <c r="BJ200" s="18" t="s">
        <v>80</v>
      </c>
      <c r="BK200" s="155">
        <f t="shared" si="9"/>
        <v>24104.3</v>
      </c>
      <c r="BL200" s="18" t="s">
        <v>137</v>
      </c>
      <c r="BM200" s="154" t="s">
        <v>810</v>
      </c>
    </row>
    <row r="201" spans="1:65" s="2" customFormat="1" ht="21.75" customHeight="1">
      <c r="A201" s="30"/>
      <c r="B201" s="142"/>
      <c r="C201" s="143" t="s">
        <v>320</v>
      </c>
      <c r="D201" s="143" t="s">
        <v>133</v>
      </c>
      <c r="E201" s="144" t="s">
        <v>811</v>
      </c>
      <c r="F201" s="145" t="s">
        <v>812</v>
      </c>
      <c r="G201" s="146" t="s">
        <v>136</v>
      </c>
      <c r="H201" s="147">
        <v>43.826</v>
      </c>
      <c r="I201" s="148">
        <v>500</v>
      </c>
      <c r="J201" s="148">
        <f t="shared" si="0"/>
        <v>21913</v>
      </c>
      <c r="K201" s="149"/>
      <c r="L201" s="31"/>
      <c r="M201" s="150" t="s">
        <v>1</v>
      </c>
      <c r="N201" s="151" t="s">
        <v>37</v>
      </c>
      <c r="O201" s="152">
        <v>0.047</v>
      </c>
      <c r="P201" s="152">
        <f t="shared" si="1"/>
        <v>2.059822</v>
      </c>
      <c r="Q201" s="152">
        <v>0.116</v>
      </c>
      <c r="R201" s="152">
        <f t="shared" si="2"/>
        <v>5.083816000000001</v>
      </c>
      <c r="S201" s="152">
        <v>0</v>
      </c>
      <c r="T201" s="153">
        <f t="shared" si="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137</v>
      </c>
      <c r="AT201" s="154" t="s">
        <v>133</v>
      </c>
      <c r="AU201" s="154" t="s">
        <v>82</v>
      </c>
      <c r="AY201" s="18" t="s">
        <v>131</v>
      </c>
      <c r="BE201" s="155">
        <f t="shared" si="4"/>
        <v>21913</v>
      </c>
      <c r="BF201" s="155">
        <f t="shared" si="5"/>
        <v>0</v>
      </c>
      <c r="BG201" s="155">
        <f t="shared" si="6"/>
        <v>0</v>
      </c>
      <c r="BH201" s="155">
        <f t="shared" si="7"/>
        <v>0</v>
      </c>
      <c r="BI201" s="155">
        <f t="shared" si="8"/>
        <v>0</v>
      </c>
      <c r="BJ201" s="18" t="s">
        <v>80</v>
      </c>
      <c r="BK201" s="155">
        <f t="shared" si="9"/>
        <v>21913</v>
      </c>
      <c r="BL201" s="18" t="s">
        <v>137</v>
      </c>
      <c r="BM201" s="154" t="s">
        <v>813</v>
      </c>
    </row>
    <row r="202" spans="1:65" s="2" customFormat="1" ht="21.75" customHeight="1">
      <c r="A202" s="30"/>
      <c r="B202" s="142"/>
      <c r="C202" s="143" t="s">
        <v>325</v>
      </c>
      <c r="D202" s="143" t="s">
        <v>133</v>
      </c>
      <c r="E202" s="144" t="s">
        <v>814</v>
      </c>
      <c r="F202" s="145" t="s">
        <v>815</v>
      </c>
      <c r="G202" s="146" t="s">
        <v>136</v>
      </c>
      <c r="H202" s="147">
        <v>9</v>
      </c>
      <c r="I202" s="148">
        <v>300</v>
      </c>
      <c r="J202" s="148">
        <f t="shared" si="0"/>
        <v>2700</v>
      </c>
      <c r="K202" s="149"/>
      <c r="L202" s="31"/>
      <c r="M202" s="150" t="s">
        <v>1</v>
      </c>
      <c r="N202" s="151" t="s">
        <v>37</v>
      </c>
      <c r="O202" s="152">
        <v>0.72</v>
      </c>
      <c r="P202" s="152">
        <f t="shared" si="1"/>
        <v>6.4799999999999995</v>
      </c>
      <c r="Q202" s="152">
        <v>0.08425</v>
      </c>
      <c r="R202" s="152">
        <f t="shared" si="2"/>
        <v>0.7582500000000001</v>
      </c>
      <c r="S202" s="152">
        <v>0</v>
      </c>
      <c r="T202" s="153">
        <f t="shared" si="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4" t="s">
        <v>137</v>
      </c>
      <c r="AT202" s="154" t="s">
        <v>133</v>
      </c>
      <c r="AU202" s="154" t="s">
        <v>82</v>
      </c>
      <c r="AY202" s="18" t="s">
        <v>131</v>
      </c>
      <c r="BE202" s="155">
        <f t="shared" si="4"/>
        <v>2700</v>
      </c>
      <c r="BF202" s="155">
        <f t="shared" si="5"/>
        <v>0</v>
      </c>
      <c r="BG202" s="155">
        <f t="shared" si="6"/>
        <v>0</v>
      </c>
      <c r="BH202" s="155">
        <f t="shared" si="7"/>
        <v>0</v>
      </c>
      <c r="BI202" s="155">
        <f t="shared" si="8"/>
        <v>0</v>
      </c>
      <c r="BJ202" s="18" t="s">
        <v>80</v>
      </c>
      <c r="BK202" s="155">
        <f t="shared" si="9"/>
        <v>2700</v>
      </c>
      <c r="BL202" s="18" t="s">
        <v>137</v>
      </c>
      <c r="BM202" s="154" t="s">
        <v>816</v>
      </c>
    </row>
    <row r="203" spans="2:63" s="12" customFormat="1" ht="22.9" customHeight="1">
      <c r="B203" s="130"/>
      <c r="D203" s="131" t="s">
        <v>71</v>
      </c>
      <c r="E203" s="140" t="s">
        <v>180</v>
      </c>
      <c r="F203" s="140" t="s">
        <v>422</v>
      </c>
      <c r="J203" s="141">
        <f>BK203</f>
        <v>98916.62</v>
      </c>
      <c r="L203" s="130"/>
      <c r="M203" s="134"/>
      <c r="N203" s="135"/>
      <c r="O203" s="135"/>
      <c r="P203" s="136">
        <f>SUM(P204:P219)</f>
        <v>16.24265</v>
      </c>
      <c r="Q203" s="135"/>
      <c r="R203" s="136">
        <f>SUM(R204:R219)</f>
        <v>6.460539659999999</v>
      </c>
      <c r="S203" s="135"/>
      <c r="T203" s="137">
        <f>SUM(T204:T219)</f>
        <v>0</v>
      </c>
      <c r="AR203" s="131" t="s">
        <v>80</v>
      </c>
      <c r="AT203" s="138" t="s">
        <v>71</v>
      </c>
      <c r="AU203" s="138" t="s">
        <v>80</v>
      </c>
      <c r="AY203" s="131" t="s">
        <v>131</v>
      </c>
      <c r="BK203" s="139">
        <f>SUM(BK204:BK219)</f>
        <v>98916.62</v>
      </c>
    </row>
    <row r="204" spans="1:65" s="2" customFormat="1" ht="21.75" customHeight="1">
      <c r="A204" s="30"/>
      <c r="B204" s="142"/>
      <c r="C204" s="143" t="s">
        <v>333</v>
      </c>
      <c r="D204" s="143" t="s">
        <v>133</v>
      </c>
      <c r="E204" s="144" t="s">
        <v>817</v>
      </c>
      <c r="F204" s="145" t="s">
        <v>818</v>
      </c>
      <c r="G204" s="146" t="s">
        <v>156</v>
      </c>
      <c r="H204" s="147">
        <v>22.2</v>
      </c>
      <c r="I204" s="148">
        <v>200</v>
      </c>
      <c r="J204" s="148">
        <f>ROUND(I204*H204,2)</f>
        <v>4440</v>
      </c>
      <c r="K204" s="149"/>
      <c r="L204" s="31"/>
      <c r="M204" s="150" t="s">
        <v>1</v>
      </c>
      <c r="N204" s="151" t="s">
        <v>37</v>
      </c>
      <c r="O204" s="152">
        <v>0.202</v>
      </c>
      <c r="P204" s="152">
        <f>O204*H204</f>
        <v>4.4844</v>
      </c>
      <c r="Q204" s="152">
        <v>0.09599</v>
      </c>
      <c r="R204" s="152">
        <f>Q204*H204</f>
        <v>2.1309780000000003</v>
      </c>
      <c r="S204" s="152">
        <v>0</v>
      </c>
      <c r="T204" s="153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4" t="s">
        <v>137</v>
      </c>
      <c r="AT204" s="154" t="s">
        <v>133</v>
      </c>
      <c r="AU204" s="154" t="s">
        <v>82</v>
      </c>
      <c r="AY204" s="18" t="s">
        <v>131</v>
      </c>
      <c r="BE204" s="155">
        <f>IF(N204="základní",J204,0)</f>
        <v>4440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80</v>
      </c>
      <c r="BK204" s="155">
        <f>ROUND(I204*H204,2)</f>
        <v>4440</v>
      </c>
      <c r="BL204" s="18" t="s">
        <v>137</v>
      </c>
      <c r="BM204" s="154" t="s">
        <v>819</v>
      </c>
    </row>
    <row r="205" spans="2:51" s="13" customFormat="1" ht="12">
      <c r="B205" s="156"/>
      <c r="D205" s="157" t="s">
        <v>142</v>
      </c>
      <c r="E205" s="158" t="s">
        <v>1</v>
      </c>
      <c r="F205" s="159" t="s">
        <v>820</v>
      </c>
      <c r="H205" s="160">
        <v>22.2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142</v>
      </c>
      <c r="AU205" s="158" t="s">
        <v>82</v>
      </c>
      <c r="AV205" s="13" t="s">
        <v>82</v>
      </c>
      <c r="AW205" s="13" t="s">
        <v>28</v>
      </c>
      <c r="AX205" s="13" t="s">
        <v>80</v>
      </c>
      <c r="AY205" s="158" t="s">
        <v>131</v>
      </c>
    </row>
    <row r="206" spans="1:65" s="2" customFormat="1" ht="21.75" customHeight="1">
      <c r="A206" s="30"/>
      <c r="B206" s="142"/>
      <c r="C206" s="184" t="s">
        <v>340</v>
      </c>
      <c r="D206" s="184" t="s">
        <v>235</v>
      </c>
      <c r="E206" s="185" t="s">
        <v>821</v>
      </c>
      <c r="F206" s="186" t="s">
        <v>822</v>
      </c>
      <c r="G206" s="187" t="s">
        <v>156</v>
      </c>
      <c r="H206" s="188">
        <v>24.42</v>
      </c>
      <c r="I206" s="189">
        <v>1750</v>
      </c>
      <c r="J206" s="189">
        <f>ROUND(I206*H206,2)</f>
        <v>42735</v>
      </c>
      <c r="K206" s="190"/>
      <c r="L206" s="191"/>
      <c r="M206" s="192" t="s">
        <v>1</v>
      </c>
      <c r="N206" s="193" t="s">
        <v>37</v>
      </c>
      <c r="O206" s="152">
        <v>0</v>
      </c>
      <c r="P206" s="152">
        <f>O206*H206</f>
        <v>0</v>
      </c>
      <c r="Q206" s="152">
        <v>0</v>
      </c>
      <c r="R206" s="152">
        <f>Q206*H206</f>
        <v>0</v>
      </c>
      <c r="S206" s="152">
        <v>0</v>
      </c>
      <c r="T206" s="153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173</v>
      </c>
      <c r="AT206" s="154" t="s">
        <v>235</v>
      </c>
      <c r="AU206" s="154" t="s">
        <v>82</v>
      </c>
      <c r="AY206" s="18" t="s">
        <v>131</v>
      </c>
      <c r="BE206" s="155">
        <f>IF(N206="základní",J206,0)</f>
        <v>42735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80</v>
      </c>
      <c r="BK206" s="155">
        <f>ROUND(I206*H206,2)</f>
        <v>42735</v>
      </c>
      <c r="BL206" s="18" t="s">
        <v>137</v>
      </c>
      <c r="BM206" s="154" t="s">
        <v>823</v>
      </c>
    </row>
    <row r="207" spans="2:51" s="13" customFormat="1" ht="12">
      <c r="B207" s="156"/>
      <c r="D207" s="157" t="s">
        <v>142</v>
      </c>
      <c r="F207" s="159" t="s">
        <v>824</v>
      </c>
      <c r="H207" s="160">
        <v>24.42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142</v>
      </c>
      <c r="AU207" s="158" t="s">
        <v>82</v>
      </c>
      <c r="AV207" s="13" t="s">
        <v>82</v>
      </c>
      <c r="AW207" s="13" t="s">
        <v>3</v>
      </c>
      <c r="AX207" s="13" t="s">
        <v>80</v>
      </c>
      <c r="AY207" s="158" t="s">
        <v>131</v>
      </c>
    </row>
    <row r="208" spans="1:65" s="2" customFormat="1" ht="21.75" customHeight="1">
      <c r="A208" s="30"/>
      <c r="B208" s="142"/>
      <c r="C208" s="143" t="s">
        <v>345</v>
      </c>
      <c r="D208" s="143" t="s">
        <v>133</v>
      </c>
      <c r="E208" s="144" t="s">
        <v>428</v>
      </c>
      <c r="F208" s="145" t="s">
        <v>429</v>
      </c>
      <c r="G208" s="146" t="s">
        <v>156</v>
      </c>
      <c r="H208" s="147">
        <v>1.53</v>
      </c>
      <c r="I208" s="148">
        <v>100</v>
      </c>
      <c r="J208" s="148">
        <f>ROUND(I208*H208,2)</f>
        <v>153</v>
      </c>
      <c r="K208" s="149"/>
      <c r="L208" s="31"/>
      <c r="M208" s="150" t="s">
        <v>1</v>
      </c>
      <c r="N208" s="151" t="s">
        <v>37</v>
      </c>
      <c r="O208" s="152">
        <v>0.14</v>
      </c>
      <c r="P208" s="152">
        <f>O208*H208</f>
        <v>0.21420000000000003</v>
      </c>
      <c r="Q208" s="152">
        <v>0.10095</v>
      </c>
      <c r="R208" s="152">
        <f>Q208*H208</f>
        <v>0.1544535</v>
      </c>
      <c r="S208" s="152">
        <v>0</v>
      </c>
      <c r="T208" s="153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137</v>
      </c>
      <c r="AT208" s="154" t="s">
        <v>133</v>
      </c>
      <c r="AU208" s="154" t="s">
        <v>82</v>
      </c>
      <c r="AY208" s="18" t="s">
        <v>131</v>
      </c>
      <c r="BE208" s="155">
        <f>IF(N208="základní",J208,0)</f>
        <v>153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80</v>
      </c>
      <c r="BK208" s="155">
        <f>ROUND(I208*H208,2)</f>
        <v>153</v>
      </c>
      <c r="BL208" s="18" t="s">
        <v>137</v>
      </c>
      <c r="BM208" s="154" t="s">
        <v>825</v>
      </c>
    </row>
    <row r="209" spans="2:51" s="13" customFormat="1" ht="12">
      <c r="B209" s="156"/>
      <c r="D209" s="157" t="s">
        <v>142</v>
      </c>
      <c r="E209" s="158" t="s">
        <v>1</v>
      </c>
      <c r="F209" s="159" t="s">
        <v>826</v>
      </c>
      <c r="H209" s="160">
        <v>1.53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142</v>
      </c>
      <c r="AU209" s="158" t="s">
        <v>82</v>
      </c>
      <c r="AV209" s="13" t="s">
        <v>82</v>
      </c>
      <c r="AW209" s="13" t="s">
        <v>28</v>
      </c>
      <c r="AX209" s="13" t="s">
        <v>80</v>
      </c>
      <c r="AY209" s="158" t="s">
        <v>131</v>
      </c>
    </row>
    <row r="210" spans="1:65" s="2" customFormat="1" ht="16.5" customHeight="1">
      <c r="A210" s="30"/>
      <c r="B210" s="142"/>
      <c r="C210" s="184" t="s">
        <v>349</v>
      </c>
      <c r="D210" s="184" t="s">
        <v>235</v>
      </c>
      <c r="E210" s="185" t="s">
        <v>434</v>
      </c>
      <c r="F210" s="186" t="s">
        <v>435</v>
      </c>
      <c r="G210" s="187" t="s">
        <v>156</v>
      </c>
      <c r="H210" s="188">
        <v>1.545</v>
      </c>
      <c r="I210" s="189">
        <v>75</v>
      </c>
      <c r="J210" s="189">
        <f>ROUND(I210*H210,2)</f>
        <v>115.88</v>
      </c>
      <c r="K210" s="190"/>
      <c r="L210" s="191"/>
      <c r="M210" s="192" t="s">
        <v>1</v>
      </c>
      <c r="N210" s="193" t="s">
        <v>37</v>
      </c>
      <c r="O210" s="152">
        <v>0</v>
      </c>
      <c r="P210" s="152">
        <f>O210*H210</f>
        <v>0</v>
      </c>
      <c r="Q210" s="152">
        <v>0.024</v>
      </c>
      <c r="R210" s="152">
        <f>Q210*H210</f>
        <v>0.03708</v>
      </c>
      <c r="S210" s="152">
        <v>0</v>
      </c>
      <c r="T210" s="153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173</v>
      </c>
      <c r="AT210" s="154" t="s">
        <v>235</v>
      </c>
      <c r="AU210" s="154" t="s">
        <v>82</v>
      </c>
      <c r="AY210" s="18" t="s">
        <v>131</v>
      </c>
      <c r="BE210" s="155">
        <f>IF(N210="základní",J210,0)</f>
        <v>115.88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80</v>
      </c>
      <c r="BK210" s="155">
        <f>ROUND(I210*H210,2)</f>
        <v>115.88</v>
      </c>
      <c r="BL210" s="18" t="s">
        <v>137</v>
      </c>
      <c r="BM210" s="154" t="s">
        <v>827</v>
      </c>
    </row>
    <row r="211" spans="2:51" s="13" customFormat="1" ht="12">
      <c r="B211" s="156"/>
      <c r="D211" s="157" t="s">
        <v>142</v>
      </c>
      <c r="F211" s="159" t="s">
        <v>828</v>
      </c>
      <c r="H211" s="160">
        <v>1.545</v>
      </c>
      <c r="L211" s="156"/>
      <c r="M211" s="161"/>
      <c r="N211" s="162"/>
      <c r="O211" s="162"/>
      <c r="P211" s="162"/>
      <c r="Q211" s="162"/>
      <c r="R211" s="162"/>
      <c r="S211" s="162"/>
      <c r="T211" s="163"/>
      <c r="AT211" s="158" t="s">
        <v>142</v>
      </c>
      <c r="AU211" s="158" t="s">
        <v>82</v>
      </c>
      <c r="AV211" s="13" t="s">
        <v>82</v>
      </c>
      <c r="AW211" s="13" t="s">
        <v>3</v>
      </c>
      <c r="AX211" s="13" t="s">
        <v>80</v>
      </c>
      <c r="AY211" s="158" t="s">
        <v>131</v>
      </c>
    </row>
    <row r="212" spans="1:65" s="2" customFormat="1" ht="16.5" customHeight="1">
      <c r="A212" s="30"/>
      <c r="B212" s="142"/>
      <c r="C212" s="143" t="s">
        <v>353</v>
      </c>
      <c r="D212" s="143" t="s">
        <v>133</v>
      </c>
      <c r="E212" s="144" t="s">
        <v>440</v>
      </c>
      <c r="F212" s="145" t="s">
        <v>441</v>
      </c>
      <c r="G212" s="146" t="s">
        <v>170</v>
      </c>
      <c r="H212" s="147">
        <v>1.424</v>
      </c>
      <c r="I212" s="148">
        <v>800</v>
      </c>
      <c r="J212" s="148">
        <f>ROUND(I212*H212,2)</f>
        <v>1139.2</v>
      </c>
      <c r="K212" s="149"/>
      <c r="L212" s="31"/>
      <c r="M212" s="150" t="s">
        <v>1</v>
      </c>
      <c r="N212" s="151" t="s">
        <v>37</v>
      </c>
      <c r="O212" s="152">
        <v>1.442</v>
      </c>
      <c r="P212" s="152">
        <f>O212*H212</f>
        <v>2.0534079999999997</v>
      </c>
      <c r="Q212" s="152">
        <v>2.25634</v>
      </c>
      <c r="R212" s="152">
        <f>Q212*H212</f>
        <v>3.2130281599999995</v>
      </c>
      <c r="S212" s="152">
        <v>0</v>
      </c>
      <c r="T212" s="153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4" t="s">
        <v>137</v>
      </c>
      <c r="AT212" s="154" t="s">
        <v>133</v>
      </c>
      <c r="AU212" s="154" t="s">
        <v>82</v>
      </c>
      <c r="AY212" s="18" t="s">
        <v>131</v>
      </c>
      <c r="BE212" s="155">
        <f>IF(N212="základní",J212,0)</f>
        <v>1139.2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80</v>
      </c>
      <c r="BK212" s="155">
        <f>ROUND(I212*H212,2)</f>
        <v>1139.2</v>
      </c>
      <c r="BL212" s="18" t="s">
        <v>137</v>
      </c>
      <c r="BM212" s="154" t="s">
        <v>829</v>
      </c>
    </row>
    <row r="213" spans="2:51" s="13" customFormat="1" ht="12">
      <c r="B213" s="156"/>
      <c r="D213" s="157" t="s">
        <v>142</v>
      </c>
      <c r="E213" s="158" t="s">
        <v>1</v>
      </c>
      <c r="F213" s="159" t="s">
        <v>830</v>
      </c>
      <c r="H213" s="160">
        <v>1.424</v>
      </c>
      <c r="L213" s="156"/>
      <c r="M213" s="161"/>
      <c r="N213" s="162"/>
      <c r="O213" s="162"/>
      <c r="P213" s="162"/>
      <c r="Q213" s="162"/>
      <c r="R213" s="162"/>
      <c r="S213" s="162"/>
      <c r="T213" s="163"/>
      <c r="AT213" s="158" t="s">
        <v>142</v>
      </c>
      <c r="AU213" s="158" t="s">
        <v>82</v>
      </c>
      <c r="AV213" s="13" t="s">
        <v>82</v>
      </c>
      <c r="AW213" s="13" t="s">
        <v>28</v>
      </c>
      <c r="AX213" s="13" t="s">
        <v>80</v>
      </c>
      <c r="AY213" s="158" t="s">
        <v>131</v>
      </c>
    </row>
    <row r="214" spans="1:65" s="2" customFormat="1" ht="16.5" customHeight="1">
      <c r="A214" s="30"/>
      <c r="B214" s="142"/>
      <c r="C214" s="143" t="s">
        <v>358</v>
      </c>
      <c r="D214" s="143" t="s">
        <v>133</v>
      </c>
      <c r="E214" s="144" t="s">
        <v>831</v>
      </c>
      <c r="F214" s="145" t="s">
        <v>832</v>
      </c>
      <c r="G214" s="146" t="s">
        <v>343</v>
      </c>
      <c r="H214" s="147">
        <v>1</v>
      </c>
      <c r="I214" s="148">
        <v>2500</v>
      </c>
      <c r="J214" s="148">
        <f>ROUND(I214*H214,2)</f>
        <v>2500</v>
      </c>
      <c r="K214" s="149"/>
      <c r="L214" s="31"/>
      <c r="M214" s="150" t="s">
        <v>1</v>
      </c>
      <c r="N214" s="151" t="s">
        <v>37</v>
      </c>
      <c r="O214" s="152">
        <v>0</v>
      </c>
      <c r="P214" s="152">
        <f>O214*H214</f>
        <v>0</v>
      </c>
      <c r="Q214" s="152">
        <v>0</v>
      </c>
      <c r="R214" s="152">
        <f>Q214*H214</f>
        <v>0</v>
      </c>
      <c r="S214" s="152">
        <v>0</v>
      </c>
      <c r="T214" s="153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137</v>
      </c>
      <c r="AT214" s="154" t="s">
        <v>133</v>
      </c>
      <c r="AU214" s="154" t="s">
        <v>82</v>
      </c>
      <c r="AY214" s="18" t="s">
        <v>131</v>
      </c>
      <c r="BE214" s="155">
        <f>IF(N214="základní",J214,0)</f>
        <v>2500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80</v>
      </c>
      <c r="BK214" s="155">
        <f>ROUND(I214*H214,2)</f>
        <v>2500</v>
      </c>
      <c r="BL214" s="18" t="s">
        <v>137</v>
      </c>
      <c r="BM214" s="154" t="s">
        <v>833</v>
      </c>
    </row>
    <row r="215" spans="1:65" s="2" customFormat="1" ht="16.5" customHeight="1">
      <c r="A215" s="30"/>
      <c r="B215" s="142"/>
      <c r="C215" s="143" t="s">
        <v>363</v>
      </c>
      <c r="D215" s="143" t="s">
        <v>133</v>
      </c>
      <c r="E215" s="144" t="s">
        <v>455</v>
      </c>
      <c r="F215" s="145" t="s">
        <v>456</v>
      </c>
      <c r="G215" s="146" t="s">
        <v>136</v>
      </c>
      <c r="H215" s="147">
        <v>68.278</v>
      </c>
      <c r="I215" s="148">
        <v>41.5</v>
      </c>
      <c r="J215" s="148">
        <f>ROUND(I215*H215,2)</f>
        <v>2833.54</v>
      </c>
      <c r="K215" s="149"/>
      <c r="L215" s="31"/>
      <c r="M215" s="150" t="s">
        <v>1</v>
      </c>
      <c r="N215" s="151" t="s">
        <v>37</v>
      </c>
      <c r="O215" s="152">
        <v>0.139</v>
      </c>
      <c r="P215" s="152">
        <f>O215*H215</f>
        <v>9.490642000000001</v>
      </c>
      <c r="Q215" s="152">
        <v>0</v>
      </c>
      <c r="R215" s="152">
        <f>Q215*H215</f>
        <v>0</v>
      </c>
      <c r="S215" s="152">
        <v>0</v>
      </c>
      <c r="T215" s="153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4" t="s">
        <v>137</v>
      </c>
      <c r="AT215" s="154" t="s">
        <v>133</v>
      </c>
      <c r="AU215" s="154" t="s">
        <v>82</v>
      </c>
      <c r="AY215" s="18" t="s">
        <v>131</v>
      </c>
      <c r="BE215" s="155">
        <f>IF(N215="základní",J215,0)</f>
        <v>2833.54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80</v>
      </c>
      <c r="BK215" s="155">
        <f>ROUND(I215*H215,2)</f>
        <v>2833.54</v>
      </c>
      <c r="BL215" s="18" t="s">
        <v>137</v>
      </c>
      <c r="BM215" s="154" t="s">
        <v>834</v>
      </c>
    </row>
    <row r="216" spans="2:51" s="13" customFormat="1" ht="12">
      <c r="B216" s="156"/>
      <c r="D216" s="157" t="s">
        <v>142</v>
      </c>
      <c r="E216" s="158" t="s">
        <v>1</v>
      </c>
      <c r="F216" s="159" t="s">
        <v>835</v>
      </c>
      <c r="H216" s="160">
        <v>68.278</v>
      </c>
      <c r="L216" s="156"/>
      <c r="M216" s="161"/>
      <c r="N216" s="162"/>
      <c r="O216" s="162"/>
      <c r="P216" s="162"/>
      <c r="Q216" s="162"/>
      <c r="R216" s="162"/>
      <c r="S216" s="162"/>
      <c r="T216" s="163"/>
      <c r="AT216" s="158" t="s">
        <v>142</v>
      </c>
      <c r="AU216" s="158" t="s">
        <v>82</v>
      </c>
      <c r="AV216" s="13" t="s">
        <v>82</v>
      </c>
      <c r="AW216" s="13" t="s">
        <v>28</v>
      </c>
      <c r="AX216" s="13" t="s">
        <v>80</v>
      </c>
      <c r="AY216" s="158" t="s">
        <v>131</v>
      </c>
    </row>
    <row r="217" spans="1:65" s="2" customFormat="1" ht="33" customHeight="1">
      <c r="A217" s="30"/>
      <c r="B217" s="142"/>
      <c r="C217" s="143" t="s">
        <v>370</v>
      </c>
      <c r="D217" s="143" t="s">
        <v>133</v>
      </c>
      <c r="E217" s="144" t="s">
        <v>836</v>
      </c>
      <c r="F217" s="145" t="s">
        <v>837</v>
      </c>
      <c r="G217" s="146" t="s">
        <v>309</v>
      </c>
      <c r="H217" s="147">
        <v>3</v>
      </c>
      <c r="I217" s="148">
        <v>7500</v>
      </c>
      <c r="J217" s="148">
        <f>ROUND(I217*H217,2)</f>
        <v>22500</v>
      </c>
      <c r="K217" s="149"/>
      <c r="L217" s="31"/>
      <c r="M217" s="150" t="s">
        <v>1</v>
      </c>
      <c r="N217" s="151" t="s">
        <v>37</v>
      </c>
      <c r="O217" s="152">
        <v>0</v>
      </c>
      <c r="P217" s="152">
        <f>O217*H217</f>
        <v>0</v>
      </c>
      <c r="Q217" s="152">
        <v>0.3</v>
      </c>
      <c r="R217" s="152">
        <f>Q217*H217</f>
        <v>0.8999999999999999</v>
      </c>
      <c r="S217" s="152">
        <v>0</v>
      </c>
      <c r="T217" s="153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4" t="s">
        <v>137</v>
      </c>
      <c r="AT217" s="154" t="s">
        <v>133</v>
      </c>
      <c r="AU217" s="154" t="s">
        <v>82</v>
      </c>
      <c r="AY217" s="18" t="s">
        <v>131</v>
      </c>
      <c r="BE217" s="155">
        <f>IF(N217="základní",J217,0)</f>
        <v>22500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80</v>
      </c>
      <c r="BK217" s="155">
        <f>ROUND(I217*H217,2)</f>
        <v>22500</v>
      </c>
      <c r="BL217" s="18" t="s">
        <v>137</v>
      </c>
      <c r="BM217" s="154" t="s">
        <v>838</v>
      </c>
    </row>
    <row r="218" spans="1:65" s="2" customFormat="1" ht="21.75" customHeight="1">
      <c r="A218" s="30"/>
      <c r="B218" s="142"/>
      <c r="C218" s="143" t="s">
        <v>378</v>
      </c>
      <c r="D218" s="143" t="s">
        <v>133</v>
      </c>
      <c r="E218" s="144" t="s">
        <v>839</v>
      </c>
      <c r="F218" s="145" t="s">
        <v>840</v>
      </c>
      <c r="G218" s="146" t="s">
        <v>309</v>
      </c>
      <c r="H218" s="147">
        <v>1</v>
      </c>
      <c r="I218" s="148">
        <v>10500</v>
      </c>
      <c r="J218" s="148">
        <f>ROUND(I218*H218,2)</f>
        <v>10500</v>
      </c>
      <c r="K218" s="149"/>
      <c r="L218" s="31"/>
      <c r="M218" s="150" t="s">
        <v>1</v>
      </c>
      <c r="N218" s="151" t="s">
        <v>37</v>
      </c>
      <c r="O218" s="152">
        <v>0</v>
      </c>
      <c r="P218" s="152">
        <f>O218*H218</f>
        <v>0</v>
      </c>
      <c r="Q218" s="152">
        <v>0.015</v>
      </c>
      <c r="R218" s="152">
        <f>Q218*H218</f>
        <v>0.015</v>
      </c>
      <c r="S218" s="152">
        <v>0</v>
      </c>
      <c r="T218" s="153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4" t="s">
        <v>137</v>
      </c>
      <c r="AT218" s="154" t="s">
        <v>133</v>
      </c>
      <c r="AU218" s="154" t="s">
        <v>82</v>
      </c>
      <c r="AY218" s="18" t="s">
        <v>131</v>
      </c>
      <c r="BE218" s="155">
        <f>IF(N218="základní",J218,0)</f>
        <v>10500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80</v>
      </c>
      <c r="BK218" s="155">
        <f>ROUND(I218*H218,2)</f>
        <v>10500</v>
      </c>
      <c r="BL218" s="18" t="s">
        <v>137</v>
      </c>
      <c r="BM218" s="154" t="s">
        <v>841</v>
      </c>
    </row>
    <row r="219" spans="1:65" s="2" customFormat="1" ht="33" customHeight="1">
      <c r="A219" s="30"/>
      <c r="B219" s="142"/>
      <c r="C219" s="143" t="s">
        <v>382</v>
      </c>
      <c r="D219" s="143" t="s">
        <v>133</v>
      </c>
      <c r="E219" s="144" t="s">
        <v>842</v>
      </c>
      <c r="F219" s="145" t="s">
        <v>843</v>
      </c>
      <c r="G219" s="146" t="s">
        <v>309</v>
      </c>
      <c r="H219" s="147">
        <v>1</v>
      </c>
      <c r="I219" s="148">
        <v>12000</v>
      </c>
      <c r="J219" s="148">
        <f>ROUND(I219*H219,2)</f>
        <v>12000</v>
      </c>
      <c r="K219" s="149"/>
      <c r="L219" s="31"/>
      <c r="M219" s="150" t="s">
        <v>1</v>
      </c>
      <c r="N219" s="151" t="s">
        <v>37</v>
      </c>
      <c r="O219" s="152">
        <v>0</v>
      </c>
      <c r="P219" s="152">
        <f>O219*H219</f>
        <v>0</v>
      </c>
      <c r="Q219" s="152">
        <v>0.01</v>
      </c>
      <c r="R219" s="152">
        <f>Q219*H219</f>
        <v>0.01</v>
      </c>
      <c r="S219" s="152">
        <v>0</v>
      </c>
      <c r="T219" s="153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4" t="s">
        <v>137</v>
      </c>
      <c r="AT219" s="154" t="s">
        <v>133</v>
      </c>
      <c r="AU219" s="154" t="s">
        <v>82</v>
      </c>
      <c r="AY219" s="18" t="s">
        <v>131</v>
      </c>
      <c r="BE219" s="155">
        <f>IF(N219="základní",J219,0)</f>
        <v>12000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80</v>
      </c>
      <c r="BK219" s="155">
        <f>ROUND(I219*H219,2)</f>
        <v>12000</v>
      </c>
      <c r="BL219" s="18" t="s">
        <v>137</v>
      </c>
      <c r="BM219" s="154" t="s">
        <v>844</v>
      </c>
    </row>
    <row r="220" spans="2:63" s="12" customFormat="1" ht="22.9" customHeight="1">
      <c r="B220" s="130"/>
      <c r="D220" s="131" t="s">
        <v>71</v>
      </c>
      <c r="E220" s="140" t="s">
        <v>463</v>
      </c>
      <c r="F220" s="140" t="s">
        <v>464</v>
      </c>
      <c r="J220" s="141">
        <f>BK220</f>
        <v>46950.68</v>
      </c>
      <c r="L220" s="130"/>
      <c r="M220" s="134"/>
      <c r="N220" s="135"/>
      <c r="O220" s="135"/>
      <c r="P220" s="136">
        <f>SUM(P221:P227)</f>
        <v>74.830274</v>
      </c>
      <c r="Q220" s="135"/>
      <c r="R220" s="136">
        <f>SUM(R221:R227)</f>
        <v>0</v>
      </c>
      <c r="S220" s="135"/>
      <c r="T220" s="137">
        <f>SUM(T221:T227)</f>
        <v>0</v>
      </c>
      <c r="AR220" s="131" t="s">
        <v>80</v>
      </c>
      <c r="AT220" s="138" t="s">
        <v>71</v>
      </c>
      <c r="AU220" s="138" t="s">
        <v>80</v>
      </c>
      <c r="AY220" s="131" t="s">
        <v>131</v>
      </c>
      <c r="BK220" s="139">
        <f>SUM(BK221:BK227)</f>
        <v>46950.68</v>
      </c>
    </row>
    <row r="221" spans="1:65" s="2" customFormat="1" ht="21.75" customHeight="1">
      <c r="A221" s="30"/>
      <c r="B221" s="142"/>
      <c r="C221" s="143" t="s">
        <v>386</v>
      </c>
      <c r="D221" s="143" t="s">
        <v>133</v>
      </c>
      <c r="E221" s="144" t="s">
        <v>466</v>
      </c>
      <c r="F221" s="145" t="s">
        <v>467</v>
      </c>
      <c r="G221" s="146" t="s">
        <v>218</v>
      </c>
      <c r="H221" s="147">
        <v>43.786</v>
      </c>
      <c r="I221" s="148">
        <v>419</v>
      </c>
      <c r="J221" s="148">
        <f>ROUND(I221*H221,2)</f>
        <v>18346.33</v>
      </c>
      <c r="K221" s="149"/>
      <c r="L221" s="31"/>
      <c r="M221" s="150" t="s">
        <v>1</v>
      </c>
      <c r="N221" s="151" t="s">
        <v>37</v>
      </c>
      <c r="O221" s="152">
        <v>1.47</v>
      </c>
      <c r="P221" s="152">
        <f>O221*H221</f>
        <v>64.36542</v>
      </c>
      <c r="Q221" s="152">
        <v>0</v>
      </c>
      <c r="R221" s="152">
        <f>Q221*H221</f>
        <v>0</v>
      </c>
      <c r="S221" s="152">
        <v>0</v>
      </c>
      <c r="T221" s="153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4" t="s">
        <v>137</v>
      </c>
      <c r="AT221" s="154" t="s">
        <v>133</v>
      </c>
      <c r="AU221" s="154" t="s">
        <v>82</v>
      </c>
      <c r="AY221" s="18" t="s">
        <v>131</v>
      </c>
      <c r="BE221" s="155">
        <f>IF(N221="základní",J221,0)</f>
        <v>18346.33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80</v>
      </c>
      <c r="BK221" s="155">
        <f>ROUND(I221*H221,2)</f>
        <v>18346.33</v>
      </c>
      <c r="BL221" s="18" t="s">
        <v>137</v>
      </c>
      <c r="BM221" s="154" t="s">
        <v>845</v>
      </c>
    </row>
    <row r="222" spans="1:65" s="2" customFormat="1" ht="21.75" customHeight="1">
      <c r="A222" s="30"/>
      <c r="B222" s="142"/>
      <c r="C222" s="143" t="s">
        <v>390</v>
      </c>
      <c r="D222" s="143" t="s">
        <v>133</v>
      </c>
      <c r="E222" s="144" t="s">
        <v>470</v>
      </c>
      <c r="F222" s="145" t="s">
        <v>471</v>
      </c>
      <c r="G222" s="146" t="s">
        <v>218</v>
      </c>
      <c r="H222" s="147">
        <v>43.786</v>
      </c>
      <c r="I222" s="148">
        <v>237</v>
      </c>
      <c r="J222" s="148">
        <f>ROUND(I222*H222,2)</f>
        <v>10377.28</v>
      </c>
      <c r="K222" s="149"/>
      <c r="L222" s="31"/>
      <c r="M222" s="150" t="s">
        <v>1</v>
      </c>
      <c r="N222" s="151" t="s">
        <v>37</v>
      </c>
      <c r="O222" s="152">
        <v>0.125</v>
      </c>
      <c r="P222" s="152">
        <f>O222*H222</f>
        <v>5.47325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4" t="s">
        <v>137</v>
      </c>
      <c r="AT222" s="154" t="s">
        <v>133</v>
      </c>
      <c r="AU222" s="154" t="s">
        <v>82</v>
      </c>
      <c r="AY222" s="18" t="s">
        <v>131</v>
      </c>
      <c r="BE222" s="155">
        <f>IF(N222="základní",J222,0)</f>
        <v>10377.28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80</v>
      </c>
      <c r="BK222" s="155">
        <f>ROUND(I222*H222,2)</f>
        <v>10377.28</v>
      </c>
      <c r="BL222" s="18" t="s">
        <v>137</v>
      </c>
      <c r="BM222" s="154" t="s">
        <v>846</v>
      </c>
    </row>
    <row r="223" spans="1:65" s="2" customFormat="1" ht="21.75" customHeight="1">
      <c r="A223" s="30"/>
      <c r="B223" s="142"/>
      <c r="C223" s="143" t="s">
        <v>394</v>
      </c>
      <c r="D223" s="143" t="s">
        <v>133</v>
      </c>
      <c r="E223" s="144" t="s">
        <v>474</v>
      </c>
      <c r="F223" s="145" t="s">
        <v>475</v>
      </c>
      <c r="G223" s="146" t="s">
        <v>218</v>
      </c>
      <c r="H223" s="147">
        <v>831.934</v>
      </c>
      <c r="I223" s="148">
        <v>10.3</v>
      </c>
      <c r="J223" s="148">
        <f>ROUND(I223*H223,2)</f>
        <v>8568.92</v>
      </c>
      <c r="K223" s="149"/>
      <c r="L223" s="31"/>
      <c r="M223" s="150" t="s">
        <v>1</v>
      </c>
      <c r="N223" s="151" t="s">
        <v>37</v>
      </c>
      <c r="O223" s="152">
        <v>0.006</v>
      </c>
      <c r="P223" s="152">
        <f>O223*H223</f>
        <v>4.991604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4" t="s">
        <v>137</v>
      </c>
      <c r="AT223" s="154" t="s">
        <v>133</v>
      </c>
      <c r="AU223" s="154" t="s">
        <v>82</v>
      </c>
      <c r="AY223" s="18" t="s">
        <v>131</v>
      </c>
      <c r="BE223" s="155">
        <f>IF(N223="základní",J223,0)</f>
        <v>8568.92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80</v>
      </c>
      <c r="BK223" s="155">
        <f>ROUND(I223*H223,2)</f>
        <v>8568.92</v>
      </c>
      <c r="BL223" s="18" t="s">
        <v>137</v>
      </c>
      <c r="BM223" s="154" t="s">
        <v>847</v>
      </c>
    </row>
    <row r="224" spans="2:51" s="13" customFormat="1" ht="12">
      <c r="B224" s="156"/>
      <c r="D224" s="157" t="s">
        <v>142</v>
      </c>
      <c r="E224" s="158" t="s">
        <v>1</v>
      </c>
      <c r="F224" s="159" t="s">
        <v>848</v>
      </c>
      <c r="H224" s="160">
        <v>831.934</v>
      </c>
      <c r="L224" s="156"/>
      <c r="M224" s="161"/>
      <c r="N224" s="162"/>
      <c r="O224" s="162"/>
      <c r="P224" s="162"/>
      <c r="Q224" s="162"/>
      <c r="R224" s="162"/>
      <c r="S224" s="162"/>
      <c r="T224" s="163"/>
      <c r="AT224" s="158" t="s">
        <v>142</v>
      </c>
      <c r="AU224" s="158" t="s">
        <v>82</v>
      </c>
      <c r="AV224" s="13" t="s">
        <v>82</v>
      </c>
      <c r="AW224" s="13" t="s">
        <v>28</v>
      </c>
      <c r="AX224" s="13" t="s">
        <v>80</v>
      </c>
      <c r="AY224" s="158" t="s">
        <v>131</v>
      </c>
    </row>
    <row r="225" spans="1:65" s="2" customFormat="1" ht="33" customHeight="1">
      <c r="A225" s="30"/>
      <c r="B225" s="142"/>
      <c r="C225" s="143" t="s">
        <v>398</v>
      </c>
      <c r="D225" s="143" t="s">
        <v>133</v>
      </c>
      <c r="E225" s="144" t="s">
        <v>479</v>
      </c>
      <c r="F225" s="145" t="s">
        <v>480</v>
      </c>
      <c r="G225" s="146" t="s">
        <v>218</v>
      </c>
      <c r="H225" s="147">
        <v>11.832</v>
      </c>
      <c r="I225" s="148">
        <v>150</v>
      </c>
      <c r="J225" s="148">
        <f>ROUND(I225*H225,2)</f>
        <v>1774.8</v>
      </c>
      <c r="K225" s="149"/>
      <c r="L225" s="31"/>
      <c r="M225" s="150" t="s">
        <v>1</v>
      </c>
      <c r="N225" s="151" t="s">
        <v>37</v>
      </c>
      <c r="O225" s="152">
        <v>0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137</v>
      </c>
      <c r="AT225" s="154" t="s">
        <v>133</v>
      </c>
      <c r="AU225" s="154" t="s">
        <v>82</v>
      </c>
      <c r="AY225" s="18" t="s">
        <v>131</v>
      </c>
      <c r="BE225" s="155">
        <f>IF(N225="základní",J225,0)</f>
        <v>1774.8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80</v>
      </c>
      <c r="BK225" s="155">
        <f>ROUND(I225*H225,2)</f>
        <v>1774.8</v>
      </c>
      <c r="BL225" s="18" t="s">
        <v>137</v>
      </c>
      <c r="BM225" s="154" t="s">
        <v>849</v>
      </c>
    </row>
    <row r="226" spans="1:65" s="2" customFormat="1" ht="21.75" customHeight="1">
      <c r="A226" s="30"/>
      <c r="B226" s="142"/>
      <c r="C226" s="143" t="s">
        <v>402</v>
      </c>
      <c r="D226" s="143" t="s">
        <v>133</v>
      </c>
      <c r="E226" s="144" t="s">
        <v>487</v>
      </c>
      <c r="F226" s="145" t="s">
        <v>217</v>
      </c>
      <c r="G226" s="146" t="s">
        <v>218</v>
      </c>
      <c r="H226" s="147">
        <v>30.639</v>
      </c>
      <c r="I226" s="148">
        <v>150</v>
      </c>
      <c r="J226" s="148">
        <f>ROUND(I226*H226,2)</f>
        <v>4595.85</v>
      </c>
      <c r="K226" s="149"/>
      <c r="L226" s="31"/>
      <c r="M226" s="150" t="s">
        <v>1</v>
      </c>
      <c r="N226" s="151" t="s">
        <v>37</v>
      </c>
      <c r="O226" s="152">
        <v>0</v>
      </c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137</v>
      </c>
      <c r="AT226" s="154" t="s">
        <v>133</v>
      </c>
      <c r="AU226" s="154" t="s">
        <v>82</v>
      </c>
      <c r="AY226" s="18" t="s">
        <v>131</v>
      </c>
      <c r="BE226" s="155">
        <f>IF(N226="základní",J226,0)</f>
        <v>4595.85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80</v>
      </c>
      <c r="BK226" s="155">
        <f>ROUND(I226*H226,2)</f>
        <v>4595.85</v>
      </c>
      <c r="BL226" s="18" t="s">
        <v>137</v>
      </c>
      <c r="BM226" s="154" t="s">
        <v>850</v>
      </c>
    </row>
    <row r="227" spans="1:65" s="2" customFormat="1" ht="33" customHeight="1">
      <c r="A227" s="30"/>
      <c r="B227" s="142"/>
      <c r="C227" s="143" t="s">
        <v>406</v>
      </c>
      <c r="D227" s="143" t="s">
        <v>133</v>
      </c>
      <c r="E227" s="144" t="s">
        <v>490</v>
      </c>
      <c r="F227" s="145" t="s">
        <v>491</v>
      </c>
      <c r="G227" s="146" t="s">
        <v>218</v>
      </c>
      <c r="H227" s="147">
        <v>1.315</v>
      </c>
      <c r="I227" s="148">
        <v>2500</v>
      </c>
      <c r="J227" s="148">
        <f>ROUND(I227*H227,2)</f>
        <v>3287.5</v>
      </c>
      <c r="K227" s="149"/>
      <c r="L227" s="31"/>
      <c r="M227" s="150" t="s">
        <v>1</v>
      </c>
      <c r="N227" s="151" t="s">
        <v>37</v>
      </c>
      <c r="O227" s="152">
        <v>0</v>
      </c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137</v>
      </c>
      <c r="AT227" s="154" t="s">
        <v>133</v>
      </c>
      <c r="AU227" s="154" t="s">
        <v>82</v>
      </c>
      <c r="AY227" s="18" t="s">
        <v>131</v>
      </c>
      <c r="BE227" s="155">
        <f>IF(N227="základní",J227,0)</f>
        <v>3287.5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80</v>
      </c>
      <c r="BK227" s="155">
        <f>ROUND(I227*H227,2)</f>
        <v>3287.5</v>
      </c>
      <c r="BL227" s="18" t="s">
        <v>137</v>
      </c>
      <c r="BM227" s="154" t="s">
        <v>851</v>
      </c>
    </row>
    <row r="228" spans="2:63" s="12" customFormat="1" ht="22.9" customHeight="1">
      <c r="B228" s="130"/>
      <c r="D228" s="131" t="s">
        <v>71</v>
      </c>
      <c r="E228" s="140" t="s">
        <v>493</v>
      </c>
      <c r="F228" s="140" t="s">
        <v>494</v>
      </c>
      <c r="J228" s="141">
        <f>BK228</f>
        <v>1967.58</v>
      </c>
      <c r="L228" s="130"/>
      <c r="M228" s="134"/>
      <c r="N228" s="135"/>
      <c r="O228" s="135"/>
      <c r="P228" s="136">
        <f>P229</f>
        <v>8.657352</v>
      </c>
      <c r="Q228" s="135"/>
      <c r="R228" s="136">
        <f>R229</f>
        <v>0</v>
      </c>
      <c r="S228" s="135"/>
      <c r="T228" s="137">
        <f>T229</f>
        <v>0</v>
      </c>
      <c r="AR228" s="131" t="s">
        <v>80</v>
      </c>
      <c r="AT228" s="138" t="s">
        <v>71</v>
      </c>
      <c r="AU228" s="138" t="s">
        <v>80</v>
      </c>
      <c r="AY228" s="131" t="s">
        <v>131</v>
      </c>
      <c r="BK228" s="139">
        <f>BK229</f>
        <v>1967.58</v>
      </c>
    </row>
    <row r="229" spans="1:65" s="2" customFormat="1" ht="16.5" customHeight="1">
      <c r="A229" s="30"/>
      <c r="B229" s="142"/>
      <c r="C229" s="143" t="s">
        <v>411</v>
      </c>
      <c r="D229" s="143" t="s">
        <v>133</v>
      </c>
      <c r="E229" s="144" t="s">
        <v>496</v>
      </c>
      <c r="F229" s="145" t="s">
        <v>497</v>
      </c>
      <c r="G229" s="146" t="s">
        <v>218</v>
      </c>
      <c r="H229" s="147">
        <v>65.586</v>
      </c>
      <c r="I229" s="148">
        <v>30</v>
      </c>
      <c r="J229" s="148">
        <f>ROUND(I229*H229,2)</f>
        <v>1967.58</v>
      </c>
      <c r="K229" s="149"/>
      <c r="L229" s="31"/>
      <c r="M229" s="150" t="s">
        <v>1</v>
      </c>
      <c r="N229" s="151" t="s">
        <v>37</v>
      </c>
      <c r="O229" s="152">
        <v>0.132</v>
      </c>
      <c r="P229" s="152">
        <f>O229*H229</f>
        <v>8.657352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4" t="s">
        <v>137</v>
      </c>
      <c r="AT229" s="154" t="s">
        <v>133</v>
      </c>
      <c r="AU229" s="154" t="s">
        <v>82</v>
      </c>
      <c r="AY229" s="18" t="s">
        <v>131</v>
      </c>
      <c r="BE229" s="155">
        <f>IF(N229="základní",J229,0)</f>
        <v>1967.58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80</v>
      </c>
      <c r="BK229" s="155">
        <f>ROUND(I229*H229,2)</f>
        <v>1967.58</v>
      </c>
      <c r="BL229" s="18" t="s">
        <v>137</v>
      </c>
      <c r="BM229" s="154" t="s">
        <v>852</v>
      </c>
    </row>
    <row r="230" spans="2:63" s="12" customFormat="1" ht="25.9" customHeight="1">
      <c r="B230" s="130"/>
      <c r="D230" s="131" t="s">
        <v>71</v>
      </c>
      <c r="E230" s="132" t="s">
        <v>499</v>
      </c>
      <c r="F230" s="132" t="s">
        <v>500</v>
      </c>
      <c r="J230" s="133">
        <f>BK230</f>
        <v>40924.5</v>
      </c>
      <c r="L230" s="130"/>
      <c r="M230" s="134"/>
      <c r="N230" s="135"/>
      <c r="O230" s="135"/>
      <c r="P230" s="136">
        <f>P231</f>
        <v>0</v>
      </c>
      <c r="Q230" s="135"/>
      <c r="R230" s="136">
        <f>R231</f>
        <v>0</v>
      </c>
      <c r="S230" s="135"/>
      <c r="T230" s="137">
        <f>T231</f>
        <v>0</v>
      </c>
      <c r="AR230" s="131" t="s">
        <v>82</v>
      </c>
      <c r="AT230" s="138" t="s">
        <v>71</v>
      </c>
      <c r="AU230" s="138" t="s">
        <v>72</v>
      </c>
      <c r="AY230" s="131" t="s">
        <v>131</v>
      </c>
      <c r="BK230" s="139">
        <f>BK231</f>
        <v>40924.5</v>
      </c>
    </row>
    <row r="231" spans="2:63" s="12" customFormat="1" ht="22.9" customHeight="1">
      <c r="B231" s="130"/>
      <c r="D231" s="131" t="s">
        <v>71</v>
      </c>
      <c r="E231" s="140" t="s">
        <v>601</v>
      </c>
      <c r="F231" s="140" t="s">
        <v>602</v>
      </c>
      <c r="J231" s="141">
        <f>BK231</f>
        <v>40924.5</v>
      </c>
      <c r="L231" s="130"/>
      <c r="M231" s="134"/>
      <c r="N231" s="135"/>
      <c r="O231" s="135"/>
      <c r="P231" s="136">
        <f>SUM(P232:P236)</f>
        <v>0</v>
      </c>
      <c r="Q231" s="135"/>
      <c r="R231" s="136">
        <f>SUM(R232:R236)</f>
        <v>0</v>
      </c>
      <c r="S231" s="135"/>
      <c r="T231" s="137">
        <f>SUM(T232:T236)</f>
        <v>0</v>
      </c>
      <c r="AR231" s="131" t="s">
        <v>82</v>
      </c>
      <c r="AT231" s="138" t="s">
        <v>71</v>
      </c>
      <c r="AU231" s="138" t="s">
        <v>80</v>
      </c>
      <c r="AY231" s="131" t="s">
        <v>131</v>
      </c>
      <c r="BK231" s="139">
        <f>SUM(BK232:BK236)</f>
        <v>40924.5</v>
      </c>
    </row>
    <row r="232" spans="1:65" s="2" customFormat="1" ht="21.75" customHeight="1">
      <c r="A232" s="30"/>
      <c r="B232" s="142"/>
      <c r="C232" s="143" t="s">
        <v>417</v>
      </c>
      <c r="D232" s="143" t="s">
        <v>133</v>
      </c>
      <c r="E232" s="144" t="s">
        <v>604</v>
      </c>
      <c r="F232" s="145" t="s">
        <v>853</v>
      </c>
      <c r="G232" s="146" t="s">
        <v>136</v>
      </c>
      <c r="H232" s="147">
        <v>43.826</v>
      </c>
      <c r="I232" s="148">
        <v>750</v>
      </c>
      <c r="J232" s="148">
        <f>ROUND(I232*H232,2)</f>
        <v>32869.5</v>
      </c>
      <c r="K232" s="149"/>
      <c r="L232" s="31"/>
      <c r="M232" s="150" t="s">
        <v>1</v>
      </c>
      <c r="N232" s="151" t="s">
        <v>37</v>
      </c>
      <c r="O232" s="152">
        <v>0</v>
      </c>
      <c r="P232" s="152">
        <f>O232*H232</f>
        <v>0</v>
      </c>
      <c r="Q232" s="152">
        <v>0</v>
      </c>
      <c r="R232" s="152">
        <f>Q232*H232</f>
        <v>0</v>
      </c>
      <c r="S232" s="152">
        <v>0</v>
      </c>
      <c r="T232" s="153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4" t="s">
        <v>221</v>
      </c>
      <c r="AT232" s="154" t="s">
        <v>133</v>
      </c>
      <c r="AU232" s="154" t="s">
        <v>82</v>
      </c>
      <c r="AY232" s="18" t="s">
        <v>131</v>
      </c>
      <c r="BE232" s="155">
        <f>IF(N232="základní",J232,0)</f>
        <v>32869.5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80</v>
      </c>
      <c r="BK232" s="155">
        <f>ROUND(I232*H232,2)</f>
        <v>32869.5</v>
      </c>
      <c r="BL232" s="18" t="s">
        <v>221</v>
      </c>
      <c r="BM232" s="154" t="s">
        <v>854</v>
      </c>
    </row>
    <row r="233" spans="2:51" s="13" customFormat="1" ht="12">
      <c r="B233" s="156"/>
      <c r="D233" s="157" t="s">
        <v>142</v>
      </c>
      <c r="E233" s="158" t="s">
        <v>1</v>
      </c>
      <c r="F233" s="159" t="s">
        <v>855</v>
      </c>
      <c r="H233" s="160">
        <v>43.826</v>
      </c>
      <c r="L233" s="156"/>
      <c r="M233" s="161"/>
      <c r="N233" s="162"/>
      <c r="O233" s="162"/>
      <c r="P233" s="162"/>
      <c r="Q233" s="162"/>
      <c r="R233" s="162"/>
      <c r="S233" s="162"/>
      <c r="T233" s="163"/>
      <c r="AT233" s="158" t="s">
        <v>142</v>
      </c>
      <c r="AU233" s="158" t="s">
        <v>82</v>
      </c>
      <c r="AV233" s="13" t="s">
        <v>82</v>
      </c>
      <c r="AW233" s="13" t="s">
        <v>28</v>
      </c>
      <c r="AX233" s="13" t="s">
        <v>80</v>
      </c>
      <c r="AY233" s="158" t="s">
        <v>131</v>
      </c>
    </row>
    <row r="234" spans="1:65" s="2" customFormat="1" ht="16.5" customHeight="1">
      <c r="A234" s="30"/>
      <c r="B234" s="142"/>
      <c r="C234" s="143" t="s">
        <v>423</v>
      </c>
      <c r="D234" s="143" t="s">
        <v>133</v>
      </c>
      <c r="E234" s="144" t="s">
        <v>646</v>
      </c>
      <c r="F234" s="145" t="s">
        <v>647</v>
      </c>
      <c r="G234" s="146" t="s">
        <v>309</v>
      </c>
      <c r="H234" s="147">
        <v>1</v>
      </c>
      <c r="I234" s="148">
        <v>5000</v>
      </c>
      <c r="J234" s="148">
        <f>ROUND(I234*H234,2)</f>
        <v>5000</v>
      </c>
      <c r="K234" s="149"/>
      <c r="L234" s="31"/>
      <c r="M234" s="150" t="s">
        <v>1</v>
      </c>
      <c r="N234" s="151" t="s">
        <v>37</v>
      </c>
      <c r="O234" s="152">
        <v>0</v>
      </c>
      <c r="P234" s="152">
        <f>O234*H234</f>
        <v>0</v>
      </c>
      <c r="Q234" s="152">
        <v>0</v>
      </c>
      <c r="R234" s="152">
        <f>Q234*H234</f>
        <v>0</v>
      </c>
      <c r="S234" s="152">
        <v>0</v>
      </c>
      <c r="T234" s="153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4" t="s">
        <v>221</v>
      </c>
      <c r="AT234" s="154" t="s">
        <v>133</v>
      </c>
      <c r="AU234" s="154" t="s">
        <v>82</v>
      </c>
      <c r="AY234" s="18" t="s">
        <v>131</v>
      </c>
      <c r="BE234" s="155">
        <f>IF(N234="základní",J234,0)</f>
        <v>5000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80</v>
      </c>
      <c r="BK234" s="155">
        <f>ROUND(I234*H234,2)</f>
        <v>5000</v>
      </c>
      <c r="BL234" s="18" t="s">
        <v>221</v>
      </c>
      <c r="BM234" s="154" t="s">
        <v>856</v>
      </c>
    </row>
    <row r="235" spans="1:65" s="2" customFormat="1" ht="16.5" customHeight="1">
      <c r="A235" s="30"/>
      <c r="B235" s="142"/>
      <c r="C235" s="143" t="s">
        <v>427</v>
      </c>
      <c r="D235" s="143" t="s">
        <v>133</v>
      </c>
      <c r="E235" s="144" t="s">
        <v>857</v>
      </c>
      <c r="F235" s="145" t="s">
        <v>696</v>
      </c>
      <c r="G235" s="146" t="s">
        <v>309</v>
      </c>
      <c r="H235" s="147">
        <v>1</v>
      </c>
      <c r="I235" s="148">
        <v>2500</v>
      </c>
      <c r="J235" s="148">
        <f>ROUND(I235*H235,2)</f>
        <v>2500</v>
      </c>
      <c r="K235" s="149"/>
      <c r="L235" s="31"/>
      <c r="M235" s="150" t="s">
        <v>1</v>
      </c>
      <c r="N235" s="151" t="s">
        <v>37</v>
      </c>
      <c r="O235" s="152">
        <v>0</v>
      </c>
      <c r="P235" s="152">
        <f>O235*H235</f>
        <v>0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4" t="s">
        <v>221</v>
      </c>
      <c r="AT235" s="154" t="s">
        <v>133</v>
      </c>
      <c r="AU235" s="154" t="s">
        <v>82</v>
      </c>
      <c r="AY235" s="18" t="s">
        <v>131</v>
      </c>
      <c r="BE235" s="155">
        <f>IF(N235="základní",J235,0)</f>
        <v>2500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80</v>
      </c>
      <c r="BK235" s="155">
        <f>ROUND(I235*H235,2)</f>
        <v>2500</v>
      </c>
      <c r="BL235" s="18" t="s">
        <v>221</v>
      </c>
      <c r="BM235" s="154" t="s">
        <v>858</v>
      </c>
    </row>
    <row r="236" spans="1:65" s="2" customFormat="1" ht="21.75" customHeight="1">
      <c r="A236" s="30"/>
      <c r="B236" s="142"/>
      <c r="C236" s="143" t="s">
        <v>433</v>
      </c>
      <c r="D236" s="143" t="s">
        <v>133</v>
      </c>
      <c r="E236" s="144" t="s">
        <v>650</v>
      </c>
      <c r="F236" s="145" t="s">
        <v>651</v>
      </c>
      <c r="G236" s="146" t="s">
        <v>536</v>
      </c>
      <c r="H236" s="147">
        <v>1500</v>
      </c>
      <c r="I236" s="148">
        <v>0.37</v>
      </c>
      <c r="J236" s="148">
        <f>ROUND(I236*H236,2)</f>
        <v>555</v>
      </c>
      <c r="K236" s="149"/>
      <c r="L236" s="31"/>
      <c r="M236" s="150" t="s">
        <v>1</v>
      </c>
      <c r="N236" s="151" t="s">
        <v>37</v>
      </c>
      <c r="O236" s="152">
        <v>0</v>
      </c>
      <c r="P236" s="152">
        <f>O236*H236</f>
        <v>0</v>
      </c>
      <c r="Q236" s="152">
        <v>0</v>
      </c>
      <c r="R236" s="152">
        <f>Q236*H236</f>
        <v>0</v>
      </c>
      <c r="S236" s="152">
        <v>0</v>
      </c>
      <c r="T236" s="153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4" t="s">
        <v>221</v>
      </c>
      <c r="AT236" s="154" t="s">
        <v>133</v>
      </c>
      <c r="AU236" s="154" t="s">
        <v>82</v>
      </c>
      <c r="AY236" s="18" t="s">
        <v>131</v>
      </c>
      <c r="BE236" s="155">
        <f>IF(N236="základní",J236,0)</f>
        <v>555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80</v>
      </c>
      <c r="BK236" s="155">
        <f>ROUND(I236*H236,2)</f>
        <v>555</v>
      </c>
      <c r="BL236" s="18" t="s">
        <v>221</v>
      </c>
      <c r="BM236" s="154" t="s">
        <v>859</v>
      </c>
    </row>
    <row r="237" spans="2:63" s="12" customFormat="1" ht="25.9" customHeight="1">
      <c r="B237" s="130"/>
      <c r="D237" s="131" t="s">
        <v>71</v>
      </c>
      <c r="E237" s="132" t="s">
        <v>702</v>
      </c>
      <c r="F237" s="132" t="s">
        <v>703</v>
      </c>
      <c r="J237" s="133">
        <f>BK237</f>
        <v>22500</v>
      </c>
      <c r="L237" s="130"/>
      <c r="M237" s="134"/>
      <c r="N237" s="135"/>
      <c r="O237" s="135"/>
      <c r="P237" s="136">
        <f>P238+P240+P242+P244</f>
        <v>0</v>
      </c>
      <c r="Q237" s="135"/>
      <c r="R237" s="136">
        <f>R238+R240+R242+R244</f>
        <v>0</v>
      </c>
      <c r="S237" s="135"/>
      <c r="T237" s="137">
        <f>T238+T240+T242+T244</f>
        <v>0</v>
      </c>
      <c r="AR237" s="131" t="s">
        <v>153</v>
      </c>
      <c r="AT237" s="138" t="s">
        <v>71</v>
      </c>
      <c r="AU237" s="138" t="s">
        <v>72</v>
      </c>
      <c r="AY237" s="131" t="s">
        <v>131</v>
      </c>
      <c r="BK237" s="139">
        <f>BK238+BK240+BK242+BK244</f>
        <v>22500</v>
      </c>
    </row>
    <row r="238" spans="2:63" s="12" customFormat="1" ht="22.9" customHeight="1">
      <c r="B238" s="130"/>
      <c r="D238" s="131" t="s">
        <v>71</v>
      </c>
      <c r="E238" s="140" t="s">
        <v>704</v>
      </c>
      <c r="F238" s="140" t="s">
        <v>705</v>
      </c>
      <c r="J238" s="141">
        <f>BK238</f>
        <v>2500</v>
      </c>
      <c r="L238" s="130"/>
      <c r="M238" s="134"/>
      <c r="N238" s="135"/>
      <c r="O238" s="135"/>
      <c r="P238" s="136">
        <f>P239</f>
        <v>0</v>
      </c>
      <c r="Q238" s="135"/>
      <c r="R238" s="136">
        <f>R239</f>
        <v>0</v>
      </c>
      <c r="S238" s="135"/>
      <c r="T238" s="137">
        <f>T239</f>
        <v>0</v>
      </c>
      <c r="AR238" s="131" t="s">
        <v>153</v>
      </c>
      <c r="AT238" s="138" t="s">
        <v>71</v>
      </c>
      <c r="AU238" s="138" t="s">
        <v>80</v>
      </c>
      <c r="AY238" s="131" t="s">
        <v>131</v>
      </c>
      <c r="BK238" s="139">
        <f>BK239</f>
        <v>2500</v>
      </c>
    </row>
    <row r="239" spans="1:65" s="2" customFormat="1" ht="16.5" customHeight="1">
      <c r="A239" s="30"/>
      <c r="B239" s="142"/>
      <c r="C239" s="143" t="s">
        <v>439</v>
      </c>
      <c r="D239" s="143" t="s">
        <v>133</v>
      </c>
      <c r="E239" s="144" t="s">
        <v>707</v>
      </c>
      <c r="F239" s="145" t="s">
        <v>708</v>
      </c>
      <c r="G239" s="146" t="s">
        <v>309</v>
      </c>
      <c r="H239" s="147">
        <v>1</v>
      </c>
      <c r="I239" s="148">
        <v>2500</v>
      </c>
      <c r="J239" s="148">
        <f>ROUND(I239*H239,2)</f>
        <v>2500</v>
      </c>
      <c r="K239" s="149"/>
      <c r="L239" s="31"/>
      <c r="M239" s="150" t="s">
        <v>1</v>
      </c>
      <c r="N239" s="151" t="s">
        <v>37</v>
      </c>
      <c r="O239" s="152">
        <v>0</v>
      </c>
      <c r="P239" s="152">
        <f>O239*H239</f>
        <v>0</v>
      </c>
      <c r="Q239" s="152">
        <v>0</v>
      </c>
      <c r="R239" s="152">
        <f>Q239*H239</f>
        <v>0</v>
      </c>
      <c r="S239" s="152">
        <v>0</v>
      </c>
      <c r="T239" s="153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4" t="s">
        <v>709</v>
      </c>
      <c r="AT239" s="154" t="s">
        <v>133</v>
      </c>
      <c r="AU239" s="154" t="s">
        <v>82</v>
      </c>
      <c r="AY239" s="18" t="s">
        <v>131</v>
      </c>
      <c r="BE239" s="155">
        <f>IF(N239="základní",J239,0)</f>
        <v>2500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80</v>
      </c>
      <c r="BK239" s="155">
        <f>ROUND(I239*H239,2)</f>
        <v>2500</v>
      </c>
      <c r="BL239" s="18" t="s">
        <v>709</v>
      </c>
      <c r="BM239" s="154" t="s">
        <v>860</v>
      </c>
    </row>
    <row r="240" spans="2:63" s="12" customFormat="1" ht="22.9" customHeight="1">
      <c r="B240" s="130"/>
      <c r="D240" s="131" t="s">
        <v>71</v>
      </c>
      <c r="E240" s="140" t="s">
        <v>711</v>
      </c>
      <c r="F240" s="140" t="s">
        <v>712</v>
      </c>
      <c r="J240" s="141">
        <f>BK240</f>
        <v>10000</v>
      </c>
      <c r="L240" s="130"/>
      <c r="M240" s="134"/>
      <c r="N240" s="135"/>
      <c r="O240" s="135"/>
      <c r="P240" s="136">
        <f>P241</f>
        <v>0</v>
      </c>
      <c r="Q240" s="135"/>
      <c r="R240" s="136">
        <f>R241</f>
        <v>0</v>
      </c>
      <c r="S240" s="135"/>
      <c r="T240" s="137">
        <f>T241</f>
        <v>0</v>
      </c>
      <c r="AR240" s="131" t="s">
        <v>153</v>
      </c>
      <c r="AT240" s="138" t="s">
        <v>71</v>
      </c>
      <c r="AU240" s="138" t="s">
        <v>80</v>
      </c>
      <c r="AY240" s="131" t="s">
        <v>131</v>
      </c>
      <c r="BK240" s="139">
        <f>BK241</f>
        <v>10000</v>
      </c>
    </row>
    <row r="241" spans="1:65" s="2" customFormat="1" ht="16.5" customHeight="1">
      <c r="A241" s="30"/>
      <c r="B241" s="142"/>
      <c r="C241" s="143" t="s">
        <v>444</v>
      </c>
      <c r="D241" s="143" t="s">
        <v>133</v>
      </c>
      <c r="E241" s="144" t="s">
        <v>714</v>
      </c>
      <c r="F241" s="145" t="s">
        <v>712</v>
      </c>
      <c r="G241" s="146" t="s">
        <v>536</v>
      </c>
      <c r="H241" s="147">
        <v>1</v>
      </c>
      <c r="I241" s="148">
        <v>10000</v>
      </c>
      <c r="J241" s="148">
        <f>ROUND(I241*H241,2)</f>
        <v>10000</v>
      </c>
      <c r="K241" s="149"/>
      <c r="L241" s="31"/>
      <c r="M241" s="150" t="s">
        <v>1</v>
      </c>
      <c r="N241" s="151" t="s">
        <v>37</v>
      </c>
      <c r="O241" s="152">
        <v>0</v>
      </c>
      <c r="P241" s="152">
        <f>O241*H241</f>
        <v>0</v>
      </c>
      <c r="Q241" s="152">
        <v>0</v>
      </c>
      <c r="R241" s="152">
        <f>Q241*H241</f>
        <v>0</v>
      </c>
      <c r="S241" s="152">
        <v>0</v>
      </c>
      <c r="T241" s="153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4" t="s">
        <v>709</v>
      </c>
      <c r="AT241" s="154" t="s">
        <v>133</v>
      </c>
      <c r="AU241" s="154" t="s">
        <v>82</v>
      </c>
      <c r="AY241" s="18" t="s">
        <v>131</v>
      </c>
      <c r="BE241" s="155">
        <f>IF(N241="základní",J241,0)</f>
        <v>10000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80</v>
      </c>
      <c r="BK241" s="155">
        <f>ROUND(I241*H241,2)</f>
        <v>10000</v>
      </c>
      <c r="BL241" s="18" t="s">
        <v>709</v>
      </c>
      <c r="BM241" s="154" t="s">
        <v>861</v>
      </c>
    </row>
    <row r="242" spans="2:63" s="12" customFormat="1" ht="22.9" customHeight="1">
      <c r="B242" s="130"/>
      <c r="D242" s="131" t="s">
        <v>71</v>
      </c>
      <c r="E242" s="140" t="s">
        <v>716</v>
      </c>
      <c r="F242" s="140" t="s">
        <v>717</v>
      </c>
      <c r="J242" s="141">
        <f>BK242</f>
        <v>5000</v>
      </c>
      <c r="L242" s="130"/>
      <c r="M242" s="134"/>
      <c r="N242" s="135"/>
      <c r="O242" s="135"/>
      <c r="P242" s="136">
        <f>P243</f>
        <v>0</v>
      </c>
      <c r="Q242" s="135"/>
      <c r="R242" s="136">
        <f>R243</f>
        <v>0</v>
      </c>
      <c r="S242" s="135"/>
      <c r="T242" s="137">
        <f>T243</f>
        <v>0</v>
      </c>
      <c r="AR242" s="131" t="s">
        <v>153</v>
      </c>
      <c r="AT242" s="138" t="s">
        <v>71</v>
      </c>
      <c r="AU242" s="138" t="s">
        <v>80</v>
      </c>
      <c r="AY242" s="131" t="s">
        <v>131</v>
      </c>
      <c r="BK242" s="139">
        <f>BK243</f>
        <v>5000</v>
      </c>
    </row>
    <row r="243" spans="1:65" s="2" customFormat="1" ht="16.5" customHeight="1">
      <c r="A243" s="30"/>
      <c r="B243" s="142"/>
      <c r="C243" s="143" t="s">
        <v>449</v>
      </c>
      <c r="D243" s="143" t="s">
        <v>133</v>
      </c>
      <c r="E243" s="144" t="s">
        <v>719</v>
      </c>
      <c r="F243" s="145" t="s">
        <v>717</v>
      </c>
      <c r="G243" s="146" t="s">
        <v>536</v>
      </c>
      <c r="H243" s="147">
        <v>1</v>
      </c>
      <c r="I243" s="148">
        <v>5000</v>
      </c>
      <c r="J243" s="148">
        <f>ROUND(I243*H243,2)</f>
        <v>5000</v>
      </c>
      <c r="K243" s="149"/>
      <c r="L243" s="31"/>
      <c r="M243" s="150" t="s">
        <v>1</v>
      </c>
      <c r="N243" s="151" t="s">
        <v>37</v>
      </c>
      <c r="O243" s="152">
        <v>0</v>
      </c>
      <c r="P243" s="152">
        <f>O243*H243</f>
        <v>0</v>
      </c>
      <c r="Q243" s="152">
        <v>0</v>
      </c>
      <c r="R243" s="152">
        <f>Q243*H243</f>
        <v>0</v>
      </c>
      <c r="S243" s="152">
        <v>0</v>
      </c>
      <c r="T243" s="153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4" t="s">
        <v>709</v>
      </c>
      <c r="AT243" s="154" t="s">
        <v>133</v>
      </c>
      <c r="AU243" s="154" t="s">
        <v>82</v>
      </c>
      <c r="AY243" s="18" t="s">
        <v>131</v>
      </c>
      <c r="BE243" s="155">
        <f>IF(N243="základní",J243,0)</f>
        <v>5000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80</v>
      </c>
      <c r="BK243" s="155">
        <f>ROUND(I243*H243,2)</f>
        <v>5000</v>
      </c>
      <c r="BL243" s="18" t="s">
        <v>709</v>
      </c>
      <c r="BM243" s="154" t="s">
        <v>862</v>
      </c>
    </row>
    <row r="244" spans="2:63" s="12" customFormat="1" ht="22.9" customHeight="1">
      <c r="B244" s="130"/>
      <c r="D244" s="131" t="s">
        <v>71</v>
      </c>
      <c r="E244" s="140" t="s">
        <v>721</v>
      </c>
      <c r="F244" s="140" t="s">
        <v>722</v>
      </c>
      <c r="J244" s="141">
        <f>BK244</f>
        <v>5000</v>
      </c>
      <c r="L244" s="130"/>
      <c r="M244" s="134"/>
      <c r="N244" s="135"/>
      <c r="O244" s="135"/>
      <c r="P244" s="136">
        <f>P245</f>
        <v>0</v>
      </c>
      <c r="Q244" s="135"/>
      <c r="R244" s="136">
        <f>R245</f>
        <v>0</v>
      </c>
      <c r="S244" s="135"/>
      <c r="T244" s="137">
        <f>T245</f>
        <v>0</v>
      </c>
      <c r="AR244" s="131" t="s">
        <v>153</v>
      </c>
      <c r="AT244" s="138" t="s">
        <v>71</v>
      </c>
      <c r="AU244" s="138" t="s">
        <v>80</v>
      </c>
      <c r="AY244" s="131" t="s">
        <v>131</v>
      </c>
      <c r="BK244" s="139">
        <f>BK245</f>
        <v>5000</v>
      </c>
    </row>
    <row r="245" spans="1:65" s="2" customFormat="1" ht="16.5" customHeight="1">
      <c r="A245" s="30"/>
      <c r="B245" s="142"/>
      <c r="C245" s="143" t="s">
        <v>454</v>
      </c>
      <c r="D245" s="143" t="s">
        <v>133</v>
      </c>
      <c r="E245" s="144" t="s">
        <v>724</v>
      </c>
      <c r="F245" s="145" t="s">
        <v>725</v>
      </c>
      <c r="G245" s="146" t="s">
        <v>536</v>
      </c>
      <c r="H245" s="147">
        <v>1</v>
      </c>
      <c r="I245" s="148">
        <v>5000</v>
      </c>
      <c r="J245" s="148">
        <f>ROUND(I245*H245,2)</f>
        <v>5000</v>
      </c>
      <c r="K245" s="149"/>
      <c r="L245" s="31"/>
      <c r="M245" s="194" t="s">
        <v>1</v>
      </c>
      <c r="N245" s="195" t="s">
        <v>37</v>
      </c>
      <c r="O245" s="196">
        <v>0</v>
      </c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4" t="s">
        <v>709</v>
      </c>
      <c r="AT245" s="154" t="s">
        <v>133</v>
      </c>
      <c r="AU245" s="154" t="s">
        <v>82</v>
      </c>
      <c r="AY245" s="18" t="s">
        <v>131</v>
      </c>
      <c r="BE245" s="155">
        <f>IF(N245="základní",J245,0)</f>
        <v>5000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80</v>
      </c>
      <c r="BK245" s="155">
        <f>ROUND(I245*H245,2)</f>
        <v>5000</v>
      </c>
      <c r="BL245" s="18" t="s">
        <v>709</v>
      </c>
      <c r="BM245" s="154" t="s">
        <v>863</v>
      </c>
    </row>
    <row r="246" spans="1:31" s="2" customFormat="1" ht="6.95" customHeight="1">
      <c r="A246" s="30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31"/>
      <c r="M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</sheetData>
  <autoFilter ref="C129:K24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8"/>
  <sheetViews>
    <sheetView showGridLines="0" workbookViewId="0" topLeftCell="C215">
      <selection activeCell="AA232" sqref="AA2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21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89</v>
      </c>
      <c r="L4" s="21"/>
      <c r="M4" s="92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34" t="str">
        <f>'Rekapitulace stavby'!K6</f>
        <v>R 1 - Rekonstrukce sportovišť při ZŠ Bílá cesta</v>
      </c>
      <c r="F7" s="235"/>
      <c r="G7" s="235"/>
      <c r="H7" s="235"/>
      <c r="L7" s="21"/>
    </row>
    <row r="8" spans="1:31" s="2" customFormat="1" ht="12" customHeight="1">
      <c r="A8" s="30"/>
      <c r="B8" s="31"/>
      <c r="C8" s="30"/>
      <c r="D8" s="27" t="s">
        <v>90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20" t="s">
        <v>864</v>
      </c>
      <c r="F9" s="233"/>
      <c r="G9" s="233"/>
      <c r="H9" s="23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3">
        <f>'Rekapitulace stavby'!AN8</f>
        <v>44273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>
        <f>'Rekapitulace stavby'!AN13</f>
        <v>47052121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199" t="str">
        <f>'Rekapitulace stavby'!E14</f>
        <v>Linhart spol. s r.o.</v>
      </c>
      <c r="F18" s="199"/>
      <c r="G18" s="199"/>
      <c r="H18" s="199"/>
      <c r="I18" s="27" t="s">
        <v>23</v>
      </c>
      <c r="J18" s="25" t="str">
        <f>'Rekapitulace stavby'!AN14</f>
        <v>CZ47052121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02" t="s">
        <v>1</v>
      </c>
      <c r="F27" s="202"/>
      <c r="G27" s="202"/>
      <c r="H27" s="202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ROUND(J129,2)</f>
        <v>230994.59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1"/>
      <c r="C33" s="30"/>
      <c r="D33" s="97" t="s">
        <v>36</v>
      </c>
      <c r="E33" s="27" t="s">
        <v>37</v>
      </c>
      <c r="F33" s="98">
        <f>ROUND((SUM(BE129:BE237)),2)</f>
        <v>230994.59</v>
      </c>
      <c r="G33" s="30"/>
      <c r="H33" s="30"/>
      <c r="I33" s="99">
        <v>0.21</v>
      </c>
      <c r="J33" s="98">
        <f>ROUND(((SUM(BE129:BE237))*I33),2)</f>
        <v>48508.86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27" t="s">
        <v>38</v>
      </c>
      <c r="F34" s="98">
        <f>ROUND((SUM(BF129:BF237)),2)</f>
        <v>0</v>
      </c>
      <c r="G34" s="30"/>
      <c r="H34" s="30"/>
      <c r="I34" s="99">
        <v>0.15</v>
      </c>
      <c r="J34" s="98">
        <f>ROUND(((SUM(BF129:BF237))*I34),2)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39</v>
      </c>
      <c r="F35" s="98">
        <f>ROUND((SUM(BG129:BG237)),2)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1"/>
      <c r="C36" s="30"/>
      <c r="D36" s="30"/>
      <c r="E36" s="27" t="s">
        <v>40</v>
      </c>
      <c r="F36" s="98">
        <f>ROUND((SUM(BH129:BH237)),2)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1"/>
      <c r="C37" s="30"/>
      <c r="D37" s="30"/>
      <c r="E37" s="27" t="s">
        <v>41</v>
      </c>
      <c r="F37" s="98">
        <f>ROUND((SUM(BI129:BI237)),2)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279503.45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92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34" t="str">
        <f>E7</f>
        <v>R 1 - Rekonstrukce sportovišť při ZŠ Bílá cesta</v>
      </c>
      <c r="F85" s="235"/>
      <c r="G85" s="235"/>
      <c r="H85" s="23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90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20" t="str">
        <f>E9</f>
        <v>SO - 03 - Vrh koulí</v>
      </c>
      <c r="F87" s="233"/>
      <c r="G87" s="233"/>
      <c r="H87" s="23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17</v>
      </c>
      <c r="D89" s="30"/>
      <c r="E89" s="30"/>
      <c r="F89" s="25" t="str">
        <f>F12</f>
        <v>Teplice</v>
      </c>
      <c r="G89" s="30"/>
      <c r="H89" s="30"/>
      <c r="I89" s="27" t="s">
        <v>19</v>
      </c>
      <c r="J89" s="53">
        <f>IF(J12="","",J12)</f>
        <v>44273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25.7" customHeight="1">
      <c r="A91" s="30"/>
      <c r="B91" s="31"/>
      <c r="C91" s="27" t="s">
        <v>20</v>
      </c>
      <c r="D91" s="30"/>
      <c r="E91" s="30"/>
      <c r="F91" s="25" t="str">
        <f>E15</f>
        <v>Statutární město Teplice</v>
      </c>
      <c r="G91" s="30"/>
      <c r="H91" s="30"/>
      <c r="I91" s="27" t="s">
        <v>26</v>
      </c>
      <c r="J91" s="28" t="str">
        <f>E21</f>
        <v>Sportovní projekty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7" t="s">
        <v>24</v>
      </c>
      <c r="D92" s="30"/>
      <c r="E92" s="30"/>
      <c r="F92" s="25" t="str">
        <f>IF(E18="","",E18)</f>
        <v>Linhart spol. s r.o.</v>
      </c>
      <c r="G92" s="30"/>
      <c r="H92" s="30"/>
      <c r="I92" s="27" t="s">
        <v>29</v>
      </c>
      <c r="J92" s="28" t="str">
        <f>E24</f>
        <v>F.Pecka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93</v>
      </c>
      <c r="D94" s="100"/>
      <c r="E94" s="100"/>
      <c r="F94" s="100"/>
      <c r="G94" s="100"/>
      <c r="H94" s="100"/>
      <c r="I94" s="100"/>
      <c r="J94" s="109" t="s">
        <v>94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10" t="s">
        <v>95</v>
      </c>
      <c r="D96" s="30"/>
      <c r="E96" s="30"/>
      <c r="F96" s="30"/>
      <c r="G96" s="30"/>
      <c r="H96" s="30"/>
      <c r="I96" s="30"/>
      <c r="J96" s="69">
        <f>J129</f>
        <v>230994.59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96</v>
      </c>
    </row>
    <row r="97" spans="2:12" s="9" customFormat="1" ht="24.95" customHeight="1">
      <c r="B97" s="111"/>
      <c r="D97" s="112" t="s">
        <v>97</v>
      </c>
      <c r="E97" s="113"/>
      <c r="F97" s="113"/>
      <c r="G97" s="113"/>
      <c r="H97" s="113"/>
      <c r="I97" s="113"/>
      <c r="J97" s="114">
        <f>J130</f>
        <v>195494.59</v>
      </c>
      <c r="L97" s="111"/>
    </row>
    <row r="98" spans="2:12" s="10" customFormat="1" ht="19.9" customHeight="1">
      <c r="B98" s="115"/>
      <c r="D98" s="116" t="s">
        <v>98</v>
      </c>
      <c r="E98" s="117"/>
      <c r="F98" s="117"/>
      <c r="G98" s="117"/>
      <c r="H98" s="117"/>
      <c r="I98" s="117"/>
      <c r="J98" s="118">
        <f>J131</f>
        <v>155200.58</v>
      </c>
      <c r="L98" s="115"/>
    </row>
    <row r="99" spans="2:12" s="10" customFormat="1" ht="19.9" customHeight="1">
      <c r="B99" s="115"/>
      <c r="D99" s="116" t="s">
        <v>101</v>
      </c>
      <c r="E99" s="117"/>
      <c r="F99" s="117"/>
      <c r="G99" s="117"/>
      <c r="H99" s="117"/>
      <c r="I99" s="117"/>
      <c r="J99" s="118">
        <f>J191</f>
        <v>9376.65</v>
      </c>
      <c r="L99" s="115"/>
    </row>
    <row r="100" spans="2:12" s="10" customFormat="1" ht="19.9" customHeight="1">
      <c r="B100" s="115"/>
      <c r="D100" s="116" t="s">
        <v>103</v>
      </c>
      <c r="E100" s="117"/>
      <c r="F100" s="117"/>
      <c r="G100" s="117"/>
      <c r="H100" s="117"/>
      <c r="I100" s="117"/>
      <c r="J100" s="118">
        <f>J200</f>
        <v>10088.67</v>
      </c>
      <c r="L100" s="115"/>
    </row>
    <row r="101" spans="2:12" s="10" customFormat="1" ht="19.9" customHeight="1">
      <c r="B101" s="115"/>
      <c r="D101" s="116" t="s">
        <v>104</v>
      </c>
      <c r="E101" s="117"/>
      <c r="F101" s="117"/>
      <c r="G101" s="117"/>
      <c r="H101" s="117"/>
      <c r="I101" s="117"/>
      <c r="J101" s="118">
        <f>J213</f>
        <v>20352.589999999997</v>
      </c>
      <c r="L101" s="115"/>
    </row>
    <row r="102" spans="2:12" s="10" customFormat="1" ht="19.9" customHeight="1">
      <c r="B102" s="115"/>
      <c r="D102" s="116" t="s">
        <v>105</v>
      </c>
      <c r="E102" s="117"/>
      <c r="F102" s="117"/>
      <c r="G102" s="117"/>
      <c r="H102" s="117"/>
      <c r="I102" s="117"/>
      <c r="J102" s="118">
        <f>J221</f>
        <v>476.1</v>
      </c>
      <c r="L102" s="115"/>
    </row>
    <row r="103" spans="2:12" s="9" customFormat="1" ht="24.95" customHeight="1">
      <c r="B103" s="111"/>
      <c r="D103" s="112" t="s">
        <v>106</v>
      </c>
      <c r="E103" s="113"/>
      <c r="F103" s="113"/>
      <c r="G103" s="113"/>
      <c r="H103" s="113"/>
      <c r="I103" s="113"/>
      <c r="J103" s="114">
        <f>J223</f>
        <v>23000</v>
      </c>
      <c r="L103" s="111"/>
    </row>
    <row r="104" spans="2:12" s="10" customFormat="1" ht="19.9" customHeight="1">
      <c r="B104" s="115"/>
      <c r="D104" s="116" t="s">
        <v>110</v>
      </c>
      <c r="E104" s="117"/>
      <c r="F104" s="117"/>
      <c r="G104" s="117"/>
      <c r="H104" s="117"/>
      <c r="I104" s="117"/>
      <c r="J104" s="118">
        <f>J224</f>
        <v>23000</v>
      </c>
      <c r="L104" s="115"/>
    </row>
    <row r="105" spans="2:12" s="9" customFormat="1" ht="24.95" customHeight="1">
      <c r="B105" s="111"/>
      <c r="D105" s="112" t="s">
        <v>111</v>
      </c>
      <c r="E105" s="113"/>
      <c r="F105" s="113"/>
      <c r="G105" s="113"/>
      <c r="H105" s="113"/>
      <c r="I105" s="113"/>
      <c r="J105" s="114">
        <f>J229</f>
        <v>12500</v>
      </c>
      <c r="L105" s="111"/>
    </row>
    <row r="106" spans="2:12" s="10" customFormat="1" ht="19.9" customHeight="1">
      <c r="B106" s="115"/>
      <c r="D106" s="116" t="s">
        <v>112</v>
      </c>
      <c r="E106" s="117"/>
      <c r="F106" s="117"/>
      <c r="G106" s="117"/>
      <c r="H106" s="117"/>
      <c r="I106" s="117"/>
      <c r="J106" s="118">
        <f>J230</f>
        <v>2500</v>
      </c>
      <c r="L106" s="115"/>
    </row>
    <row r="107" spans="2:12" s="10" customFormat="1" ht="19.9" customHeight="1">
      <c r="B107" s="115"/>
      <c r="D107" s="116" t="s">
        <v>113</v>
      </c>
      <c r="E107" s="117"/>
      <c r="F107" s="117"/>
      <c r="G107" s="117"/>
      <c r="H107" s="117"/>
      <c r="I107" s="117"/>
      <c r="J107" s="118">
        <f>J232</f>
        <v>5000</v>
      </c>
      <c r="L107" s="115"/>
    </row>
    <row r="108" spans="2:12" s="10" customFormat="1" ht="19.9" customHeight="1">
      <c r="B108" s="115"/>
      <c r="D108" s="116" t="s">
        <v>114</v>
      </c>
      <c r="E108" s="117"/>
      <c r="F108" s="117"/>
      <c r="G108" s="117"/>
      <c r="H108" s="117"/>
      <c r="I108" s="117"/>
      <c r="J108" s="118">
        <f>J234</f>
        <v>2500</v>
      </c>
      <c r="L108" s="115"/>
    </row>
    <row r="109" spans="2:12" s="10" customFormat="1" ht="19.9" customHeight="1">
      <c r="B109" s="115"/>
      <c r="D109" s="116" t="s">
        <v>115</v>
      </c>
      <c r="E109" s="117"/>
      <c r="F109" s="117"/>
      <c r="G109" s="117"/>
      <c r="H109" s="117"/>
      <c r="I109" s="117"/>
      <c r="J109" s="118">
        <f>J236</f>
        <v>2500</v>
      </c>
      <c r="L109" s="115"/>
    </row>
    <row r="110" spans="1:31" s="2" customFormat="1" ht="21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pans="1:31" s="2" customFormat="1" ht="6.95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5" customHeight="1">
      <c r="A116" s="30"/>
      <c r="B116" s="31"/>
      <c r="C116" s="22" t="s">
        <v>116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14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34" t="str">
        <f>E7</f>
        <v>R 1 - Rekonstrukce sportovišť při ZŠ Bílá cesta</v>
      </c>
      <c r="F119" s="235"/>
      <c r="G119" s="235"/>
      <c r="H119" s="235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90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>
      <c r="A121" s="30"/>
      <c r="B121" s="31"/>
      <c r="C121" s="30"/>
      <c r="D121" s="30"/>
      <c r="E121" s="220" t="str">
        <f>E9</f>
        <v>SO - 03 - Vrh koulí</v>
      </c>
      <c r="F121" s="233"/>
      <c r="G121" s="233"/>
      <c r="H121" s="233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17</v>
      </c>
      <c r="D123" s="30"/>
      <c r="E123" s="30"/>
      <c r="F123" s="25" t="str">
        <f>F12</f>
        <v>Teplice</v>
      </c>
      <c r="G123" s="30"/>
      <c r="H123" s="30"/>
      <c r="I123" s="27" t="s">
        <v>19</v>
      </c>
      <c r="J123" s="53">
        <f>IF(J12="","",J12)</f>
        <v>44273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25.7" customHeight="1">
      <c r="A125" s="30"/>
      <c r="B125" s="31"/>
      <c r="C125" s="27" t="s">
        <v>20</v>
      </c>
      <c r="D125" s="30"/>
      <c r="E125" s="30"/>
      <c r="F125" s="25" t="str">
        <f>E15</f>
        <v>Statutární město Teplice</v>
      </c>
      <c r="G125" s="30"/>
      <c r="H125" s="30"/>
      <c r="I125" s="27" t="s">
        <v>26</v>
      </c>
      <c r="J125" s="28" t="str">
        <f>E21</f>
        <v>Sportovní projekty s.r.o.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2" customHeight="1">
      <c r="A126" s="30"/>
      <c r="B126" s="31"/>
      <c r="C126" s="27" t="s">
        <v>24</v>
      </c>
      <c r="D126" s="30"/>
      <c r="E126" s="30"/>
      <c r="F126" s="25" t="str">
        <f>IF(E18="","",E18)</f>
        <v>Linhart spol. s r.o.</v>
      </c>
      <c r="G126" s="30"/>
      <c r="H126" s="30"/>
      <c r="I126" s="27" t="s">
        <v>29</v>
      </c>
      <c r="J126" s="28" t="str">
        <f>E24</f>
        <v>F.Pecka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1" customFormat="1" ht="29.25" customHeight="1">
      <c r="A128" s="119"/>
      <c r="B128" s="120"/>
      <c r="C128" s="121" t="s">
        <v>117</v>
      </c>
      <c r="D128" s="122" t="s">
        <v>57</v>
      </c>
      <c r="E128" s="122" t="s">
        <v>53</v>
      </c>
      <c r="F128" s="122" t="s">
        <v>54</v>
      </c>
      <c r="G128" s="122" t="s">
        <v>118</v>
      </c>
      <c r="H128" s="122" t="s">
        <v>119</v>
      </c>
      <c r="I128" s="122" t="s">
        <v>120</v>
      </c>
      <c r="J128" s="123" t="s">
        <v>94</v>
      </c>
      <c r="K128" s="124" t="s">
        <v>121</v>
      </c>
      <c r="L128" s="125"/>
      <c r="M128" s="60" t="s">
        <v>1</v>
      </c>
      <c r="N128" s="61" t="s">
        <v>36</v>
      </c>
      <c r="O128" s="61" t="s">
        <v>122</v>
      </c>
      <c r="P128" s="61" t="s">
        <v>123</v>
      </c>
      <c r="Q128" s="61" t="s">
        <v>124</v>
      </c>
      <c r="R128" s="61" t="s">
        <v>125</v>
      </c>
      <c r="S128" s="61" t="s">
        <v>126</v>
      </c>
      <c r="T128" s="62" t="s">
        <v>127</v>
      </c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63" s="2" customFormat="1" ht="22.9" customHeight="1">
      <c r="A129" s="30"/>
      <c r="B129" s="31"/>
      <c r="C129" s="67" t="s">
        <v>128</v>
      </c>
      <c r="D129" s="30"/>
      <c r="E129" s="30"/>
      <c r="F129" s="30"/>
      <c r="G129" s="30"/>
      <c r="H129" s="30"/>
      <c r="I129" s="30"/>
      <c r="J129" s="126">
        <f>BK129</f>
        <v>230994.59</v>
      </c>
      <c r="K129" s="30"/>
      <c r="L129" s="31"/>
      <c r="M129" s="63"/>
      <c r="N129" s="54"/>
      <c r="O129" s="64"/>
      <c r="P129" s="127">
        <f>P130+P223+P229</f>
        <v>399.3161370000001</v>
      </c>
      <c r="Q129" s="64"/>
      <c r="R129" s="127">
        <f>R130+R223+R229</f>
        <v>15.8701094</v>
      </c>
      <c r="S129" s="64"/>
      <c r="T129" s="128">
        <f>T130+T223+T229</f>
        <v>19.816950000000002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71</v>
      </c>
      <c r="AU129" s="18" t="s">
        <v>96</v>
      </c>
      <c r="BK129" s="129">
        <f>BK130+BK223+BK229</f>
        <v>230994.59</v>
      </c>
    </row>
    <row r="130" spans="2:63" s="12" customFormat="1" ht="25.9" customHeight="1">
      <c r="B130" s="130"/>
      <c r="D130" s="131" t="s">
        <v>71</v>
      </c>
      <c r="E130" s="132" t="s">
        <v>129</v>
      </c>
      <c r="F130" s="132" t="s">
        <v>130</v>
      </c>
      <c r="J130" s="133">
        <f>BK130</f>
        <v>195494.59</v>
      </c>
      <c r="L130" s="130"/>
      <c r="M130" s="134"/>
      <c r="N130" s="135"/>
      <c r="O130" s="135"/>
      <c r="P130" s="136">
        <f>P131+P191+P200+P213+P221</f>
        <v>399.3161370000001</v>
      </c>
      <c r="Q130" s="135"/>
      <c r="R130" s="136">
        <f>R131+R191+R200+R213+R221</f>
        <v>15.8701094</v>
      </c>
      <c r="S130" s="135"/>
      <c r="T130" s="137">
        <f>T131+T191+T200+T213+T221</f>
        <v>19.816950000000002</v>
      </c>
      <c r="AR130" s="131" t="s">
        <v>80</v>
      </c>
      <c r="AT130" s="138" t="s">
        <v>71</v>
      </c>
      <c r="AU130" s="138" t="s">
        <v>72</v>
      </c>
      <c r="AY130" s="131" t="s">
        <v>131</v>
      </c>
      <c r="BK130" s="139">
        <f>BK131+BK191+BK200+BK213+BK221</f>
        <v>195494.59</v>
      </c>
    </row>
    <row r="131" spans="2:63" s="12" customFormat="1" ht="22.9" customHeight="1">
      <c r="B131" s="130"/>
      <c r="D131" s="131" t="s">
        <v>71</v>
      </c>
      <c r="E131" s="140" t="s">
        <v>80</v>
      </c>
      <c r="F131" s="140" t="s">
        <v>132</v>
      </c>
      <c r="J131" s="141">
        <f>BK131</f>
        <v>155200.58</v>
      </c>
      <c r="L131" s="130"/>
      <c r="M131" s="134"/>
      <c r="N131" s="135"/>
      <c r="O131" s="135"/>
      <c r="P131" s="136">
        <f>SUM(P132:P190)</f>
        <v>330.7506140000001</v>
      </c>
      <c r="Q131" s="135"/>
      <c r="R131" s="136">
        <f>SUM(R132:R190)</f>
        <v>3.1641600000000003</v>
      </c>
      <c r="S131" s="135"/>
      <c r="T131" s="137">
        <f>SUM(T132:T190)</f>
        <v>16.47115</v>
      </c>
      <c r="AR131" s="131" t="s">
        <v>80</v>
      </c>
      <c r="AT131" s="138" t="s">
        <v>71</v>
      </c>
      <c r="AU131" s="138" t="s">
        <v>80</v>
      </c>
      <c r="AY131" s="131" t="s">
        <v>131</v>
      </c>
      <c r="BK131" s="139">
        <f>SUM(BK132:BK190)</f>
        <v>155200.58</v>
      </c>
    </row>
    <row r="132" spans="1:65" s="2" customFormat="1" ht="21.75" customHeight="1">
      <c r="A132" s="30"/>
      <c r="B132" s="142"/>
      <c r="C132" s="143" t="s">
        <v>80</v>
      </c>
      <c r="D132" s="143" t="s">
        <v>133</v>
      </c>
      <c r="E132" s="144" t="s">
        <v>139</v>
      </c>
      <c r="F132" s="145" t="s">
        <v>140</v>
      </c>
      <c r="G132" s="146" t="s">
        <v>136</v>
      </c>
      <c r="H132" s="147">
        <v>5.9</v>
      </c>
      <c r="I132" s="148">
        <v>77</v>
      </c>
      <c r="J132" s="148">
        <f>ROUND(I132*H132,2)</f>
        <v>454.3</v>
      </c>
      <c r="K132" s="149"/>
      <c r="L132" s="31"/>
      <c r="M132" s="150" t="s">
        <v>1</v>
      </c>
      <c r="N132" s="151" t="s">
        <v>37</v>
      </c>
      <c r="O132" s="152">
        <v>0.272</v>
      </c>
      <c r="P132" s="152">
        <f>O132*H132</f>
        <v>1.6048000000000002</v>
      </c>
      <c r="Q132" s="152">
        <v>0</v>
      </c>
      <c r="R132" s="152">
        <f>Q132*H132</f>
        <v>0</v>
      </c>
      <c r="S132" s="152">
        <v>0.26</v>
      </c>
      <c r="T132" s="153">
        <f>S132*H132</f>
        <v>1.5340000000000003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4" t="s">
        <v>137</v>
      </c>
      <c r="AT132" s="154" t="s">
        <v>133</v>
      </c>
      <c r="AU132" s="154" t="s">
        <v>82</v>
      </c>
      <c r="AY132" s="18" t="s">
        <v>131</v>
      </c>
      <c r="BE132" s="155">
        <f>IF(N132="základní",J132,0)</f>
        <v>454.3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8" t="s">
        <v>80</v>
      </c>
      <c r="BK132" s="155">
        <f>ROUND(I132*H132,2)</f>
        <v>454.3</v>
      </c>
      <c r="BL132" s="18" t="s">
        <v>137</v>
      </c>
      <c r="BM132" s="154" t="s">
        <v>865</v>
      </c>
    </row>
    <row r="133" spans="1:65" s="2" customFormat="1" ht="21.75" customHeight="1">
      <c r="A133" s="30"/>
      <c r="B133" s="142"/>
      <c r="C133" s="143" t="s">
        <v>82</v>
      </c>
      <c r="D133" s="143" t="s">
        <v>133</v>
      </c>
      <c r="E133" s="144" t="s">
        <v>866</v>
      </c>
      <c r="F133" s="145" t="s">
        <v>867</v>
      </c>
      <c r="G133" s="146" t="s">
        <v>136</v>
      </c>
      <c r="H133" s="147">
        <v>3.595</v>
      </c>
      <c r="I133" s="148">
        <v>201</v>
      </c>
      <c r="J133" s="148">
        <f>ROUND(I133*H133,2)</f>
        <v>722.6</v>
      </c>
      <c r="K133" s="149"/>
      <c r="L133" s="31"/>
      <c r="M133" s="150" t="s">
        <v>1</v>
      </c>
      <c r="N133" s="151" t="s">
        <v>37</v>
      </c>
      <c r="O133" s="152">
        <v>0.463</v>
      </c>
      <c r="P133" s="152">
        <f>O133*H133</f>
        <v>1.6644850000000002</v>
      </c>
      <c r="Q133" s="152">
        <v>0</v>
      </c>
      <c r="R133" s="152">
        <f>Q133*H133</f>
        <v>0</v>
      </c>
      <c r="S133" s="152">
        <v>0.17</v>
      </c>
      <c r="T133" s="153">
        <f>S133*H133</f>
        <v>0.6111500000000001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4" t="s">
        <v>137</v>
      </c>
      <c r="AT133" s="154" t="s">
        <v>133</v>
      </c>
      <c r="AU133" s="154" t="s">
        <v>82</v>
      </c>
      <c r="AY133" s="18" t="s">
        <v>131</v>
      </c>
      <c r="BE133" s="155">
        <f>IF(N133="základní",J133,0)</f>
        <v>722.6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8" t="s">
        <v>80</v>
      </c>
      <c r="BK133" s="155">
        <f>ROUND(I133*H133,2)</f>
        <v>722.6</v>
      </c>
      <c r="BL133" s="18" t="s">
        <v>137</v>
      </c>
      <c r="BM133" s="154" t="s">
        <v>868</v>
      </c>
    </row>
    <row r="134" spans="2:51" s="15" customFormat="1" ht="12">
      <c r="B134" s="171"/>
      <c r="D134" s="157" t="s">
        <v>142</v>
      </c>
      <c r="E134" s="172" t="s">
        <v>1</v>
      </c>
      <c r="F134" s="173" t="s">
        <v>869</v>
      </c>
      <c r="H134" s="172" t="s">
        <v>1</v>
      </c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142</v>
      </c>
      <c r="AU134" s="172" t="s">
        <v>82</v>
      </c>
      <c r="AV134" s="15" t="s">
        <v>80</v>
      </c>
      <c r="AW134" s="15" t="s">
        <v>28</v>
      </c>
      <c r="AX134" s="15" t="s">
        <v>72</v>
      </c>
      <c r="AY134" s="172" t="s">
        <v>131</v>
      </c>
    </row>
    <row r="135" spans="2:51" s="13" customFormat="1" ht="12">
      <c r="B135" s="156"/>
      <c r="D135" s="157" t="s">
        <v>142</v>
      </c>
      <c r="E135" s="158" t="s">
        <v>1</v>
      </c>
      <c r="F135" s="159" t="s">
        <v>870</v>
      </c>
      <c r="H135" s="160">
        <v>3.595</v>
      </c>
      <c r="L135" s="156"/>
      <c r="M135" s="161"/>
      <c r="N135" s="162"/>
      <c r="O135" s="162"/>
      <c r="P135" s="162"/>
      <c r="Q135" s="162"/>
      <c r="R135" s="162"/>
      <c r="S135" s="162"/>
      <c r="T135" s="163"/>
      <c r="AT135" s="158" t="s">
        <v>142</v>
      </c>
      <c r="AU135" s="158" t="s">
        <v>82</v>
      </c>
      <c r="AV135" s="13" t="s">
        <v>82</v>
      </c>
      <c r="AW135" s="13" t="s">
        <v>28</v>
      </c>
      <c r="AX135" s="13" t="s">
        <v>80</v>
      </c>
      <c r="AY135" s="158" t="s">
        <v>131</v>
      </c>
    </row>
    <row r="136" spans="1:65" s="2" customFormat="1" ht="21.75" customHeight="1">
      <c r="A136" s="30"/>
      <c r="B136" s="142"/>
      <c r="C136" s="143" t="s">
        <v>144</v>
      </c>
      <c r="D136" s="143" t="s">
        <v>133</v>
      </c>
      <c r="E136" s="144" t="s">
        <v>871</v>
      </c>
      <c r="F136" s="145" t="s">
        <v>872</v>
      </c>
      <c r="G136" s="146" t="s">
        <v>136</v>
      </c>
      <c r="H136" s="147">
        <v>5.9</v>
      </c>
      <c r="I136" s="148">
        <v>502</v>
      </c>
      <c r="J136" s="148">
        <f>ROUND(I136*H136,2)</f>
        <v>2961.8</v>
      </c>
      <c r="K136" s="149"/>
      <c r="L136" s="31"/>
      <c r="M136" s="150" t="s">
        <v>1</v>
      </c>
      <c r="N136" s="151" t="s">
        <v>37</v>
      </c>
      <c r="O136" s="152">
        <v>1.158</v>
      </c>
      <c r="P136" s="152">
        <f>O136*H136</f>
        <v>6.8322</v>
      </c>
      <c r="Q136" s="152">
        <v>0</v>
      </c>
      <c r="R136" s="152">
        <f>Q136*H136</f>
        <v>0</v>
      </c>
      <c r="S136" s="152">
        <v>0.44</v>
      </c>
      <c r="T136" s="153">
        <f>S136*H136</f>
        <v>2.596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4" t="s">
        <v>137</v>
      </c>
      <c r="AT136" s="154" t="s">
        <v>133</v>
      </c>
      <c r="AU136" s="154" t="s">
        <v>82</v>
      </c>
      <c r="AY136" s="18" t="s">
        <v>131</v>
      </c>
      <c r="BE136" s="155">
        <f>IF(N136="základní",J136,0)</f>
        <v>2961.8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8" t="s">
        <v>80</v>
      </c>
      <c r="BK136" s="155">
        <f>ROUND(I136*H136,2)</f>
        <v>2961.8</v>
      </c>
      <c r="BL136" s="18" t="s">
        <v>137</v>
      </c>
      <c r="BM136" s="154" t="s">
        <v>873</v>
      </c>
    </row>
    <row r="137" spans="1:65" s="2" customFormat="1" ht="16.5" customHeight="1">
      <c r="A137" s="30"/>
      <c r="B137" s="142"/>
      <c r="C137" s="143" t="s">
        <v>137</v>
      </c>
      <c r="D137" s="143" t="s">
        <v>133</v>
      </c>
      <c r="E137" s="144" t="s">
        <v>154</v>
      </c>
      <c r="F137" s="145" t="s">
        <v>155</v>
      </c>
      <c r="G137" s="146" t="s">
        <v>156</v>
      </c>
      <c r="H137" s="147">
        <v>51</v>
      </c>
      <c r="I137" s="148">
        <v>98.3</v>
      </c>
      <c r="J137" s="148">
        <f>ROUND(I137*H137,2)</f>
        <v>5013.3</v>
      </c>
      <c r="K137" s="149"/>
      <c r="L137" s="31"/>
      <c r="M137" s="150" t="s">
        <v>1</v>
      </c>
      <c r="N137" s="151" t="s">
        <v>37</v>
      </c>
      <c r="O137" s="152">
        <v>0.227</v>
      </c>
      <c r="P137" s="152">
        <f>O137*H137</f>
        <v>11.577</v>
      </c>
      <c r="Q137" s="152">
        <v>0</v>
      </c>
      <c r="R137" s="152">
        <f>Q137*H137</f>
        <v>0</v>
      </c>
      <c r="S137" s="152">
        <v>0.23</v>
      </c>
      <c r="T137" s="153">
        <f>S137*H137</f>
        <v>11.73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4" t="s">
        <v>137</v>
      </c>
      <c r="AT137" s="154" t="s">
        <v>133</v>
      </c>
      <c r="AU137" s="154" t="s">
        <v>82</v>
      </c>
      <c r="AY137" s="18" t="s">
        <v>131</v>
      </c>
      <c r="BE137" s="155">
        <f>IF(N137="základní",J137,0)</f>
        <v>5013.3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8" t="s">
        <v>80</v>
      </c>
      <c r="BK137" s="155">
        <f>ROUND(I137*H137,2)</f>
        <v>5013.3</v>
      </c>
      <c r="BL137" s="18" t="s">
        <v>137</v>
      </c>
      <c r="BM137" s="154" t="s">
        <v>874</v>
      </c>
    </row>
    <row r="138" spans="2:51" s="13" customFormat="1" ht="12">
      <c r="B138" s="156"/>
      <c r="D138" s="157" t="s">
        <v>142</v>
      </c>
      <c r="E138" s="158" t="s">
        <v>1</v>
      </c>
      <c r="F138" s="159" t="s">
        <v>875</v>
      </c>
      <c r="H138" s="160">
        <v>51</v>
      </c>
      <c r="L138" s="156"/>
      <c r="M138" s="161"/>
      <c r="N138" s="162"/>
      <c r="O138" s="162"/>
      <c r="P138" s="162"/>
      <c r="Q138" s="162"/>
      <c r="R138" s="162"/>
      <c r="S138" s="162"/>
      <c r="T138" s="163"/>
      <c r="AT138" s="158" t="s">
        <v>142</v>
      </c>
      <c r="AU138" s="158" t="s">
        <v>82</v>
      </c>
      <c r="AV138" s="13" t="s">
        <v>82</v>
      </c>
      <c r="AW138" s="13" t="s">
        <v>28</v>
      </c>
      <c r="AX138" s="13" t="s">
        <v>80</v>
      </c>
      <c r="AY138" s="158" t="s">
        <v>131</v>
      </c>
    </row>
    <row r="139" spans="1:65" s="2" customFormat="1" ht="21.75" customHeight="1">
      <c r="A139" s="30"/>
      <c r="B139" s="142"/>
      <c r="C139" s="143" t="s">
        <v>153</v>
      </c>
      <c r="D139" s="143" t="s">
        <v>133</v>
      </c>
      <c r="E139" s="144" t="s">
        <v>876</v>
      </c>
      <c r="F139" s="145" t="s">
        <v>877</v>
      </c>
      <c r="G139" s="146" t="s">
        <v>136</v>
      </c>
      <c r="H139" s="147">
        <v>281</v>
      </c>
      <c r="I139" s="148">
        <v>150</v>
      </c>
      <c r="J139" s="148">
        <f>ROUND(I139*H139,2)</f>
        <v>42150</v>
      </c>
      <c r="K139" s="149"/>
      <c r="L139" s="31"/>
      <c r="M139" s="150" t="s">
        <v>1</v>
      </c>
      <c r="N139" s="151" t="s">
        <v>37</v>
      </c>
      <c r="O139" s="152">
        <v>0.026</v>
      </c>
      <c r="P139" s="152">
        <f>O139*H139</f>
        <v>7.306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4" t="s">
        <v>137</v>
      </c>
      <c r="AT139" s="154" t="s">
        <v>133</v>
      </c>
      <c r="AU139" s="154" t="s">
        <v>82</v>
      </c>
      <c r="AY139" s="18" t="s">
        <v>131</v>
      </c>
      <c r="BE139" s="155">
        <f>IF(N139="základní",J139,0)</f>
        <v>42150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80</v>
      </c>
      <c r="BK139" s="155">
        <f>ROUND(I139*H139,2)</f>
        <v>42150</v>
      </c>
      <c r="BL139" s="18" t="s">
        <v>137</v>
      </c>
      <c r="BM139" s="154" t="s">
        <v>878</v>
      </c>
    </row>
    <row r="140" spans="1:65" s="2" customFormat="1" ht="33" customHeight="1">
      <c r="A140" s="30"/>
      <c r="B140" s="142"/>
      <c r="C140" s="143" t="s">
        <v>161</v>
      </c>
      <c r="D140" s="143" t="s">
        <v>133</v>
      </c>
      <c r="E140" s="144" t="s">
        <v>879</v>
      </c>
      <c r="F140" s="145" t="s">
        <v>880</v>
      </c>
      <c r="G140" s="146" t="s">
        <v>170</v>
      </c>
      <c r="H140" s="147">
        <v>39</v>
      </c>
      <c r="I140" s="148">
        <v>250</v>
      </c>
      <c r="J140" s="148">
        <f>ROUND(I140*H140,2)</f>
        <v>9750</v>
      </c>
      <c r="K140" s="149"/>
      <c r="L140" s="31"/>
      <c r="M140" s="150" t="s">
        <v>1</v>
      </c>
      <c r="N140" s="151" t="s">
        <v>37</v>
      </c>
      <c r="O140" s="152">
        <v>0.282</v>
      </c>
      <c r="P140" s="152">
        <f>O140*H140</f>
        <v>10.998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4" t="s">
        <v>137</v>
      </c>
      <c r="AT140" s="154" t="s">
        <v>133</v>
      </c>
      <c r="AU140" s="154" t="s">
        <v>82</v>
      </c>
      <c r="AY140" s="18" t="s">
        <v>131</v>
      </c>
      <c r="BE140" s="155">
        <f>IF(N140="základní",J140,0)</f>
        <v>9750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80</v>
      </c>
      <c r="BK140" s="155">
        <f>ROUND(I140*H140,2)</f>
        <v>9750</v>
      </c>
      <c r="BL140" s="18" t="s">
        <v>137</v>
      </c>
      <c r="BM140" s="154" t="s">
        <v>881</v>
      </c>
    </row>
    <row r="141" spans="2:51" s="13" customFormat="1" ht="12">
      <c r="B141" s="156"/>
      <c r="D141" s="157" t="s">
        <v>142</v>
      </c>
      <c r="E141" s="158" t="s">
        <v>1</v>
      </c>
      <c r="F141" s="159" t="s">
        <v>882</v>
      </c>
      <c r="H141" s="160">
        <v>39</v>
      </c>
      <c r="L141" s="156"/>
      <c r="M141" s="161"/>
      <c r="N141" s="162"/>
      <c r="O141" s="162"/>
      <c r="P141" s="162"/>
      <c r="Q141" s="162"/>
      <c r="R141" s="162"/>
      <c r="S141" s="162"/>
      <c r="T141" s="163"/>
      <c r="AT141" s="158" t="s">
        <v>142</v>
      </c>
      <c r="AU141" s="158" t="s">
        <v>82</v>
      </c>
      <c r="AV141" s="13" t="s">
        <v>82</v>
      </c>
      <c r="AW141" s="13" t="s">
        <v>28</v>
      </c>
      <c r="AX141" s="13" t="s">
        <v>80</v>
      </c>
      <c r="AY141" s="158" t="s">
        <v>131</v>
      </c>
    </row>
    <row r="142" spans="1:65" s="2" customFormat="1" ht="33" customHeight="1">
      <c r="A142" s="30"/>
      <c r="B142" s="142"/>
      <c r="C142" s="143" t="s">
        <v>167</v>
      </c>
      <c r="D142" s="143" t="s">
        <v>133</v>
      </c>
      <c r="E142" s="144" t="s">
        <v>174</v>
      </c>
      <c r="F142" s="145" t="s">
        <v>175</v>
      </c>
      <c r="G142" s="146" t="s">
        <v>170</v>
      </c>
      <c r="H142" s="147">
        <v>1.89</v>
      </c>
      <c r="I142" s="148">
        <v>450</v>
      </c>
      <c r="J142" s="148">
        <f>ROUND(I142*H142,2)</f>
        <v>850.5</v>
      </c>
      <c r="K142" s="149"/>
      <c r="L142" s="31"/>
      <c r="M142" s="150" t="s">
        <v>1</v>
      </c>
      <c r="N142" s="151" t="s">
        <v>37</v>
      </c>
      <c r="O142" s="152">
        <v>2.26</v>
      </c>
      <c r="P142" s="152">
        <f>O142*H142</f>
        <v>4.271399999999999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4" t="s">
        <v>137</v>
      </c>
      <c r="AT142" s="154" t="s">
        <v>133</v>
      </c>
      <c r="AU142" s="154" t="s">
        <v>82</v>
      </c>
      <c r="AY142" s="18" t="s">
        <v>131</v>
      </c>
      <c r="BE142" s="155">
        <f>IF(N142="základní",J142,0)</f>
        <v>850.5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80</v>
      </c>
      <c r="BK142" s="155">
        <f>ROUND(I142*H142,2)</f>
        <v>850.5</v>
      </c>
      <c r="BL142" s="18" t="s">
        <v>137</v>
      </c>
      <c r="BM142" s="154" t="s">
        <v>883</v>
      </c>
    </row>
    <row r="143" spans="2:51" s="13" customFormat="1" ht="12">
      <c r="B143" s="156"/>
      <c r="D143" s="157" t="s">
        <v>142</v>
      </c>
      <c r="E143" s="158" t="s">
        <v>1</v>
      </c>
      <c r="F143" s="159" t="s">
        <v>884</v>
      </c>
      <c r="H143" s="160">
        <v>1.89</v>
      </c>
      <c r="L143" s="156"/>
      <c r="M143" s="161"/>
      <c r="N143" s="162"/>
      <c r="O143" s="162"/>
      <c r="P143" s="162"/>
      <c r="Q143" s="162"/>
      <c r="R143" s="162"/>
      <c r="S143" s="162"/>
      <c r="T143" s="163"/>
      <c r="AT143" s="158" t="s">
        <v>142</v>
      </c>
      <c r="AU143" s="158" t="s">
        <v>82</v>
      </c>
      <c r="AV143" s="13" t="s">
        <v>82</v>
      </c>
      <c r="AW143" s="13" t="s">
        <v>28</v>
      </c>
      <c r="AX143" s="13" t="s">
        <v>80</v>
      </c>
      <c r="AY143" s="158" t="s">
        <v>131</v>
      </c>
    </row>
    <row r="144" spans="1:65" s="2" customFormat="1" ht="21.75" customHeight="1">
      <c r="A144" s="30"/>
      <c r="B144" s="142"/>
      <c r="C144" s="143" t="s">
        <v>173</v>
      </c>
      <c r="D144" s="143" t="s">
        <v>133</v>
      </c>
      <c r="E144" s="144" t="s">
        <v>193</v>
      </c>
      <c r="F144" s="145" t="s">
        <v>194</v>
      </c>
      <c r="G144" s="146" t="s">
        <v>170</v>
      </c>
      <c r="H144" s="147">
        <v>85.09</v>
      </c>
      <c r="I144" s="148">
        <v>50</v>
      </c>
      <c r="J144" s="148">
        <f>ROUND(I144*H144,2)</f>
        <v>4254.5</v>
      </c>
      <c r="K144" s="149"/>
      <c r="L144" s="31"/>
      <c r="M144" s="150" t="s">
        <v>1</v>
      </c>
      <c r="N144" s="151" t="s">
        <v>37</v>
      </c>
      <c r="O144" s="152">
        <v>0.07</v>
      </c>
      <c r="P144" s="152">
        <f>O144*H144</f>
        <v>5.956300000000001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4" t="s">
        <v>137</v>
      </c>
      <c r="AT144" s="154" t="s">
        <v>133</v>
      </c>
      <c r="AU144" s="154" t="s">
        <v>82</v>
      </c>
      <c r="AY144" s="18" t="s">
        <v>131</v>
      </c>
      <c r="BE144" s="155">
        <f>IF(N144="základní",J144,0)</f>
        <v>4254.5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80</v>
      </c>
      <c r="BK144" s="155">
        <f>ROUND(I144*H144,2)</f>
        <v>4254.5</v>
      </c>
      <c r="BL144" s="18" t="s">
        <v>137</v>
      </c>
      <c r="BM144" s="154" t="s">
        <v>885</v>
      </c>
    </row>
    <row r="145" spans="2:51" s="13" customFormat="1" ht="12">
      <c r="B145" s="156"/>
      <c r="D145" s="157" t="s">
        <v>142</v>
      </c>
      <c r="E145" s="158" t="s">
        <v>1</v>
      </c>
      <c r="F145" s="159" t="s">
        <v>886</v>
      </c>
      <c r="H145" s="160">
        <v>1.89</v>
      </c>
      <c r="L145" s="156"/>
      <c r="M145" s="161"/>
      <c r="N145" s="162"/>
      <c r="O145" s="162"/>
      <c r="P145" s="162"/>
      <c r="Q145" s="162"/>
      <c r="R145" s="162"/>
      <c r="S145" s="162"/>
      <c r="T145" s="163"/>
      <c r="AT145" s="158" t="s">
        <v>142</v>
      </c>
      <c r="AU145" s="158" t="s">
        <v>82</v>
      </c>
      <c r="AV145" s="13" t="s">
        <v>82</v>
      </c>
      <c r="AW145" s="13" t="s">
        <v>28</v>
      </c>
      <c r="AX145" s="13" t="s">
        <v>72</v>
      </c>
      <c r="AY145" s="158" t="s">
        <v>131</v>
      </c>
    </row>
    <row r="146" spans="2:51" s="13" customFormat="1" ht="12">
      <c r="B146" s="156"/>
      <c r="D146" s="157" t="s">
        <v>142</v>
      </c>
      <c r="E146" s="158" t="s">
        <v>1</v>
      </c>
      <c r="F146" s="159" t="s">
        <v>887</v>
      </c>
      <c r="H146" s="160">
        <v>27</v>
      </c>
      <c r="L146" s="156"/>
      <c r="M146" s="161"/>
      <c r="N146" s="162"/>
      <c r="O146" s="162"/>
      <c r="P146" s="162"/>
      <c r="Q146" s="162"/>
      <c r="R146" s="162"/>
      <c r="S146" s="162"/>
      <c r="T146" s="163"/>
      <c r="AT146" s="158" t="s">
        <v>142</v>
      </c>
      <c r="AU146" s="158" t="s">
        <v>82</v>
      </c>
      <c r="AV146" s="13" t="s">
        <v>82</v>
      </c>
      <c r="AW146" s="13" t="s">
        <v>28</v>
      </c>
      <c r="AX146" s="13" t="s">
        <v>72</v>
      </c>
      <c r="AY146" s="158" t="s">
        <v>131</v>
      </c>
    </row>
    <row r="147" spans="2:51" s="13" customFormat="1" ht="12">
      <c r="B147" s="156"/>
      <c r="D147" s="157" t="s">
        <v>142</v>
      </c>
      <c r="E147" s="158" t="s">
        <v>1</v>
      </c>
      <c r="F147" s="159" t="s">
        <v>888</v>
      </c>
      <c r="H147" s="160">
        <v>56.2</v>
      </c>
      <c r="L147" s="156"/>
      <c r="M147" s="161"/>
      <c r="N147" s="162"/>
      <c r="O147" s="162"/>
      <c r="P147" s="162"/>
      <c r="Q147" s="162"/>
      <c r="R147" s="162"/>
      <c r="S147" s="162"/>
      <c r="T147" s="163"/>
      <c r="AT147" s="158" t="s">
        <v>142</v>
      </c>
      <c r="AU147" s="158" t="s">
        <v>82</v>
      </c>
      <c r="AV147" s="13" t="s">
        <v>82</v>
      </c>
      <c r="AW147" s="13" t="s">
        <v>28</v>
      </c>
      <c r="AX147" s="13" t="s">
        <v>72</v>
      </c>
      <c r="AY147" s="158" t="s">
        <v>131</v>
      </c>
    </row>
    <row r="148" spans="2:51" s="14" customFormat="1" ht="12">
      <c r="B148" s="164"/>
      <c r="D148" s="157" t="s">
        <v>142</v>
      </c>
      <c r="E148" s="165" t="s">
        <v>1</v>
      </c>
      <c r="F148" s="166" t="s">
        <v>160</v>
      </c>
      <c r="H148" s="167">
        <v>85.09</v>
      </c>
      <c r="L148" s="164"/>
      <c r="M148" s="168"/>
      <c r="N148" s="169"/>
      <c r="O148" s="169"/>
      <c r="P148" s="169"/>
      <c r="Q148" s="169"/>
      <c r="R148" s="169"/>
      <c r="S148" s="169"/>
      <c r="T148" s="170"/>
      <c r="AT148" s="165" t="s">
        <v>142</v>
      </c>
      <c r="AU148" s="165" t="s">
        <v>82</v>
      </c>
      <c r="AV148" s="14" t="s">
        <v>137</v>
      </c>
      <c r="AW148" s="14" t="s">
        <v>28</v>
      </c>
      <c r="AX148" s="14" t="s">
        <v>80</v>
      </c>
      <c r="AY148" s="165" t="s">
        <v>131</v>
      </c>
    </row>
    <row r="149" spans="1:65" s="2" customFormat="1" ht="33" customHeight="1">
      <c r="A149" s="30"/>
      <c r="B149" s="142"/>
      <c r="C149" s="143" t="s">
        <v>180</v>
      </c>
      <c r="D149" s="143" t="s">
        <v>133</v>
      </c>
      <c r="E149" s="144" t="s">
        <v>201</v>
      </c>
      <c r="F149" s="145" t="s">
        <v>202</v>
      </c>
      <c r="G149" s="146" t="s">
        <v>170</v>
      </c>
      <c r="H149" s="147">
        <v>28.89</v>
      </c>
      <c r="I149" s="148">
        <v>180</v>
      </c>
      <c r="J149" s="148">
        <f>ROUND(I149*H149,2)</f>
        <v>5200.2</v>
      </c>
      <c r="K149" s="149"/>
      <c r="L149" s="31"/>
      <c r="M149" s="150" t="s">
        <v>1</v>
      </c>
      <c r="N149" s="151" t="s">
        <v>37</v>
      </c>
      <c r="O149" s="152">
        <v>0.087</v>
      </c>
      <c r="P149" s="152">
        <f>O149*H149</f>
        <v>2.51343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4" t="s">
        <v>137</v>
      </c>
      <c r="AT149" s="154" t="s">
        <v>133</v>
      </c>
      <c r="AU149" s="154" t="s">
        <v>82</v>
      </c>
      <c r="AY149" s="18" t="s">
        <v>131</v>
      </c>
      <c r="BE149" s="155">
        <f>IF(N149="základní",J149,0)</f>
        <v>5200.2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80</v>
      </c>
      <c r="BK149" s="155">
        <f>ROUND(I149*H149,2)</f>
        <v>5200.2</v>
      </c>
      <c r="BL149" s="18" t="s">
        <v>137</v>
      </c>
      <c r="BM149" s="154" t="s">
        <v>889</v>
      </c>
    </row>
    <row r="150" spans="2:51" s="13" customFormat="1" ht="12">
      <c r="B150" s="156"/>
      <c r="D150" s="157" t="s">
        <v>142</v>
      </c>
      <c r="E150" s="158" t="s">
        <v>1</v>
      </c>
      <c r="F150" s="159" t="s">
        <v>886</v>
      </c>
      <c r="H150" s="160">
        <v>1.89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142</v>
      </c>
      <c r="AU150" s="158" t="s">
        <v>82</v>
      </c>
      <c r="AV150" s="13" t="s">
        <v>82</v>
      </c>
      <c r="AW150" s="13" t="s">
        <v>28</v>
      </c>
      <c r="AX150" s="13" t="s">
        <v>72</v>
      </c>
      <c r="AY150" s="158" t="s">
        <v>131</v>
      </c>
    </row>
    <row r="151" spans="2:51" s="13" customFormat="1" ht="12">
      <c r="B151" s="156"/>
      <c r="D151" s="157" t="s">
        <v>142</v>
      </c>
      <c r="E151" s="158" t="s">
        <v>1</v>
      </c>
      <c r="F151" s="159" t="s">
        <v>887</v>
      </c>
      <c r="H151" s="160">
        <v>27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142</v>
      </c>
      <c r="AU151" s="158" t="s">
        <v>82</v>
      </c>
      <c r="AV151" s="13" t="s">
        <v>82</v>
      </c>
      <c r="AW151" s="13" t="s">
        <v>28</v>
      </c>
      <c r="AX151" s="13" t="s">
        <v>72</v>
      </c>
      <c r="AY151" s="158" t="s">
        <v>131</v>
      </c>
    </row>
    <row r="152" spans="2:51" s="14" customFormat="1" ht="12">
      <c r="B152" s="164"/>
      <c r="D152" s="157" t="s">
        <v>142</v>
      </c>
      <c r="E152" s="165" t="s">
        <v>1</v>
      </c>
      <c r="F152" s="166" t="s">
        <v>160</v>
      </c>
      <c r="H152" s="167">
        <v>28.89</v>
      </c>
      <c r="L152" s="164"/>
      <c r="M152" s="168"/>
      <c r="N152" s="169"/>
      <c r="O152" s="169"/>
      <c r="P152" s="169"/>
      <c r="Q152" s="169"/>
      <c r="R152" s="169"/>
      <c r="S152" s="169"/>
      <c r="T152" s="170"/>
      <c r="AT152" s="165" t="s">
        <v>142</v>
      </c>
      <c r="AU152" s="165" t="s">
        <v>82</v>
      </c>
      <c r="AV152" s="14" t="s">
        <v>137</v>
      </c>
      <c r="AW152" s="14" t="s">
        <v>28</v>
      </c>
      <c r="AX152" s="14" t="s">
        <v>80</v>
      </c>
      <c r="AY152" s="165" t="s">
        <v>131</v>
      </c>
    </row>
    <row r="153" spans="1:65" s="2" customFormat="1" ht="33" customHeight="1">
      <c r="A153" s="30"/>
      <c r="B153" s="142"/>
      <c r="C153" s="143" t="s">
        <v>187</v>
      </c>
      <c r="D153" s="143" t="s">
        <v>133</v>
      </c>
      <c r="E153" s="144" t="s">
        <v>208</v>
      </c>
      <c r="F153" s="145" t="s">
        <v>209</v>
      </c>
      <c r="G153" s="146" t="s">
        <v>170</v>
      </c>
      <c r="H153" s="147">
        <v>288.9</v>
      </c>
      <c r="I153" s="148">
        <v>10</v>
      </c>
      <c r="J153" s="148">
        <f>ROUND(I153*H153,2)</f>
        <v>2889</v>
      </c>
      <c r="K153" s="149"/>
      <c r="L153" s="31"/>
      <c r="M153" s="150" t="s">
        <v>1</v>
      </c>
      <c r="N153" s="151" t="s">
        <v>37</v>
      </c>
      <c r="O153" s="152">
        <v>0.005</v>
      </c>
      <c r="P153" s="152">
        <f>O153*H153</f>
        <v>1.4445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4" t="s">
        <v>137</v>
      </c>
      <c r="AT153" s="154" t="s">
        <v>133</v>
      </c>
      <c r="AU153" s="154" t="s">
        <v>82</v>
      </c>
      <c r="AY153" s="18" t="s">
        <v>131</v>
      </c>
      <c r="BE153" s="155">
        <f>IF(N153="základní",J153,0)</f>
        <v>2889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80</v>
      </c>
      <c r="BK153" s="155">
        <f>ROUND(I153*H153,2)</f>
        <v>2889</v>
      </c>
      <c r="BL153" s="18" t="s">
        <v>137</v>
      </c>
      <c r="BM153" s="154" t="s">
        <v>890</v>
      </c>
    </row>
    <row r="154" spans="2:51" s="13" customFormat="1" ht="12">
      <c r="B154" s="156"/>
      <c r="D154" s="157" t="s">
        <v>142</v>
      </c>
      <c r="E154" s="158" t="s">
        <v>1</v>
      </c>
      <c r="F154" s="159" t="s">
        <v>891</v>
      </c>
      <c r="H154" s="160">
        <v>288.9</v>
      </c>
      <c r="L154" s="156"/>
      <c r="M154" s="161"/>
      <c r="N154" s="162"/>
      <c r="O154" s="162"/>
      <c r="P154" s="162"/>
      <c r="Q154" s="162"/>
      <c r="R154" s="162"/>
      <c r="S154" s="162"/>
      <c r="T154" s="163"/>
      <c r="AT154" s="158" t="s">
        <v>142</v>
      </c>
      <c r="AU154" s="158" t="s">
        <v>82</v>
      </c>
      <c r="AV154" s="13" t="s">
        <v>82</v>
      </c>
      <c r="AW154" s="13" t="s">
        <v>28</v>
      </c>
      <c r="AX154" s="13" t="s">
        <v>80</v>
      </c>
      <c r="AY154" s="158" t="s">
        <v>131</v>
      </c>
    </row>
    <row r="155" spans="1:65" s="2" customFormat="1" ht="21.75" customHeight="1">
      <c r="A155" s="30"/>
      <c r="B155" s="142"/>
      <c r="C155" s="143" t="s">
        <v>192</v>
      </c>
      <c r="D155" s="143" t="s">
        <v>133</v>
      </c>
      <c r="E155" s="144" t="s">
        <v>213</v>
      </c>
      <c r="F155" s="145" t="s">
        <v>214</v>
      </c>
      <c r="G155" s="146" t="s">
        <v>170</v>
      </c>
      <c r="H155" s="147">
        <v>85.09</v>
      </c>
      <c r="I155" s="148">
        <v>10</v>
      </c>
      <c r="J155" s="148">
        <f>ROUND(I155*H155,2)</f>
        <v>850.9</v>
      </c>
      <c r="K155" s="149"/>
      <c r="L155" s="31"/>
      <c r="M155" s="150" t="s">
        <v>1</v>
      </c>
      <c r="N155" s="151" t="s">
        <v>37</v>
      </c>
      <c r="O155" s="152">
        <v>0.072</v>
      </c>
      <c r="P155" s="152">
        <f>O155*H155</f>
        <v>6.12648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4" t="s">
        <v>137</v>
      </c>
      <c r="AT155" s="154" t="s">
        <v>133</v>
      </c>
      <c r="AU155" s="154" t="s">
        <v>82</v>
      </c>
      <c r="AY155" s="18" t="s">
        <v>131</v>
      </c>
      <c r="BE155" s="155">
        <f>IF(N155="základní",J155,0)</f>
        <v>850.9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80</v>
      </c>
      <c r="BK155" s="155">
        <f>ROUND(I155*H155,2)</f>
        <v>850.9</v>
      </c>
      <c r="BL155" s="18" t="s">
        <v>137</v>
      </c>
      <c r="BM155" s="154" t="s">
        <v>892</v>
      </c>
    </row>
    <row r="156" spans="2:51" s="13" customFormat="1" ht="12">
      <c r="B156" s="156"/>
      <c r="D156" s="157" t="s">
        <v>142</v>
      </c>
      <c r="E156" s="158" t="s">
        <v>1</v>
      </c>
      <c r="F156" s="159" t="s">
        <v>886</v>
      </c>
      <c r="H156" s="160">
        <v>1.89</v>
      </c>
      <c r="L156" s="156"/>
      <c r="M156" s="161"/>
      <c r="N156" s="162"/>
      <c r="O156" s="162"/>
      <c r="P156" s="162"/>
      <c r="Q156" s="162"/>
      <c r="R156" s="162"/>
      <c r="S156" s="162"/>
      <c r="T156" s="163"/>
      <c r="AT156" s="158" t="s">
        <v>142</v>
      </c>
      <c r="AU156" s="158" t="s">
        <v>82</v>
      </c>
      <c r="AV156" s="13" t="s">
        <v>82</v>
      </c>
      <c r="AW156" s="13" t="s">
        <v>28</v>
      </c>
      <c r="AX156" s="13" t="s">
        <v>72</v>
      </c>
      <c r="AY156" s="158" t="s">
        <v>131</v>
      </c>
    </row>
    <row r="157" spans="2:51" s="13" customFormat="1" ht="12">
      <c r="B157" s="156"/>
      <c r="D157" s="157" t="s">
        <v>142</v>
      </c>
      <c r="E157" s="158" t="s">
        <v>1</v>
      </c>
      <c r="F157" s="159" t="s">
        <v>887</v>
      </c>
      <c r="H157" s="160">
        <v>27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142</v>
      </c>
      <c r="AU157" s="158" t="s">
        <v>82</v>
      </c>
      <c r="AV157" s="13" t="s">
        <v>82</v>
      </c>
      <c r="AW157" s="13" t="s">
        <v>28</v>
      </c>
      <c r="AX157" s="13" t="s">
        <v>72</v>
      </c>
      <c r="AY157" s="158" t="s">
        <v>131</v>
      </c>
    </row>
    <row r="158" spans="2:51" s="13" customFormat="1" ht="12">
      <c r="B158" s="156"/>
      <c r="D158" s="157" t="s">
        <v>142</v>
      </c>
      <c r="E158" s="158" t="s">
        <v>1</v>
      </c>
      <c r="F158" s="159" t="s">
        <v>888</v>
      </c>
      <c r="H158" s="160">
        <v>56.2</v>
      </c>
      <c r="L158" s="156"/>
      <c r="M158" s="161"/>
      <c r="N158" s="162"/>
      <c r="O158" s="162"/>
      <c r="P158" s="162"/>
      <c r="Q158" s="162"/>
      <c r="R158" s="162"/>
      <c r="S158" s="162"/>
      <c r="T158" s="163"/>
      <c r="AT158" s="158" t="s">
        <v>142</v>
      </c>
      <c r="AU158" s="158" t="s">
        <v>82</v>
      </c>
      <c r="AV158" s="13" t="s">
        <v>82</v>
      </c>
      <c r="AW158" s="13" t="s">
        <v>28</v>
      </c>
      <c r="AX158" s="13" t="s">
        <v>72</v>
      </c>
      <c r="AY158" s="158" t="s">
        <v>131</v>
      </c>
    </row>
    <row r="159" spans="2:51" s="14" customFormat="1" ht="12">
      <c r="B159" s="164"/>
      <c r="D159" s="157" t="s">
        <v>142</v>
      </c>
      <c r="E159" s="165" t="s">
        <v>1</v>
      </c>
      <c r="F159" s="166" t="s">
        <v>160</v>
      </c>
      <c r="H159" s="167">
        <v>85.09</v>
      </c>
      <c r="L159" s="164"/>
      <c r="M159" s="168"/>
      <c r="N159" s="169"/>
      <c r="O159" s="169"/>
      <c r="P159" s="169"/>
      <c r="Q159" s="169"/>
      <c r="R159" s="169"/>
      <c r="S159" s="169"/>
      <c r="T159" s="170"/>
      <c r="AT159" s="165" t="s">
        <v>142</v>
      </c>
      <c r="AU159" s="165" t="s">
        <v>82</v>
      </c>
      <c r="AV159" s="14" t="s">
        <v>137</v>
      </c>
      <c r="AW159" s="14" t="s">
        <v>28</v>
      </c>
      <c r="AX159" s="14" t="s">
        <v>80</v>
      </c>
      <c r="AY159" s="165" t="s">
        <v>131</v>
      </c>
    </row>
    <row r="160" spans="1:65" s="2" customFormat="1" ht="21.75" customHeight="1">
      <c r="A160" s="30"/>
      <c r="B160" s="142"/>
      <c r="C160" s="143" t="s">
        <v>200</v>
      </c>
      <c r="D160" s="143" t="s">
        <v>133</v>
      </c>
      <c r="E160" s="144" t="s">
        <v>893</v>
      </c>
      <c r="F160" s="145" t="s">
        <v>894</v>
      </c>
      <c r="G160" s="146" t="s">
        <v>170</v>
      </c>
      <c r="H160" s="147">
        <v>12</v>
      </c>
      <c r="I160" s="148">
        <v>14</v>
      </c>
      <c r="J160" s="148">
        <f>ROUND(I160*H160,2)</f>
        <v>168</v>
      </c>
      <c r="K160" s="149"/>
      <c r="L160" s="31"/>
      <c r="M160" s="150" t="s">
        <v>1</v>
      </c>
      <c r="N160" s="151" t="s">
        <v>37</v>
      </c>
      <c r="O160" s="152">
        <v>0.131</v>
      </c>
      <c r="P160" s="152">
        <f>O160*H160</f>
        <v>1.572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4" t="s">
        <v>137</v>
      </c>
      <c r="AT160" s="154" t="s">
        <v>133</v>
      </c>
      <c r="AU160" s="154" t="s">
        <v>82</v>
      </c>
      <c r="AY160" s="18" t="s">
        <v>131</v>
      </c>
      <c r="BE160" s="155">
        <f>IF(N160="základní",J160,0)</f>
        <v>168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80</v>
      </c>
      <c r="BK160" s="155">
        <f>ROUND(I160*H160,2)</f>
        <v>168</v>
      </c>
      <c r="BL160" s="18" t="s">
        <v>137</v>
      </c>
      <c r="BM160" s="154" t="s">
        <v>895</v>
      </c>
    </row>
    <row r="161" spans="2:51" s="13" customFormat="1" ht="12">
      <c r="B161" s="156"/>
      <c r="D161" s="157" t="s">
        <v>142</v>
      </c>
      <c r="E161" s="158" t="s">
        <v>1</v>
      </c>
      <c r="F161" s="159" t="s">
        <v>896</v>
      </c>
      <c r="H161" s="160">
        <v>12</v>
      </c>
      <c r="L161" s="156"/>
      <c r="M161" s="161"/>
      <c r="N161" s="162"/>
      <c r="O161" s="162"/>
      <c r="P161" s="162"/>
      <c r="Q161" s="162"/>
      <c r="R161" s="162"/>
      <c r="S161" s="162"/>
      <c r="T161" s="163"/>
      <c r="AT161" s="158" t="s">
        <v>142</v>
      </c>
      <c r="AU161" s="158" t="s">
        <v>82</v>
      </c>
      <c r="AV161" s="13" t="s">
        <v>82</v>
      </c>
      <c r="AW161" s="13" t="s">
        <v>28</v>
      </c>
      <c r="AX161" s="13" t="s">
        <v>80</v>
      </c>
      <c r="AY161" s="158" t="s">
        <v>131</v>
      </c>
    </row>
    <row r="162" spans="1:65" s="2" customFormat="1" ht="21.75" customHeight="1">
      <c r="A162" s="30"/>
      <c r="B162" s="142"/>
      <c r="C162" s="143" t="s">
        <v>207</v>
      </c>
      <c r="D162" s="143" t="s">
        <v>133</v>
      </c>
      <c r="E162" s="144" t="s">
        <v>216</v>
      </c>
      <c r="F162" s="145" t="s">
        <v>217</v>
      </c>
      <c r="G162" s="146" t="s">
        <v>218</v>
      </c>
      <c r="H162" s="147">
        <v>46.224</v>
      </c>
      <c r="I162" s="148">
        <v>150</v>
      </c>
      <c r="J162" s="148">
        <f>ROUND(I162*H162,2)</f>
        <v>6933.6</v>
      </c>
      <c r="K162" s="149"/>
      <c r="L162" s="31"/>
      <c r="M162" s="150" t="s">
        <v>1</v>
      </c>
      <c r="N162" s="151" t="s">
        <v>37</v>
      </c>
      <c r="O162" s="152">
        <v>0</v>
      </c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4" t="s">
        <v>137</v>
      </c>
      <c r="AT162" s="154" t="s">
        <v>133</v>
      </c>
      <c r="AU162" s="154" t="s">
        <v>82</v>
      </c>
      <c r="AY162" s="18" t="s">
        <v>131</v>
      </c>
      <c r="BE162" s="155">
        <f>IF(N162="základní",J162,0)</f>
        <v>6933.6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80</v>
      </c>
      <c r="BK162" s="155">
        <f>ROUND(I162*H162,2)</f>
        <v>6933.6</v>
      </c>
      <c r="BL162" s="18" t="s">
        <v>137</v>
      </c>
      <c r="BM162" s="154" t="s">
        <v>897</v>
      </c>
    </row>
    <row r="163" spans="2:51" s="13" customFormat="1" ht="12">
      <c r="B163" s="156"/>
      <c r="D163" s="157" t="s">
        <v>142</v>
      </c>
      <c r="F163" s="159" t="s">
        <v>898</v>
      </c>
      <c r="H163" s="160">
        <v>46.224</v>
      </c>
      <c r="L163" s="156"/>
      <c r="M163" s="161"/>
      <c r="N163" s="162"/>
      <c r="O163" s="162"/>
      <c r="P163" s="162"/>
      <c r="Q163" s="162"/>
      <c r="R163" s="162"/>
      <c r="S163" s="162"/>
      <c r="T163" s="163"/>
      <c r="AT163" s="158" t="s">
        <v>142</v>
      </c>
      <c r="AU163" s="158" t="s">
        <v>82</v>
      </c>
      <c r="AV163" s="13" t="s">
        <v>82</v>
      </c>
      <c r="AW163" s="13" t="s">
        <v>3</v>
      </c>
      <c r="AX163" s="13" t="s">
        <v>80</v>
      </c>
      <c r="AY163" s="158" t="s">
        <v>131</v>
      </c>
    </row>
    <row r="164" spans="1:65" s="2" customFormat="1" ht="16.5" customHeight="1">
      <c r="A164" s="30"/>
      <c r="B164" s="142"/>
      <c r="C164" s="143" t="s">
        <v>212</v>
      </c>
      <c r="D164" s="143" t="s">
        <v>133</v>
      </c>
      <c r="E164" s="144" t="s">
        <v>222</v>
      </c>
      <c r="F164" s="145" t="s">
        <v>223</v>
      </c>
      <c r="G164" s="146" t="s">
        <v>170</v>
      </c>
      <c r="H164" s="147">
        <v>85.09</v>
      </c>
      <c r="I164" s="148">
        <v>14</v>
      </c>
      <c r="J164" s="148">
        <f>ROUND(I164*H164,2)</f>
        <v>1191.26</v>
      </c>
      <c r="K164" s="149"/>
      <c r="L164" s="31"/>
      <c r="M164" s="150" t="s">
        <v>1</v>
      </c>
      <c r="N164" s="151" t="s">
        <v>37</v>
      </c>
      <c r="O164" s="152">
        <v>0.009</v>
      </c>
      <c r="P164" s="152">
        <f>O164*H164</f>
        <v>0.76581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4" t="s">
        <v>137</v>
      </c>
      <c r="AT164" s="154" t="s">
        <v>133</v>
      </c>
      <c r="AU164" s="154" t="s">
        <v>82</v>
      </c>
      <c r="AY164" s="18" t="s">
        <v>131</v>
      </c>
      <c r="BE164" s="155">
        <f>IF(N164="základní",J164,0)</f>
        <v>1191.26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80</v>
      </c>
      <c r="BK164" s="155">
        <f>ROUND(I164*H164,2)</f>
        <v>1191.26</v>
      </c>
      <c r="BL164" s="18" t="s">
        <v>137</v>
      </c>
      <c r="BM164" s="154" t="s">
        <v>899</v>
      </c>
    </row>
    <row r="165" spans="1:65" s="2" customFormat="1" ht="21.75" customHeight="1">
      <c r="A165" s="30"/>
      <c r="B165" s="142"/>
      <c r="C165" s="143" t="s">
        <v>8</v>
      </c>
      <c r="D165" s="143" t="s">
        <v>133</v>
      </c>
      <c r="E165" s="144" t="s">
        <v>230</v>
      </c>
      <c r="F165" s="145" t="s">
        <v>231</v>
      </c>
      <c r="G165" s="146" t="s">
        <v>136</v>
      </c>
      <c r="H165" s="147">
        <v>281</v>
      </c>
      <c r="I165" s="148">
        <v>55</v>
      </c>
      <c r="J165" s="148">
        <f>ROUND(I165*H165,2)</f>
        <v>15455</v>
      </c>
      <c r="K165" s="149"/>
      <c r="L165" s="31"/>
      <c r="M165" s="150" t="s">
        <v>1</v>
      </c>
      <c r="N165" s="151" t="s">
        <v>37</v>
      </c>
      <c r="O165" s="152">
        <v>0.668</v>
      </c>
      <c r="P165" s="152">
        <f>O165*H165</f>
        <v>187.708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4" t="s">
        <v>137</v>
      </c>
      <c r="AT165" s="154" t="s">
        <v>133</v>
      </c>
      <c r="AU165" s="154" t="s">
        <v>82</v>
      </c>
      <c r="AY165" s="18" t="s">
        <v>131</v>
      </c>
      <c r="BE165" s="155">
        <f>IF(N165="základní",J165,0)</f>
        <v>15455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80</v>
      </c>
      <c r="BK165" s="155">
        <f>ROUND(I165*H165,2)</f>
        <v>15455</v>
      </c>
      <c r="BL165" s="18" t="s">
        <v>137</v>
      </c>
      <c r="BM165" s="154" t="s">
        <v>900</v>
      </c>
    </row>
    <row r="166" spans="2:51" s="13" customFormat="1" ht="12">
      <c r="B166" s="156"/>
      <c r="D166" s="157" t="s">
        <v>142</v>
      </c>
      <c r="E166" s="158" t="s">
        <v>1</v>
      </c>
      <c r="F166" s="159" t="s">
        <v>901</v>
      </c>
      <c r="H166" s="160">
        <v>281</v>
      </c>
      <c r="L166" s="156"/>
      <c r="M166" s="161"/>
      <c r="N166" s="162"/>
      <c r="O166" s="162"/>
      <c r="P166" s="162"/>
      <c r="Q166" s="162"/>
      <c r="R166" s="162"/>
      <c r="S166" s="162"/>
      <c r="T166" s="163"/>
      <c r="AT166" s="158" t="s">
        <v>142</v>
      </c>
      <c r="AU166" s="158" t="s">
        <v>82</v>
      </c>
      <c r="AV166" s="13" t="s">
        <v>82</v>
      </c>
      <c r="AW166" s="13" t="s">
        <v>28</v>
      </c>
      <c r="AX166" s="13" t="s">
        <v>80</v>
      </c>
      <c r="AY166" s="158" t="s">
        <v>131</v>
      </c>
    </row>
    <row r="167" spans="1:65" s="2" customFormat="1" ht="16.5" customHeight="1">
      <c r="A167" s="30"/>
      <c r="B167" s="142"/>
      <c r="C167" s="184" t="s">
        <v>221</v>
      </c>
      <c r="D167" s="184" t="s">
        <v>235</v>
      </c>
      <c r="E167" s="185" t="s">
        <v>236</v>
      </c>
      <c r="F167" s="186" t="s">
        <v>237</v>
      </c>
      <c r="G167" s="187" t="s">
        <v>170</v>
      </c>
      <c r="H167" s="188">
        <v>14.753</v>
      </c>
      <c r="I167" s="189">
        <v>1010</v>
      </c>
      <c r="J167" s="189">
        <f>ROUND(I167*H167,2)</f>
        <v>14900.53</v>
      </c>
      <c r="K167" s="190"/>
      <c r="L167" s="191"/>
      <c r="M167" s="192" t="s">
        <v>1</v>
      </c>
      <c r="N167" s="193" t="s">
        <v>37</v>
      </c>
      <c r="O167" s="152">
        <v>0</v>
      </c>
      <c r="P167" s="152">
        <f>O167*H167</f>
        <v>0</v>
      </c>
      <c r="Q167" s="152">
        <v>0.21</v>
      </c>
      <c r="R167" s="152">
        <f>Q167*H167</f>
        <v>3.09813</v>
      </c>
      <c r="S167" s="152">
        <v>0</v>
      </c>
      <c r="T167" s="153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4" t="s">
        <v>173</v>
      </c>
      <c r="AT167" s="154" t="s">
        <v>235</v>
      </c>
      <c r="AU167" s="154" t="s">
        <v>82</v>
      </c>
      <c r="AY167" s="18" t="s">
        <v>131</v>
      </c>
      <c r="BE167" s="155">
        <f>IF(N167="základní",J167,0)</f>
        <v>14900.53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80</v>
      </c>
      <c r="BK167" s="155">
        <f>ROUND(I167*H167,2)</f>
        <v>14900.53</v>
      </c>
      <c r="BL167" s="18" t="s">
        <v>137</v>
      </c>
      <c r="BM167" s="154" t="s">
        <v>902</v>
      </c>
    </row>
    <row r="168" spans="2:51" s="13" customFormat="1" ht="12">
      <c r="B168" s="156"/>
      <c r="D168" s="157" t="s">
        <v>142</v>
      </c>
      <c r="E168" s="158" t="s">
        <v>1</v>
      </c>
      <c r="F168" s="159" t="s">
        <v>903</v>
      </c>
      <c r="H168" s="160">
        <v>14.753</v>
      </c>
      <c r="L168" s="156"/>
      <c r="M168" s="161"/>
      <c r="N168" s="162"/>
      <c r="O168" s="162"/>
      <c r="P168" s="162"/>
      <c r="Q168" s="162"/>
      <c r="R168" s="162"/>
      <c r="S168" s="162"/>
      <c r="T168" s="163"/>
      <c r="AT168" s="158" t="s">
        <v>142</v>
      </c>
      <c r="AU168" s="158" t="s">
        <v>82</v>
      </c>
      <c r="AV168" s="13" t="s">
        <v>82</v>
      </c>
      <c r="AW168" s="13" t="s">
        <v>28</v>
      </c>
      <c r="AX168" s="13" t="s">
        <v>80</v>
      </c>
      <c r="AY168" s="158" t="s">
        <v>131</v>
      </c>
    </row>
    <row r="169" spans="1:65" s="2" customFormat="1" ht="33" customHeight="1">
      <c r="A169" s="30"/>
      <c r="B169" s="142"/>
      <c r="C169" s="143" t="s">
        <v>229</v>
      </c>
      <c r="D169" s="143" t="s">
        <v>133</v>
      </c>
      <c r="E169" s="144" t="s">
        <v>241</v>
      </c>
      <c r="F169" s="145" t="s">
        <v>242</v>
      </c>
      <c r="G169" s="146" t="s">
        <v>136</v>
      </c>
      <c r="H169" s="147">
        <v>281</v>
      </c>
      <c r="I169" s="148">
        <v>55</v>
      </c>
      <c r="J169" s="148">
        <f>ROUND(I169*H169,2)</f>
        <v>15455</v>
      </c>
      <c r="K169" s="149"/>
      <c r="L169" s="31"/>
      <c r="M169" s="150" t="s">
        <v>1</v>
      </c>
      <c r="N169" s="151" t="s">
        <v>37</v>
      </c>
      <c r="O169" s="152">
        <v>0.058</v>
      </c>
      <c r="P169" s="152">
        <f>O169*H169</f>
        <v>16.298000000000002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4" t="s">
        <v>137</v>
      </c>
      <c r="AT169" s="154" t="s">
        <v>133</v>
      </c>
      <c r="AU169" s="154" t="s">
        <v>82</v>
      </c>
      <c r="AY169" s="18" t="s">
        <v>131</v>
      </c>
      <c r="BE169" s="155">
        <f>IF(N169="základní",J169,0)</f>
        <v>15455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80</v>
      </c>
      <c r="BK169" s="155">
        <f>ROUND(I169*H169,2)</f>
        <v>15455</v>
      </c>
      <c r="BL169" s="18" t="s">
        <v>137</v>
      </c>
      <c r="BM169" s="154" t="s">
        <v>904</v>
      </c>
    </row>
    <row r="170" spans="2:51" s="13" customFormat="1" ht="12">
      <c r="B170" s="156"/>
      <c r="D170" s="157" t="s">
        <v>142</v>
      </c>
      <c r="E170" s="158" t="s">
        <v>1</v>
      </c>
      <c r="F170" s="159" t="s">
        <v>901</v>
      </c>
      <c r="H170" s="160">
        <v>281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142</v>
      </c>
      <c r="AU170" s="158" t="s">
        <v>82</v>
      </c>
      <c r="AV170" s="13" t="s">
        <v>82</v>
      </c>
      <c r="AW170" s="13" t="s">
        <v>28</v>
      </c>
      <c r="AX170" s="13" t="s">
        <v>80</v>
      </c>
      <c r="AY170" s="158" t="s">
        <v>131</v>
      </c>
    </row>
    <row r="171" spans="1:65" s="2" customFormat="1" ht="16.5" customHeight="1">
      <c r="A171" s="30"/>
      <c r="B171" s="142"/>
      <c r="C171" s="184" t="s">
        <v>234</v>
      </c>
      <c r="D171" s="184" t="s">
        <v>235</v>
      </c>
      <c r="E171" s="185" t="s">
        <v>245</v>
      </c>
      <c r="F171" s="186" t="s">
        <v>246</v>
      </c>
      <c r="G171" s="187" t="s">
        <v>247</v>
      </c>
      <c r="H171" s="188">
        <v>8.43</v>
      </c>
      <c r="I171" s="189">
        <v>110</v>
      </c>
      <c r="J171" s="189">
        <f>ROUND(I171*H171,2)</f>
        <v>927.3</v>
      </c>
      <c r="K171" s="190"/>
      <c r="L171" s="191"/>
      <c r="M171" s="192" t="s">
        <v>1</v>
      </c>
      <c r="N171" s="193" t="s">
        <v>37</v>
      </c>
      <c r="O171" s="152">
        <v>0</v>
      </c>
      <c r="P171" s="152">
        <f>O171*H171</f>
        <v>0</v>
      </c>
      <c r="Q171" s="152">
        <v>0.001</v>
      </c>
      <c r="R171" s="152">
        <f>Q171*H171</f>
        <v>0.00843</v>
      </c>
      <c r="S171" s="152">
        <v>0</v>
      </c>
      <c r="T171" s="153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4" t="s">
        <v>173</v>
      </c>
      <c r="AT171" s="154" t="s">
        <v>235</v>
      </c>
      <c r="AU171" s="154" t="s">
        <v>82</v>
      </c>
      <c r="AY171" s="18" t="s">
        <v>131</v>
      </c>
      <c r="BE171" s="155">
        <f>IF(N171="základní",J171,0)</f>
        <v>927.3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80</v>
      </c>
      <c r="BK171" s="155">
        <f>ROUND(I171*H171,2)</f>
        <v>927.3</v>
      </c>
      <c r="BL171" s="18" t="s">
        <v>137</v>
      </c>
      <c r="BM171" s="154" t="s">
        <v>905</v>
      </c>
    </row>
    <row r="172" spans="2:51" s="13" customFormat="1" ht="12">
      <c r="B172" s="156"/>
      <c r="D172" s="157" t="s">
        <v>142</v>
      </c>
      <c r="E172" s="158" t="s">
        <v>1</v>
      </c>
      <c r="F172" s="159" t="s">
        <v>901</v>
      </c>
      <c r="H172" s="160">
        <v>281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142</v>
      </c>
      <c r="AU172" s="158" t="s">
        <v>82</v>
      </c>
      <c r="AV172" s="13" t="s">
        <v>82</v>
      </c>
      <c r="AW172" s="13" t="s">
        <v>28</v>
      </c>
      <c r="AX172" s="13" t="s">
        <v>80</v>
      </c>
      <c r="AY172" s="158" t="s">
        <v>131</v>
      </c>
    </row>
    <row r="173" spans="2:51" s="13" customFormat="1" ht="12">
      <c r="B173" s="156"/>
      <c r="D173" s="157" t="s">
        <v>142</v>
      </c>
      <c r="F173" s="159" t="s">
        <v>906</v>
      </c>
      <c r="H173" s="160">
        <v>8.43</v>
      </c>
      <c r="L173" s="156"/>
      <c r="M173" s="161"/>
      <c r="N173" s="162"/>
      <c r="O173" s="162"/>
      <c r="P173" s="162"/>
      <c r="Q173" s="162"/>
      <c r="R173" s="162"/>
      <c r="S173" s="162"/>
      <c r="T173" s="163"/>
      <c r="AT173" s="158" t="s">
        <v>142</v>
      </c>
      <c r="AU173" s="158" t="s">
        <v>82</v>
      </c>
      <c r="AV173" s="13" t="s">
        <v>82</v>
      </c>
      <c r="AW173" s="13" t="s">
        <v>3</v>
      </c>
      <c r="AX173" s="13" t="s">
        <v>80</v>
      </c>
      <c r="AY173" s="158" t="s">
        <v>131</v>
      </c>
    </row>
    <row r="174" spans="1:65" s="2" customFormat="1" ht="33" customHeight="1">
      <c r="A174" s="30"/>
      <c r="B174" s="142"/>
      <c r="C174" s="143" t="s">
        <v>240</v>
      </c>
      <c r="D174" s="143" t="s">
        <v>133</v>
      </c>
      <c r="E174" s="144" t="s">
        <v>251</v>
      </c>
      <c r="F174" s="145" t="s">
        <v>252</v>
      </c>
      <c r="G174" s="146" t="s">
        <v>136</v>
      </c>
      <c r="H174" s="147">
        <v>297.5</v>
      </c>
      <c r="I174" s="148">
        <v>12</v>
      </c>
      <c r="J174" s="148">
        <f>ROUND(I174*H174,2)</f>
        <v>3570</v>
      </c>
      <c r="K174" s="149"/>
      <c r="L174" s="31"/>
      <c r="M174" s="150" t="s">
        <v>1</v>
      </c>
      <c r="N174" s="151" t="s">
        <v>37</v>
      </c>
      <c r="O174" s="152">
        <v>0.025</v>
      </c>
      <c r="P174" s="152">
        <f>O174*H174</f>
        <v>7.4375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4" t="s">
        <v>137</v>
      </c>
      <c r="AT174" s="154" t="s">
        <v>133</v>
      </c>
      <c r="AU174" s="154" t="s">
        <v>82</v>
      </c>
      <c r="AY174" s="18" t="s">
        <v>131</v>
      </c>
      <c r="BE174" s="155">
        <f>IF(N174="základní",J174,0)</f>
        <v>3570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80</v>
      </c>
      <c r="BK174" s="155">
        <f>ROUND(I174*H174,2)</f>
        <v>3570</v>
      </c>
      <c r="BL174" s="18" t="s">
        <v>137</v>
      </c>
      <c r="BM174" s="154" t="s">
        <v>907</v>
      </c>
    </row>
    <row r="175" spans="2:51" s="13" customFormat="1" ht="12">
      <c r="B175" s="156"/>
      <c r="D175" s="157" t="s">
        <v>142</v>
      </c>
      <c r="E175" s="158" t="s">
        <v>1</v>
      </c>
      <c r="F175" s="159" t="s">
        <v>908</v>
      </c>
      <c r="H175" s="160">
        <v>12.92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142</v>
      </c>
      <c r="AU175" s="158" t="s">
        <v>82</v>
      </c>
      <c r="AV175" s="13" t="s">
        <v>82</v>
      </c>
      <c r="AW175" s="13" t="s">
        <v>28</v>
      </c>
      <c r="AX175" s="13" t="s">
        <v>72</v>
      </c>
      <c r="AY175" s="158" t="s">
        <v>131</v>
      </c>
    </row>
    <row r="176" spans="2:51" s="13" customFormat="1" ht="12">
      <c r="B176" s="156"/>
      <c r="D176" s="157" t="s">
        <v>142</v>
      </c>
      <c r="E176" s="158" t="s">
        <v>1</v>
      </c>
      <c r="F176" s="159" t="s">
        <v>909</v>
      </c>
      <c r="H176" s="160">
        <v>3.58</v>
      </c>
      <c r="L176" s="156"/>
      <c r="M176" s="161"/>
      <c r="N176" s="162"/>
      <c r="O176" s="162"/>
      <c r="P176" s="162"/>
      <c r="Q176" s="162"/>
      <c r="R176" s="162"/>
      <c r="S176" s="162"/>
      <c r="T176" s="163"/>
      <c r="AT176" s="158" t="s">
        <v>142</v>
      </c>
      <c r="AU176" s="158" t="s">
        <v>82</v>
      </c>
      <c r="AV176" s="13" t="s">
        <v>82</v>
      </c>
      <c r="AW176" s="13" t="s">
        <v>28</v>
      </c>
      <c r="AX176" s="13" t="s">
        <v>72</v>
      </c>
      <c r="AY176" s="158" t="s">
        <v>131</v>
      </c>
    </row>
    <row r="177" spans="2:51" s="13" customFormat="1" ht="12">
      <c r="B177" s="156"/>
      <c r="D177" s="157" t="s">
        <v>142</v>
      </c>
      <c r="E177" s="158" t="s">
        <v>1</v>
      </c>
      <c r="F177" s="159" t="s">
        <v>910</v>
      </c>
      <c r="H177" s="160">
        <v>281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142</v>
      </c>
      <c r="AU177" s="158" t="s">
        <v>82</v>
      </c>
      <c r="AV177" s="13" t="s">
        <v>82</v>
      </c>
      <c r="AW177" s="13" t="s">
        <v>28</v>
      </c>
      <c r="AX177" s="13" t="s">
        <v>72</v>
      </c>
      <c r="AY177" s="158" t="s">
        <v>131</v>
      </c>
    </row>
    <row r="178" spans="2:51" s="14" customFormat="1" ht="12">
      <c r="B178" s="164"/>
      <c r="D178" s="157" t="s">
        <v>142</v>
      </c>
      <c r="E178" s="165" t="s">
        <v>1</v>
      </c>
      <c r="F178" s="166" t="s">
        <v>160</v>
      </c>
      <c r="H178" s="167">
        <v>297.5</v>
      </c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142</v>
      </c>
      <c r="AU178" s="165" t="s">
        <v>82</v>
      </c>
      <c r="AV178" s="14" t="s">
        <v>137</v>
      </c>
      <c r="AW178" s="14" t="s">
        <v>28</v>
      </c>
      <c r="AX178" s="14" t="s">
        <v>80</v>
      </c>
      <c r="AY178" s="165" t="s">
        <v>131</v>
      </c>
    </row>
    <row r="179" spans="1:65" s="2" customFormat="1" ht="21.75" customHeight="1">
      <c r="A179" s="30"/>
      <c r="B179" s="142"/>
      <c r="C179" s="143" t="s">
        <v>244</v>
      </c>
      <c r="D179" s="143" t="s">
        <v>133</v>
      </c>
      <c r="E179" s="144" t="s">
        <v>911</v>
      </c>
      <c r="F179" s="145" t="s">
        <v>912</v>
      </c>
      <c r="G179" s="146" t="s">
        <v>136</v>
      </c>
      <c r="H179" s="147">
        <v>110</v>
      </c>
      <c r="I179" s="148">
        <v>156</v>
      </c>
      <c r="J179" s="148">
        <f>ROUND(I179*H179,2)</f>
        <v>17160</v>
      </c>
      <c r="K179" s="149"/>
      <c r="L179" s="31"/>
      <c r="M179" s="150" t="s">
        <v>1</v>
      </c>
      <c r="N179" s="151" t="s">
        <v>37</v>
      </c>
      <c r="O179" s="152">
        <v>0.5</v>
      </c>
      <c r="P179" s="152">
        <f>O179*H179</f>
        <v>55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4" t="s">
        <v>137</v>
      </c>
      <c r="AT179" s="154" t="s">
        <v>133</v>
      </c>
      <c r="AU179" s="154" t="s">
        <v>82</v>
      </c>
      <c r="AY179" s="18" t="s">
        <v>131</v>
      </c>
      <c r="BE179" s="155">
        <f>IF(N179="základní",J179,0)</f>
        <v>17160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80</v>
      </c>
      <c r="BK179" s="155">
        <f>ROUND(I179*H179,2)</f>
        <v>17160</v>
      </c>
      <c r="BL179" s="18" t="s">
        <v>137</v>
      </c>
      <c r="BM179" s="154" t="s">
        <v>913</v>
      </c>
    </row>
    <row r="180" spans="1:65" s="2" customFormat="1" ht="16.5" customHeight="1">
      <c r="A180" s="30"/>
      <c r="B180" s="142"/>
      <c r="C180" s="184" t="s">
        <v>7</v>
      </c>
      <c r="D180" s="184" t="s">
        <v>235</v>
      </c>
      <c r="E180" s="185" t="s">
        <v>914</v>
      </c>
      <c r="F180" s="186" t="s">
        <v>915</v>
      </c>
      <c r="G180" s="187" t="s">
        <v>136</v>
      </c>
      <c r="H180" s="188">
        <v>126.5</v>
      </c>
      <c r="I180" s="189">
        <v>26.3</v>
      </c>
      <c r="J180" s="189">
        <f>ROUND(I180*H180,2)</f>
        <v>3326.95</v>
      </c>
      <c r="K180" s="190"/>
      <c r="L180" s="191"/>
      <c r="M180" s="192" t="s">
        <v>1</v>
      </c>
      <c r="N180" s="193" t="s">
        <v>37</v>
      </c>
      <c r="O180" s="152">
        <v>0</v>
      </c>
      <c r="P180" s="152">
        <f>O180*H180</f>
        <v>0</v>
      </c>
      <c r="Q180" s="152">
        <v>0.0004</v>
      </c>
      <c r="R180" s="152">
        <f>Q180*H180</f>
        <v>0.0506</v>
      </c>
      <c r="S180" s="152">
        <v>0</v>
      </c>
      <c r="T180" s="153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4" t="s">
        <v>173</v>
      </c>
      <c r="AT180" s="154" t="s">
        <v>235</v>
      </c>
      <c r="AU180" s="154" t="s">
        <v>82</v>
      </c>
      <c r="AY180" s="18" t="s">
        <v>131</v>
      </c>
      <c r="BE180" s="155">
        <f>IF(N180="základní",J180,0)</f>
        <v>3326.95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80</v>
      </c>
      <c r="BK180" s="155">
        <f>ROUND(I180*H180,2)</f>
        <v>3326.95</v>
      </c>
      <c r="BL180" s="18" t="s">
        <v>137</v>
      </c>
      <c r="BM180" s="154" t="s">
        <v>916</v>
      </c>
    </row>
    <row r="181" spans="2:51" s="13" customFormat="1" ht="12">
      <c r="B181" s="156"/>
      <c r="D181" s="157" t="s">
        <v>142</v>
      </c>
      <c r="F181" s="159" t="s">
        <v>917</v>
      </c>
      <c r="H181" s="160">
        <v>126.5</v>
      </c>
      <c r="L181" s="156"/>
      <c r="M181" s="161"/>
      <c r="N181" s="162"/>
      <c r="O181" s="162"/>
      <c r="P181" s="162"/>
      <c r="Q181" s="162"/>
      <c r="R181" s="162"/>
      <c r="S181" s="162"/>
      <c r="T181" s="163"/>
      <c r="AT181" s="158" t="s">
        <v>142</v>
      </c>
      <c r="AU181" s="158" t="s">
        <v>82</v>
      </c>
      <c r="AV181" s="13" t="s">
        <v>82</v>
      </c>
      <c r="AW181" s="13" t="s">
        <v>3</v>
      </c>
      <c r="AX181" s="13" t="s">
        <v>80</v>
      </c>
      <c r="AY181" s="158" t="s">
        <v>131</v>
      </c>
    </row>
    <row r="182" spans="1:65" s="2" customFormat="1" ht="33" customHeight="1">
      <c r="A182" s="30"/>
      <c r="B182" s="142"/>
      <c r="C182" s="143" t="s">
        <v>257</v>
      </c>
      <c r="D182" s="143" t="s">
        <v>133</v>
      </c>
      <c r="E182" s="144" t="s">
        <v>258</v>
      </c>
      <c r="F182" s="145" t="s">
        <v>259</v>
      </c>
      <c r="G182" s="146" t="s">
        <v>136</v>
      </c>
      <c r="H182" s="147">
        <v>281</v>
      </c>
      <c r="I182" s="148">
        <v>2</v>
      </c>
      <c r="J182" s="148">
        <f>ROUND(I182*H182,2)</f>
        <v>562</v>
      </c>
      <c r="K182" s="149"/>
      <c r="L182" s="31"/>
      <c r="M182" s="150" t="s">
        <v>1</v>
      </c>
      <c r="N182" s="151" t="s">
        <v>37</v>
      </c>
      <c r="O182" s="152">
        <v>0.004</v>
      </c>
      <c r="P182" s="152">
        <f>O182*H182</f>
        <v>1.124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4" t="s">
        <v>137</v>
      </c>
      <c r="AT182" s="154" t="s">
        <v>133</v>
      </c>
      <c r="AU182" s="154" t="s">
        <v>82</v>
      </c>
      <c r="AY182" s="18" t="s">
        <v>131</v>
      </c>
      <c r="BE182" s="155">
        <f>IF(N182="základní",J182,0)</f>
        <v>562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80</v>
      </c>
      <c r="BK182" s="155">
        <f>ROUND(I182*H182,2)</f>
        <v>562</v>
      </c>
      <c r="BL182" s="18" t="s">
        <v>137</v>
      </c>
      <c r="BM182" s="154" t="s">
        <v>918</v>
      </c>
    </row>
    <row r="183" spans="1:65" s="2" customFormat="1" ht="21.75" customHeight="1">
      <c r="A183" s="30"/>
      <c r="B183" s="142"/>
      <c r="C183" s="143" t="s">
        <v>261</v>
      </c>
      <c r="D183" s="143" t="s">
        <v>133</v>
      </c>
      <c r="E183" s="144" t="s">
        <v>262</v>
      </c>
      <c r="F183" s="145" t="s">
        <v>263</v>
      </c>
      <c r="G183" s="146" t="s">
        <v>218</v>
      </c>
      <c r="H183" s="147">
        <v>0.007</v>
      </c>
      <c r="I183" s="148">
        <v>6070</v>
      </c>
      <c r="J183" s="148">
        <f>ROUND(I183*H183,2)</f>
        <v>42.49</v>
      </c>
      <c r="K183" s="149"/>
      <c r="L183" s="31"/>
      <c r="M183" s="150" t="s">
        <v>1</v>
      </c>
      <c r="N183" s="151" t="s">
        <v>37</v>
      </c>
      <c r="O183" s="152">
        <v>21.429</v>
      </c>
      <c r="P183" s="152">
        <f>O183*H183</f>
        <v>0.150003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4" t="s">
        <v>137</v>
      </c>
      <c r="AT183" s="154" t="s">
        <v>133</v>
      </c>
      <c r="AU183" s="154" t="s">
        <v>82</v>
      </c>
      <c r="AY183" s="18" t="s">
        <v>131</v>
      </c>
      <c r="BE183" s="155">
        <f>IF(N183="základní",J183,0)</f>
        <v>42.49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80</v>
      </c>
      <c r="BK183" s="155">
        <f>ROUND(I183*H183,2)</f>
        <v>42.49</v>
      </c>
      <c r="BL183" s="18" t="s">
        <v>137</v>
      </c>
      <c r="BM183" s="154" t="s">
        <v>919</v>
      </c>
    </row>
    <row r="184" spans="2:51" s="13" customFormat="1" ht="12">
      <c r="B184" s="156"/>
      <c r="D184" s="157" t="s">
        <v>142</v>
      </c>
      <c r="E184" s="158" t="s">
        <v>1</v>
      </c>
      <c r="F184" s="159" t="s">
        <v>920</v>
      </c>
      <c r="H184" s="160">
        <v>0.007</v>
      </c>
      <c r="L184" s="156"/>
      <c r="M184" s="161"/>
      <c r="N184" s="162"/>
      <c r="O184" s="162"/>
      <c r="P184" s="162"/>
      <c r="Q184" s="162"/>
      <c r="R184" s="162"/>
      <c r="S184" s="162"/>
      <c r="T184" s="163"/>
      <c r="AT184" s="158" t="s">
        <v>142</v>
      </c>
      <c r="AU184" s="158" t="s">
        <v>82</v>
      </c>
      <c r="AV184" s="13" t="s">
        <v>82</v>
      </c>
      <c r="AW184" s="13" t="s">
        <v>28</v>
      </c>
      <c r="AX184" s="13" t="s">
        <v>80</v>
      </c>
      <c r="AY184" s="158" t="s">
        <v>131</v>
      </c>
    </row>
    <row r="185" spans="1:65" s="2" customFormat="1" ht="16.5" customHeight="1">
      <c r="A185" s="30"/>
      <c r="B185" s="142"/>
      <c r="C185" s="184" t="s">
        <v>266</v>
      </c>
      <c r="D185" s="184" t="s">
        <v>235</v>
      </c>
      <c r="E185" s="185" t="s">
        <v>267</v>
      </c>
      <c r="F185" s="186" t="s">
        <v>268</v>
      </c>
      <c r="G185" s="187" t="s">
        <v>247</v>
      </c>
      <c r="H185" s="188">
        <v>7</v>
      </c>
      <c r="I185" s="189">
        <v>23.6</v>
      </c>
      <c r="J185" s="189">
        <f>ROUND(I185*H185,2)</f>
        <v>165.2</v>
      </c>
      <c r="K185" s="190"/>
      <c r="L185" s="191"/>
      <c r="M185" s="192" t="s">
        <v>1</v>
      </c>
      <c r="N185" s="193" t="s">
        <v>37</v>
      </c>
      <c r="O185" s="152">
        <v>0</v>
      </c>
      <c r="P185" s="152">
        <f>O185*H185</f>
        <v>0</v>
      </c>
      <c r="Q185" s="152">
        <v>0.001</v>
      </c>
      <c r="R185" s="152">
        <f>Q185*H185</f>
        <v>0.007</v>
      </c>
      <c r="S185" s="152">
        <v>0</v>
      </c>
      <c r="T185" s="153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4" t="s">
        <v>173</v>
      </c>
      <c r="AT185" s="154" t="s">
        <v>235</v>
      </c>
      <c r="AU185" s="154" t="s">
        <v>82</v>
      </c>
      <c r="AY185" s="18" t="s">
        <v>131</v>
      </c>
      <c r="BE185" s="155">
        <f>IF(N185="základní",J185,0)</f>
        <v>165.2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80</v>
      </c>
      <c r="BK185" s="155">
        <f>ROUND(I185*H185,2)</f>
        <v>165.2</v>
      </c>
      <c r="BL185" s="18" t="s">
        <v>137</v>
      </c>
      <c r="BM185" s="154" t="s">
        <v>921</v>
      </c>
    </row>
    <row r="186" spans="2:51" s="13" customFormat="1" ht="12">
      <c r="B186" s="156"/>
      <c r="D186" s="157" t="s">
        <v>142</v>
      </c>
      <c r="F186" s="159" t="s">
        <v>922</v>
      </c>
      <c r="H186" s="160">
        <v>7</v>
      </c>
      <c r="L186" s="156"/>
      <c r="M186" s="161"/>
      <c r="N186" s="162"/>
      <c r="O186" s="162"/>
      <c r="P186" s="162"/>
      <c r="Q186" s="162"/>
      <c r="R186" s="162"/>
      <c r="S186" s="162"/>
      <c r="T186" s="163"/>
      <c r="AT186" s="158" t="s">
        <v>142</v>
      </c>
      <c r="AU186" s="158" t="s">
        <v>82</v>
      </c>
      <c r="AV186" s="13" t="s">
        <v>82</v>
      </c>
      <c r="AW186" s="13" t="s">
        <v>3</v>
      </c>
      <c r="AX186" s="13" t="s">
        <v>80</v>
      </c>
      <c r="AY186" s="158" t="s">
        <v>131</v>
      </c>
    </row>
    <row r="187" spans="1:65" s="2" customFormat="1" ht="16.5" customHeight="1">
      <c r="A187" s="30"/>
      <c r="B187" s="142"/>
      <c r="C187" s="143" t="s">
        <v>271</v>
      </c>
      <c r="D187" s="143" t="s">
        <v>133</v>
      </c>
      <c r="E187" s="144" t="s">
        <v>272</v>
      </c>
      <c r="F187" s="145" t="s">
        <v>273</v>
      </c>
      <c r="G187" s="146" t="s">
        <v>170</v>
      </c>
      <c r="H187" s="147">
        <v>0.562</v>
      </c>
      <c r="I187" s="148">
        <v>117</v>
      </c>
      <c r="J187" s="148">
        <f>ROUND(I187*H187,2)</f>
        <v>65.75</v>
      </c>
      <c r="K187" s="149"/>
      <c r="L187" s="31"/>
      <c r="M187" s="150" t="s">
        <v>1</v>
      </c>
      <c r="N187" s="151" t="s">
        <v>37</v>
      </c>
      <c r="O187" s="152">
        <v>0.261</v>
      </c>
      <c r="P187" s="152">
        <f>O187*H187</f>
        <v>0.146682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4" t="s">
        <v>137</v>
      </c>
      <c r="AT187" s="154" t="s">
        <v>133</v>
      </c>
      <c r="AU187" s="154" t="s">
        <v>82</v>
      </c>
      <c r="AY187" s="18" t="s">
        <v>131</v>
      </c>
      <c r="BE187" s="155">
        <f>IF(N187="základní",J187,0)</f>
        <v>65.75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80</v>
      </c>
      <c r="BK187" s="155">
        <f>ROUND(I187*H187,2)</f>
        <v>65.75</v>
      </c>
      <c r="BL187" s="18" t="s">
        <v>137</v>
      </c>
      <c r="BM187" s="154" t="s">
        <v>923</v>
      </c>
    </row>
    <row r="188" spans="2:51" s="13" customFormat="1" ht="12">
      <c r="B188" s="156"/>
      <c r="D188" s="157" t="s">
        <v>142</v>
      </c>
      <c r="E188" s="158" t="s">
        <v>1</v>
      </c>
      <c r="F188" s="159" t="s">
        <v>924</v>
      </c>
      <c r="H188" s="160">
        <v>0.562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142</v>
      </c>
      <c r="AU188" s="158" t="s">
        <v>82</v>
      </c>
      <c r="AV188" s="13" t="s">
        <v>82</v>
      </c>
      <c r="AW188" s="13" t="s">
        <v>28</v>
      </c>
      <c r="AX188" s="13" t="s">
        <v>80</v>
      </c>
      <c r="AY188" s="158" t="s">
        <v>131</v>
      </c>
    </row>
    <row r="189" spans="1:65" s="2" customFormat="1" ht="21.75" customHeight="1">
      <c r="A189" s="30"/>
      <c r="B189" s="142"/>
      <c r="C189" s="143" t="s">
        <v>276</v>
      </c>
      <c r="D189" s="143" t="s">
        <v>133</v>
      </c>
      <c r="E189" s="144" t="s">
        <v>277</v>
      </c>
      <c r="F189" s="145" t="s">
        <v>278</v>
      </c>
      <c r="G189" s="146" t="s">
        <v>170</v>
      </c>
      <c r="H189" s="147">
        <v>0.562</v>
      </c>
      <c r="I189" s="148">
        <v>321</v>
      </c>
      <c r="J189" s="148">
        <f>ROUND(I189*H189,2)</f>
        <v>180.4</v>
      </c>
      <c r="K189" s="149"/>
      <c r="L189" s="31"/>
      <c r="M189" s="150" t="s">
        <v>1</v>
      </c>
      <c r="N189" s="151" t="s">
        <v>37</v>
      </c>
      <c r="O189" s="152">
        <v>0.452</v>
      </c>
      <c r="P189" s="152">
        <f>O189*H189</f>
        <v>0.254024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4" t="s">
        <v>137</v>
      </c>
      <c r="AT189" s="154" t="s">
        <v>133</v>
      </c>
      <c r="AU189" s="154" t="s">
        <v>82</v>
      </c>
      <c r="AY189" s="18" t="s">
        <v>131</v>
      </c>
      <c r="BE189" s="155">
        <f>IF(N189="základní",J189,0)</f>
        <v>180.4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80</v>
      </c>
      <c r="BK189" s="155">
        <f>ROUND(I189*H189,2)</f>
        <v>180.4</v>
      </c>
      <c r="BL189" s="18" t="s">
        <v>137</v>
      </c>
      <c r="BM189" s="154" t="s">
        <v>925</v>
      </c>
    </row>
    <row r="190" spans="2:51" s="13" customFormat="1" ht="12">
      <c r="B190" s="156"/>
      <c r="D190" s="157" t="s">
        <v>142</v>
      </c>
      <c r="E190" s="158" t="s">
        <v>1</v>
      </c>
      <c r="F190" s="159" t="s">
        <v>924</v>
      </c>
      <c r="H190" s="160">
        <v>0.562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142</v>
      </c>
      <c r="AU190" s="158" t="s">
        <v>82</v>
      </c>
      <c r="AV190" s="13" t="s">
        <v>82</v>
      </c>
      <c r="AW190" s="13" t="s">
        <v>28</v>
      </c>
      <c r="AX190" s="13" t="s">
        <v>80</v>
      </c>
      <c r="AY190" s="158" t="s">
        <v>131</v>
      </c>
    </row>
    <row r="191" spans="2:63" s="12" customFormat="1" ht="22.9" customHeight="1">
      <c r="B191" s="130"/>
      <c r="D191" s="131" t="s">
        <v>71</v>
      </c>
      <c r="E191" s="140" t="s">
        <v>153</v>
      </c>
      <c r="F191" s="140" t="s">
        <v>377</v>
      </c>
      <c r="J191" s="141">
        <f>BK191</f>
        <v>9376.65</v>
      </c>
      <c r="L191" s="130"/>
      <c r="M191" s="134"/>
      <c r="N191" s="135"/>
      <c r="O191" s="135"/>
      <c r="P191" s="136">
        <f>SUM(P192:P199)</f>
        <v>7.9577800000000005</v>
      </c>
      <c r="Q191" s="135"/>
      <c r="R191" s="136">
        <f>SUM(R192:R199)</f>
        <v>7.183067</v>
      </c>
      <c r="S191" s="135"/>
      <c r="T191" s="137">
        <f>SUM(T192:T199)</f>
        <v>0</v>
      </c>
      <c r="AR191" s="131" t="s">
        <v>80</v>
      </c>
      <c r="AT191" s="138" t="s">
        <v>71</v>
      </c>
      <c r="AU191" s="138" t="s">
        <v>80</v>
      </c>
      <c r="AY191" s="131" t="s">
        <v>131</v>
      </c>
      <c r="BK191" s="139">
        <f>SUM(BK192:BK199)</f>
        <v>9376.65</v>
      </c>
    </row>
    <row r="192" spans="1:65" s="2" customFormat="1" ht="21.75" customHeight="1">
      <c r="A192" s="30"/>
      <c r="B192" s="142"/>
      <c r="C192" s="143" t="s">
        <v>281</v>
      </c>
      <c r="D192" s="143" t="s">
        <v>133</v>
      </c>
      <c r="E192" s="144" t="s">
        <v>379</v>
      </c>
      <c r="F192" s="145" t="s">
        <v>380</v>
      </c>
      <c r="G192" s="146" t="s">
        <v>136</v>
      </c>
      <c r="H192" s="147">
        <v>12.92</v>
      </c>
      <c r="I192" s="148">
        <v>70</v>
      </c>
      <c r="J192" s="148">
        <f>ROUND(I192*H192,2)</f>
        <v>904.4</v>
      </c>
      <c r="K192" s="149"/>
      <c r="L192" s="31"/>
      <c r="M192" s="150" t="s">
        <v>1</v>
      </c>
      <c r="N192" s="151" t="s">
        <v>37</v>
      </c>
      <c r="O192" s="152">
        <v>0.024</v>
      </c>
      <c r="P192" s="152">
        <f>O192*H192</f>
        <v>0.31008</v>
      </c>
      <c r="Q192" s="152">
        <v>0.106</v>
      </c>
      <c r="R192" s="152">
        <f>Q192*H192</f>
        <v>1.3695199999999998</v>
      </c>
      <c r="S192" s="152">
        <v>0</v>
      </c>
      <c r="T192" s="153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4" t="s">
        <v>137</v>
      </c>
      <c r="AT192" s="154" t="s">
        <v>133</v>
      </c>
      <c r="AU192" s="154" t="s">
        <v>82</v>
      </c>
      <c r="AY192" s="18" t="s">
        <v>131</v>
      </c>
      <c r="BE192" s="155">
        <f>IF(N192="základní",J192,0)</f>
        <v>904.4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80</v>
      </c>
      <c r="BK192" s="155">
        <f>ROUND(I192*H192,2)</f>
        <v>904.4</v>
      </c>
      <c r="BL192" s="18" t="s">
        <v>137</v>
      </c>
      <c r="BM192" s="154" t="s">
        <v>926</v>
      </c>
    </row>
    <row r="193" spans="1:65" s="2" customFormat="1" ht="21.75" customHeight="1">
      <c r="A193" s="30"/>
      <c r="B193" s="142"/>
      <c r="C193" s="143" t="s">
        <v>286</v>
      </c>
      <c r="D193" s="143" t="s">
        <v>133</v>
      </c>
      <c r="E193" s="144" t="s">
        <v>387</v>
      </c>
      <c r="F193" s="145" t="s">
        <v>388</v>
      </c>
      <c r="G193" s="146" t="s">
        <v>136</v>
      </c>
      <c r="H193" s="147">
        <v>16.5</v>
      </c>
      <c r="I193" s="148">
        <v>120</v>
      </c>
      <c r="J193" s="148">
        <f>ROUND(I193*H193,2)</f>
        <v>1980</v>
      </c>
      <c r="K193" s="149"/>
      <c r="L193" s="31"/>
      <c r="M193" s="150" t="s">
        <v>1</v>
      </c>
      <c r="N193" s="151" t="s">
        <v>37</v>
      </c>
      <c r="O193" s="152">
        <v>0.025</v>
      </c>
      <c r="P193" s="152">
        <f>O193*H193</f>
        <v>0.41250000000000003</v>
      </c>
      <c r="Q193" s="152">
        <v>0.197</v>
      </c>
      <c r="R193" s="152">
        <f>Q193*H193</f>
        <v>3.2505</v>
      </c>
      <c r="S193" s="152">
        <v>0</v>
      </c>
      <c r="T193" s="153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4" t="s">
        <v>137</v>
      </c>
      <c r="AT193" s="154" t="s">
        <v>133</v>
      </c>
      <c r="AU193" s="154" t="s">
        <v>82</v>
      </c>
      <c r="AY193" s="18" t="s">
        <v>131</v>
      </c>
      <c r="BE193" s="155">
        <f>IF(N193="základní",J193,0)</f>
        <v>1980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80</v>
      </c>
      <c r="BK193" s="155">
        <f>ROUND(I193*H193,2)</f>
        <v>1980</v>
      </c>
      <c r="BL193" s="18" t="s">
        <v>137</v>
      </c>
      <c r="BM193" s="154" t="s">
        <v>927</v>
      </c>
    </row>
    <row r="194" spans="2:51" s="13" customFormat="1" ht="12">
      <c r="B194" s="156"/>
      <c r="D194" s="157" t="s">
        <v>142</v>
      </c>
      <c r="E194" s="158" t="s">
        <v>1</v>
      </c>
      <c r="F194" s="159" t="s">
        <v>908</v>
      </c>
      <c r="H194" s="160">
        <v>12.92</v>
      </c>
      <c r="L194" s="156"/>
      <c r="M194" s="161"/>
      <c r="N194" s="162"/>
      <c r="O194" s="162"/>
      <c r="P194" s="162"/>
      <c r="Q194" s="162"/>
      <c r="R194" s="162"/>
      <c r="S194" s="162"/>
      <c r="T194" s="163"/>
      <c r="AT194" s="158" t="s">
        <v>142</v>
      </c>
      <c r="AU194" s="158" t="s">
        <v>82</v>
      </c>
      <c r="AV194" s="13" t="s">
        <v>82</v>
      </c>
      <c r="AW194" s="13" t="s">
        <v>28</v>
      </c>
      <c r="AX194" s="13" t="s">
        <v>72</v>
      </c>
      <c r="AY194" s="158" t="s">
        <v>131</v>
      </c>
    </row>
    <row r="195" spans="2:51" s="13" customFormat="1" ht="12">
      <c r="B195" s="156"/>
      <c r="D195" s="157" t="s">
        <v>142</v>
      </c>
      <c r="E195" s="158" t="s">
        <v>1</v>
      </c>
      <c r="F195" s="159" t="s">
        <v>909</v>
      </c>
      <c r="H195" s="160">
        <v>3.58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142</v>
      </c>
      <c r="AU195" s="158" t="s">
        <v>82</v>
      </c>
      <c r="AV195" s="13" t="s">
        <v>82</v>
      </c>
      <c r="AW195" s="13" t="s">
        <v>28</v>
      </c>
      <c r="AX195" s="13" t="s">
        <v>72</v>
      </c>
      <c r="AY195" s="158" t="s">
        <v>131</v>
      </c>
    </row>
    <row r="196" spans="2:51" s="14" customFormat="1" ht="12">
      <c r="B196" s="164"/>
      <c r="D196" s="157" t="s">
        <v>142</v>
      </c>
      <c r="E196" s="165" t="s">
        <v>1</v>
      </c>
      <c r="F196" s="166" t="s">
        <v>160</v>
      </c>
      <c r="H196" s="167">
        <v>16.5</v>
      </c>
      <c r="L196" s="164"/>
      <c r="M196" s="168"/>
      <c r="N196" s="169"/>
      <c r="O196" s="169"/>
      <c r="P196" s="169"/>
      <c r="Q196" s="169"/>
      <c r="R196" s="169"/>
      <c r="S196" s="169"/>
      <c r="T196" s="170"/>
      <c r="AT196" s="165" t="s">
        <v>142</v>
      </c>
      <c r="AU196" s="165" t="s">
        <v>82</v>
      </c>
      <c r="AV196" s="14" t="s">
        <v>137</v>
      </c>
      <c r="AW196" s="14" t="s">
        <v>28</v>
      </c>
      <c r="AX196" s="14" t="s">
        <v>80</v>
      </c>
      <c r="AY196" s="165" t="s">
        <v>131</v>
      </c>
    </row>
    <row r="197" spans="1:65" s="2" customFormat="1" ht="33" customHeight="1">
      <c r="A197" s="30"/>
      <c r="B197" s="142"/>
      <c r="C197" s="143" t="s">
        <v>292</v>
      </c>
      <c r="D197" s="143" t="s">
        <v>133</v>
      </c>
      <c r="E197" s="144" t="s">
        <v>407</v>
      </c>
      <c r="F197" s="145" t="s">
        <v>928</v>
      </c>
      <c r="G197" s="146" t="s">
        <v>136</v>
      </c>
      <c r="H197" s="147">
        <v>12.92</v>
      </c>
      <c r="I197" s="148">
        <v>250</v>
      </c>
      <c r="J197" s="148">
        <f>ROUND(I197*H197,2)</f>
        <v>3230</v>
      </c>
      <c r="K197" s="149"/>
      <c r="L197" s="31"/>
      <c r="M197" s="150" t="s">
        <v>1</v>
      </c>
      <c r="N197" s="151" t="s">
        <v>37</v>
      </c>
      <c r="O197" s="152">
        <v>0.56</v>
      </c>
      <c r="P197" s="152">
        <f>O197*H197</f>
        <v>7.235200000000001</v>
      </c>
      <c r="Q197" s="152">
        <v>0.08425</v>
      </c>
      <c r="R197" s="152">
        <f>Q197*H197</f>
        <v>1.08851</v>
      </c>
      <c r="S197" s="152">
        <v>0</v>
      </c>
      <c r="T197" s="153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4" t="s">
        <v>137</v>
      </c>
      <c r="AT197" s="154" t="s">
        <v>133</v>
      </c>
      <c r="AU197" s="154" t="s">
        <v>82</v>
      </c>
      <c r="AY197" s="18" t="s">
        <v>131</v>
      </c>
      <c r="BE197" s="155">
        <f>IF(N197="základní",J197,0)</f>
        <v>3230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80</v>
      </c>
      <c r="BK197" s="155">
        <f>ROUND(I197*H197,2)</f>
        <v>3230</v>
      </c>
      <c r="BL197" s="18" t="s">
        <v>137</v>
      </c>
      <c r="BM197" s="154" t="s">
        <v>929</v>
      </c>
    </row>
    <row r="198" spans="1:65" s="2" customFormat="1" ht="16.5" customHeight="1">
      <c r="A198" s="30"/>
      <c r="B198" s="142"/>
      <c r="C198" s="184" t="s">
        <v>297</v>
      </c>
      <c r="D198" s="184" t="s">
        <v>235</v>
      </c>
      <c r="E198" s="185" t="s">
        <v>412</v>
      </c>
      <c r="F198" s="186" t="s">
        <v>413</v>
      </c>
      <c r="G198" s="187" t="s">
        <v>136</v>
      </c>
      <c r="H198" s="188">
        <v>13.049</v>
      </c>
      <c r="I198" s="189">
        <v>250</v>
      </c>
      <c r="J198" s="189">
        <f>ROUND(I198*H198,2)</f>
        <v>3262.25</v>
      </c>
      <c r="K198" s="190"/>
      <c r="L198" s="191"/>
      <c r="M198" s="192" t="s">
        <v>1</v>
      </c>
      <c r="N198" s="193" t="s">
        <v>37</v>
      </c>
      <c r="O198" s="152">
        <v>0</v>
      </c>
      <c r="P198" s="152">
        <f>O198*H198</f>
        <v>0</v>
      </c>
      <c r="Q198" s="152">
        <v>0.113</v>
      </c>
      <c r="R198" s="152">
        <f>Q198*H198</f>
        <v>1.474537</v>
      </c>
      <c r="S198" s="152">
        <v>0</v>
      </c>
      <c r="T198" s="153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4" t="s">
        <v>173</v>
      </c>
      <c r="AT198" s="154" t="s">
        <v>235</v>
      </c>
      <c r="AU198" s="154" t="s">
        <v>82</v>
      </c>
      <c r="AY198" s="18" t="s">
        <v>131</v>
      </c>
      <c r="BE198" s="155">
        <f>IF(N198="základní",J198,0)</f>
        <v>3262.25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80</v>
      </c>
      <c r="BK198" s="155">
        <f>ROUND(I198*H198,2)</f>
        <v>3262.25</v>
      </c>
      <c r="BL198" s="18" t="s">
        <v>137</v>
      </c>
      <c r="BM198" s="154" t="s">
        <v>930</v>
      </c>
    </row>
    <row r="199" spans="2:51" s="13" customFormat="1" ht="12">
      <c r="B199" s="156"/>
      <c r="D199" s="157" t="s">
        <v>142</v>
      </c>
      <c r="E199" s="158" t="s">
        <v>1</v>
      </c>
      <c r="F199" s="159" t="s">
        <v>931</v>
      </c>
      <c r="H199" s="160">
        <v>13.049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142</v>
      </c>
      <c r="AU199" s="158" t="s">
        <v>82</v>
      </c>
      <c r="AV199" s="13" t="s">
        <v>82</v>
      </c>
      <c r="AW199" s="13" t="s">
        <v>28</v>
      </c>
      <c r="AX199" s="13" t="s">
        <v>80</v>
      </c>
      <c r="AY199" s="158" t="s">
        <v>131</v>
      </c>
    </row>
    <row r="200" spans="2:63" s="12" customFormat="1" ht="22.9" customHeight="1">
      <c r="B200" s="130"/>
      <c r="D200" s="131" t="s">
        <v>71</v>
      </c>
      <c r="E200" s="140" t="s">
        <v>180</v>
      </c>
      <c r="F200" s="140" t="s">
        <v>422</v>
      </c>
      <c r="J200" s="141">
        <f>BK200</f>
        <v>10088.67</v>
      </c>
      <c r="L200" s="130"/>
      <c r="M200" s="134"/>
      <c r="N200" s="135"/>
      <c r="O200" s="135"/>
      <c r="P200" s="136">
        <f>SUM(P201:P212)</f>
        <v>24.645650000000003</v>
      </c>
      <c r="Q200" s="135"/>
      <c r="R200" s="136">
        <f>SUM(R201:R212)</f>
        <v>5.5228824</v>
      </c>
      <c r="S200" s="135"/>
      <c r="T200" s="137">
        <f>SUM(T201:T212)</f>
        <v>3.3458000000000006</v>
      </c>
      <c r="AR200" s="131" t="s">
        <v>80</v>
      </c>
      <c r="AT200" s="138" t="s">
        <v>71</v>
      </c>
      <c r="AU200" s="138" t="s">
        <v>80</v>
      </c>
      <c r="AY200" s="131" t="s">
        <v>131</v>
      </c>
      <c r="BK200" s="139">
        <f>SUM(BK201:BK212)</f>
        <v>10088.67</v>
      </c>
    </row>
    <row r="201" spans="1:65" s="2" customFormat="1" ht="21.75" customHeight="1">
      <c r="A201" s="30"/>
      <c r="B201" s="142"/>
      <c r="C201" s="143" t="s">
        <v>302</v>
      </c>
      <c r="D201" s="143" t="s">
        <v>133</v>
      </c>
      <c r="E201" s="144" t="s">
        <v>428</v>
      </c>
      <c r="F201" s="145" t="s">
        <v>429</v>
      </c>
      <c r="G201" s="146" t="s">
        <v>156</v>
      </c>
      <c r="H201" s="147">
        <v>21</v>
      </c>
      <c r="I201" s="148">
        <v>100</v>
      </c>
      <c r="J201" s="148">
        <f>ROUND(I201*H201,2)</f>
        <v>2100</v>
      </c>
      <c r="K201" s="149"/>
      <c r="L201" s="31"/>
      <c r="M201" s="150" t="s">
        <v>1</v>
      </c>
      <c r="N201" s="151" t="s">
        <v>37</v>
      </c>
      <c r="O201" s="152">
        <v>0.14</v>
      </c>
      <c r="P201" s="152">
        <f>O201*H201</f>
        <v>2.9400000000000004</v>
      </c>
      <c r="Q201" s="152">
        <v>0.10095</v>
      </c>
      <c r="R201" s="152">
        <f>Q201*H201</f>
        <v>2.11995</v>
      </c>
      <c r="S201" s="152">
        <v>0</v>
      </c>
      <c r="T201" s="153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4" t="s">
        <v>137</v>
      </c>
      <c r="AT201" s="154" t="s">
        <v>133</v>
      </c>
      <c r="AU201" s="154" t="s">
        <v>82</v>
      </c>
      <c r="AY201" s="18" t="s">
        <v>131</v>
      </c>
      <c r="BE201" s="155">
        <f>IF(N201="základní",J201,0)</f>
        <v>2100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80</v>
      </c>
      <c r="BK201" s="155">
        <f>ROUND(I201*H201,2)</f>
        <v>2100</v>
      </c>
      <c r="BL201" s="18" t="s">
        <v>137</v>
      </c>
      <c r="BM201" s="154" t="s">
        <v>932</v>
      </c>
    </row>
    <row r="202" spans="2:51" s="13" customFormat="1" ht="12">
      <c r="B202" s="156"/>
      <c r="D202" s="157" t="s">
        <v>142</v>
      </c>
      <c r="E202" s="158" t="s">
        <v>1</v>
      </c>
      <c r="F202" s="159" t="s">
        <v>933</v>
      </c>
      <c r="H202" s="160">
        <v>21</v>
      </c>
      <c r="L202" s="156"/>
      <c r="M202" s="161"/>
      <c r="N202" s="162"/>
      <c r="O202" s="162"/>
      <c r="P202" s="162"/>
      <c r="Q202" s="162"/>
      <c r="R202" s="162"/>
      <c r="S202" s="162"/>
      <c r="T202" s="163"/>
      <c r="AT202" s="158" t="s">
        <v>142</v>
      </c>
      <c r="AU202" s="158" t="s">
        <v>82</v>
      </c>
      <c r="AV202" s="13" t="s">
        <v>82</v>
      </c>
      <c r="AW202" s="13" t="s">
        <v>28</v>
      </c>
      <c r="AX202" s="13" t="s">
        <v>80</v>
      </c>
      <c r="AY202" s="158" t="s">
        <v>131</v>
      </c>
    </row>
    <row r="203" spans="1:65" s="2" customFormat="1" ht="16.5" customHeight="1">
      <c r="A203" s="30"/>
      <c r="B203" s="142"/>
      <c r="C203" s="184" t="s">
        <v>306</v>
      </c>
      <c r="D203" s="184" t="s">
        <v>235</v>
      </c>
      <c r="E203" s="185" t="s">
        <v>434</v>
      </c>
      <c r="F203" s="186" t="s">
        <v>435</v>
      </c>
      <c r="G203" s="187" t="s">
        <v>156</v>
      </c>
      <c r="H203" s="188">
        <v>23.331</v>
      </c>
      <c r="I203" s="189">
        <v>70</v>
      </c>
      <c r="J203" s="189">
        <f>ROUND(I203*H203,2)</f>
        <v>1633.17</v>
      </c>
      <c r="K203" s="190"/>
      <c r="L203" s="191"/>
      <c r="M203" s="192" t="s">
        <v>1</v>
      </c>
      <c r="N203" s="193" t="s">
        <v>37</v>
      </c>
      <c r="O203" s="152">
        <v>0</v>
      </c>
      <c r="P203" s="152">
        <f>O203*H203</f>
        <v>0</v>
      </c>
      <c r="Q203" s="152">
        <v>0.024</v>
      </c>
      <c r="R203" s="152">
        <f>Q203*H203</f>
        <v>0.559944</v>
      </c>
      <c r="S203" s="152">
        <v>0</v>
      </c>
      <c r="T203" s="153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4" t="s">
        <v>173</v>
      </c>
      <c r="AT203" s="154" t="s">
        <v>235</v>
      </c>
      <c r="AU203" s="154" t="s">
        <v>82</v>
      </c>
      <c r="AY203" s="18" t="s">
        <v>131</v>
      </c>
      <c r="BE203" s="155">
        <f>IF(N203="základní",J203,0)</f>
        <v>1633.17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80</v>
      </c>
      <c r="BK203" s="155">
        <f>ROUND(I203*H203,2)</f>
        <v>1633.17</v>
      </c>
      <c r="BL203" s="18" t="s">
        <v>137</v>
      </c>
      <c r="BM203" s="154" t="s">
        <v>934</v>
      </c>
    </row>
    <row r="204" spans="2:51" s="13" customFormat="1" ht="12">
      <c r="B204" s="156"/>
      <c r="D204" s="157" t="s">
        <v>142</v>
      </c>
      <c r="E204" s="158" t="s">
        <v>1</v>
      </c>
      <c r="F204" s="159" t="s">
        <v>935</v>
      </c>
      <c r="H204" s="160">
        <v>21.21</v>
      </c>
      <c r="L204" s="156"/>
      <c r="M204" s="161"/>
      <c r="N204" s="162"/>
      <c r="O204" s="162"/>
      <c r="P204" s="162"/>
      <c r="Q204" s="162"/>
      <c r="R204" s="162"/>
      <c r="S204" s="162"/>
      <c r="T204" s="163"/>
      <c r="AT204" s="158" t="s">
        <v>142</v>
      </c>
      <c r="AU204" s="158" t="s">
        <v>82</v>
      </c>
      <c r="AV204" s="13" t="s">
        <v>82</v>
      </c>
      <c r="AW204" s="13" t="s">
        <v>28</v>
      </c>
      <c r="AX204" s="13" t="s">
        <v>80</v>
      </c>
      <c r="AY204" s="158" t="s">
        <v>131</v>
      </c>
    </row>
    <row r="205" spans="2:51" s="13" customFormat="1" ht="12">
      <c r="B205" s="156"/>
      <c r="D205" s="157" t="s">
        <v>142</v>
      </c>
      <c r="F205" s="159" t="s">
        <v>936</v>
      </c>
      <c r="H205" s="160">
        <v>23.331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142</v>
      </c>
      <c r="AU205" s="158" t="s">
        <v>82</v>
      </c>
      <c r="AV205" s="13" t="s">
        <v>82</v>
      </c>
      <c r="AW205" s="13" t="s">
        <v>3</v>
      </c>
      <c r="AX205" s="13" t="s">
        <v>80</v>
      </c>
      <c r="AY205" s="158" t="s">
        <v>131</v>
      </c>
    </row>
    <row r="206" spans="1:65" s="2" customFormat="1" ht="16.5" customHeight="1">
      <c r="A206" s="30"/>
      <c r="B206" s="142"/>
      <c r="C206" s="143" t="s">
        <v>311</v>
      </c>
      <c r="D206" s="143" t="s">
        <v>133</v>
      </c>
      <c r="E206" s="144" t="s">
        <v>440</v>
      </c>
      <c r="F206" s="145" t="s">
        <v>441</v>
      </c>
      <c r="G206" s="146" t="s">
        <v>170</v>
      </c>
      <c r="H206" s="147">
        <v>1.26</v>
      </c>
      <c r="I206" s="148">
        <v>800</v>
      </c>
      <c r="J206" s="148">
        <f>ROUND(I206*H206,2)</f>
        <v>1008</v>
      </c>
      <c r="K206" s="149"/>
      <c r="L206" s="31"/>
      <c r="M206" s="150" t="s">
        <v>1</v>
      </c>
      <c r="N206" s="151" t="s">
        <v>37</v>
      </c>
      <c r="O206" s="152">
        <v>1.442</v>
      </c>
      <c r="P206" s="152">
        <f>O206*H206</f>
        <v>1.8169199999999999</v>
      </c>
      <c r="Q206" s="152">
        <v>2.25634</v>
      </c>
      <c r="R206" s="152">
        <f>Q206*H206</f>
        <v>2.8429884</v>
      </c>
      <c r="S206" s="152">
        <v>0</v>
      </c>
      <c r="T206" s="153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4" t="s">
        <v>137</v>
      </c>
      <c r="AT206" s="154" t="s">
        <v>133</v>
      </c>
      <c r="AU206" s="154" t="s">
        <v>82</v>
      </c>
      <c r="AY206" s="18" t="s">
        <v>131</v>
      </c>
      <c r="BE206" s="155">
        <f>IF(N206="základní",J206,0)</f>
        <v>1008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80</v>
      </c>
      <c r="BK206" s="155">
        <f>ROUND(I206*H206,2)</f>
        <v>1008</v>
      </c>
      <c r="BL206" s="18" t="s">
        <v>137</v>
      </c>
      <c r="BM206" s="154" t="s">
        <v>937</v>
      </c>
    </row>
    <row r="207" spans="2:51" s="13" customFormat="1" ht="12">
      <c r="B207" s="156"/>
      <c r="D207" s="157" t="s">
        <v>142</v>
      </c>
      <c r="E207" s="158" t="s">
        <v>1</v>
      </c>
      <c r="F207" s="159" t="s">
        <v>938</v>
      </c>
      <c r="H207" s="160">
        <v>1.26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142</v>
      </c>
      <c r="AU207" s="158" t="s">
        <v>82</v>
      </c>
      <c r="AV207" s="13" t="s">
        <v>82</v>
      </c>
      <c r="AW207" s="13" t="s">
        <v>28</v>
      </c>
      <c r="AX207" s="13" t="s">
        <v>80</v>
      </c>
      <c r="AY207" s="158" t="s">
        <v>131</v>
      </c>
    </row>
    <row r="208" spans="1:65" s="2" customFormat="1" ht="16.5" customHeight="1">
      <c r="A208" s="30"/>
      <c r="B208" s="142"/>
      <c r="C208" s="143" t="s">
        <v>315</v>
      </c>
      <c r="D208" s="143" t="s">
        <v>133</v>
      </c>
      <c r="E208" s="144" t="s">
        <v>939</v>
      </c>
      <c r="F208" s="145" t="s">
        <v>940</v>
      </c>
      <c r="G208" s="146" t="s">
        <v>136</v>
      </c>
      <c r="H208" s="147">
        <v>5</v>
      </c>
      <c r="I208" s="148">
        <v>800</v>
      </c>
      <c r="J208" s="148">
        <f>ROUND(I208*H208,2)</f>
        <v>4000</v>
      </c>
      <c r="K208" s="149"/>
      <c r="L208" s="31"/>
      <c r="M208" s="150" t="s">
        <v>1</v>
      </c>
      <c r="N208" s="151" t="s">
        <v>37</v>
      </c>
      <c r="O208" s="152">
        <v>3</v>
      </c>
      <c r="P208" s="152">
        <f>O208*H208</f>
        <v>15</v>
      </c>
      <c r="Q208" s="152">
        <v>0</v>
      </c>
      <c r="R208" s="152">
        <f>Q208*H208</f>
        <v>0</v>
      </c>
      <c r="S208" s="152">
        <v>0.432</v>
      </c>
      <c r="T208" s="153">
        <f>S208*H208</f>
        <v>2.16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4" t="s">
        <v>137</v>
      </c>
      <c r="AT208" s="154" t="s">
        <v>133</v>
      </c>
      <c r="AU208" s="154" t="s">
        <v>82</v>
      </c>
      <c r="AY208" s="18" t="s">
        <v>131</v>
      </c>
      <c r="BE208" s="155">
        <f>IF(N208="základní",J208,0)</f>
        <v>4000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80</v>
      </c>
      <c r="BK208" s="155">
        <f>ROUND(I208*H208,2)</f>
        <v>4000</v>
      </c>
      <c r="BL208" s="18" t="s">
        <v>137</v>
      </c>
      <c r="BM208" s="154" t="s">
        <v>941</v>
      </c>
    </row>
    <row r="209" spans="2:51" s="13" customFormat="1" ht="12">
      <c r="B209" s="156"/>
      <c r="D209" s="157" t="s">
        <v>142</v>
      </c>
      <c r="E209" s="158" t="s">
        <v>1</v>
      </c>
      <c r="F209" s="159" t="s">
        <v>942</v>
      </c>
      <c r="H209" s="160">
        <v>5</v>
      </c>
      <c r="L209" s="156"/>
      <c r="M209" s="161"/>
      <c r="N209" s="162"/>
      <c r="O209" s="162"/>
      <c r="P209" s="162"/>
      <c r="Q209" s="162"/>
      <c r="R209" s="162"/>
      <c r="S209" s="162"/>
      <c r="T209" s="163"/>
      <c r="AT209" s="158" t="s">
        <v>142</v>
      </c>
      <c r="AU209" s="158" t="s">
        <v>82</v>
      </c>
      <c r="AV209" s="13" t="s">
        <v>82</v>
      </c>
      <c r="AW209" s="13" t="s">
        <v>28</v>
      </c>
      <c r="AX209" s="13" t="s">
        <v>80</v>
      </c>
      <c r="AY209" s="158" t="s">
        <v>131</v>
      </c>
    </row>
    <row r="210" spans="1:65" s="2" customFormat="1" ht="33" customHeight="1">
      <c r="A210" s="30"/>
      <c r="B210" s="142"/>
      <c r="C210" s="143" t="s">
        <v>320</v>
      </c>
      <c r="D210" s="143" t="s">
        <v>133</v>
      </c>
      <c r="E210" s="144" t="s">
        <v>943</v>
      </c>
      <c r="F210" s="145" t="s">
        <v>944</v>
      </c>
      <c r="G210" s="146" t="s">
        <v>170</v>
      </c>
      <c r="H210" s="147">
        <v>0.539</v>
      </c>
      <c r="I210" s="148">
        <v>2500</v>
      </c>
      <c r="J210" s="148">
        <f>ROUND(I210*H210,2)</f>
        <v>1347.5</v>
      </c>
      <c r="K210" s="149"/>
      <c r="L210" s="31"/>
      <c r="M210" s="150" t="s">
        <v>1</v>
      </c>
      <c r="N210" s="151" t="s">
        <v>37</v>
      </c>
      <c r="O210" s="152">
        <v>9.07</v>
      </c>
      <c r="P210" s="152">
        <f>O210*H210</f>
        <v>4.888730000000001</v>
      </c>
      <c r="Q210" s="152">
        <v>0</v>
      </c>
      <c r="R210" s="152">
        <f>Q210*H210</f>
        <v>0</v>
      </c>
      <c r="S210" s="152">
        <v>2.2</v>
      </c>
      <c r="T210" s="153">
        <f>S210*H210</f>
        <v>1.1858000000000002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4" t="s">
        <v>137</v>
      </c>
      <c r="AT210" s="154" t="s">
        <v>133</v>
      </c>
      <c r="AU210" s="154" t="s">
        <v>82</v>
      </c>
      <c r="AY210" s="18" t="s">
        <v>131</v>
      </c>
      <c r="BE210" s="155">
        <f>IF(N210="základní",J210,0)</f>
        <v>1347.5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80</v>
      </c>
      <c r="BK210" s="155">
        <f>ROUND(I210*H210,2)</f>
        <v>1347.5</v>
      </c>
      <c r="BL210" s="18" t="s">
        <v>137</v>
      </c>
      <c r="BM210" s="154" t="s">
        <v>945</v>
      </c>
    </row>
    <row r="211" spans="2:51" s="15" customFormat="1" ht="12">
      <c r="B211" s="171"/>
      <c r="D211" s="157" t="s">
        <v>142</v>
      </c>
      <c r="E211" s="172" t="s">
        <v>1</v>
      </c>
      <c r="F211" s="173" t="s">
        <v>869</v>
      </c>
      <c r="H211" s="172" t="s">
        <v>1</v>
      </c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142</v>
      </c>
      <c r="AU211" s="172" t="s">
        <v>82</v>
      </c>
      <c r="AV211" s="15" t="s">
        <v>80</v>
      </c>
      <c r="AW211" s="15" t="s">
        <v>28</v>
      </c>
      <c r="AX211" s="15" t="s">
        <v>72</v>
      </c>
      <c r="AY211" s="172" t="s">
        <v>131</v>
      </c>
    </row>
    <row r="212" spans="2:51" s="13" customFormat="1" ht="12">
      <c r="B212" s="156"/>
      <c r="D212" s="157" t="s">
        <v>142</v>
      </c>
      <c r="E212" s="158" t="s">
        <v>1</v>
      </c>
      <c r="F212" s="159" t="s">
        <v>946</v>
      </c>
      <c r="H212" s="160">
        <v>0.539</v>
      </c>
      <c r="L212" s="156"/>
      <c r="M212" s="161"/>
      <c r="N212" s="162"/>
      <c r="O212" s="162"/>
      <c r="P212" s="162"/>
      <c r="Q212" s="162"/>
      <c r="R212" s="162"/>
      <c r="S212" s="162"/>
      <c r="T212" s="163"/>
      <c r="AT212" s="158" t="s">
        <v>142</v>
      </c>
      <c r="AU212" s="158" t="s">
        <v>82</v>
      </c>
      <c r="AV212" s="13" t="s">
        <v>82</v>
      </c>
      <c r="AW212" s="13" t="s">
        <v>28</v>
      </c>
      <c r="AX212" s="13" t="s">
        <v>80</v>
      </c>
      <c r="AY212" s="158" t="s">
        <v>131</v>
      </c>
    </row>
    <row r="213" spans="2:63" s="12" customFormat="1" ht="22.9" customHeight="1">
      <c r="B213" s="130"/>
      <c r="D213" s="131" t="s">
        <v>71</v>
      </c>
      <c r="E213" s="140" t="s">
        <v>463</v>
      </c>
      <c r="F213" s="140" t="s">
        <v>464</v>
      </c>
      <c r="J213" s="141">
        <f>BK213</f>
        <v>20352.589999999997</v>
      </c>
      <c r="L213" s="130"/>
      <c r="M213" s="134"/>
      <c r="N213" s="135"/>
      <c r="O213" s="135"/>
      <c r="P213" s="136">
        <f>SUM(P214:P220)</f>
        <v>33.867253000000005</v>
      </c>
      <c r="Q213" s="135"/>
      <c r="R213" s="136">
        <f>SUM(R214:R220)</f>
        <v>0</v>
      </c>
      <c r="S213" s="135"/>
      <c r="T213" s="137">
        <f>SUM(T214:T220)</f>
        <v>0</v>
      </c>
      <c r="AR213" s="131" t="s">
        <v>80</v>
      </c>
      <c r="AT213" s="138" t="s">
        <v>71</v>
      </c>
      <c r="AU213" s="138" t="s">
        <v>80</v>
      </c>
      <c r="AY213" s="131" t="s">
        <v>131</v>
      </c>
      <c r="BK213" s="139">
        <f>SUM(BK214:BK220)</f>
        <v>20352.589999999997</v>
      </c>
    </row>
    <row r="214" spans="1:65" s="2" customFormat="1" ht="21.75" customHeight="1">
      <c r="A214" s="30"/>
      <c r="B214" s="142"/>
      <c r="C214" s="143" t="s">
        <v>325</v>
      </c>
      <c r="D214" s="143" t="s">
        <v>133</v>
      </c>
      <c r="E214" s="144" t="s">
        <v>466</v>
      </c>
      <c r="F214" s="145" t="s">
        <v>467</v>
      </c>
      <c r="G214" s="146" t="s">
        <v>218</v>
      </c>
      <c r="H214" s="147">
        <v>19.817</v>
      </c>
      <c r="I214" s="148">
        <v>419</v>
      </c>
      <c r="J214" s="148">
        <f>ROUND(I214*H214,2)</f>
        <v>8303.32</v>
      </c>
      <c r="K214" s="149"/>
      <c r="L214" s="31"/>
      <c r="M214" s="150" t="s">
        <v>1</v>
      </c>
      <c r="N214" s="151" t="s">
        <v>37</v>
      </c>
      <c r="O214" s="152">
        <v>1.47</v>
      </c>
      <c r="P214" s="152">
        <f>O214*H214</f>
        <v>29.13099</v>
      </c>
      <c r="Q214" s="152">
        <v>0</v>
      </c>
      <c r="R214" s="152">
        <f>Q214*H214</f>
        <v>0</v>
      </c>
      <c r="S214" s="152">
        <v>0</v>
      </c>
      <c r="T214" s="153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4" t="s">
        <v>137</v>
      </c>
      <c r="AT214" s="154" t="s">
        <v>133</v>
      </c>
      <c r="AU214" s="154" t="s">
        <v>82</v>
      </c>
      <c r="AY214" s="18" t="s">
        <v>131</v>
      </c>
      <c r="BE214" s="155">
        <f>IF(N214="základní",J214,0)</f>
        <v>8303.32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80</v>
      </c>
      <c r="BK214" s="155">
        <f>ROUND(I214*H214,2)</f>
        <v>8303.32</v>
      </c>
      <c r="BL214" s="18" t="s">
        <v>137</v>
      </c>
      <c r="BM214" s="154" t="s">
        <v>947</v>
      </c>
    </row>
    <row r="215" spans="1:65" s="2" customFormat="1" ht="21.75" customHeight="1">
      <c r="A215" s="30"/>
      <c r="B215" s="142"/>
      <c r="C215" s="143" t="s">
        <v>333</v>
      </c>
      <c r="D215" s="143" t="s">
        <v>133</v>
      </c>
      <c r="E215" s="144" t="s">
        <v>470</v>
      </c>
      <c r="F215" s="145" t="s">
        <v>471</v>
      </c>
      <c r="G215" s="146" t="s">
        <v>218</v>
      </c>
      <c r="H215" s="147">
        <v>19.817</v>
      </c>
      <c r="I215" s="148">
        <v>237</v>
      </c>
      <c r="J215" s="148">
        <f>ROUND(I215*H215,2)</f>
        <v>4696.63</v>
      </c>
      <c r="K215" s="149"/>
      <c r="L215" s="31"/>
      <c r="M215" s="150" t="s">
        <v>1</v>
      </c>
      <c r="N215" s="151" t="s">
        <v>37</v>
      </c>
      <c r="O215" s="152">
        <v>0.125</v>
      </c>
      <c r="P215" s="152">
        <f>O215*H215</f>
        <v>2.477125</v>
      </c>
      <c r="Q215" s="152">
        <v>0</v>
      </c>
      <c r="R215" s="152">
        <f>Q215*H215</f>
        <v>0</v>
      </c>
      <c r="S215" s="152">
        <v>0</v>
      </c>
      <c r="T215" s="153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4" t="s">
        <v>137</v>
      </c>
      <c r="AT215" s="154" t="s">
        <v>133</v>
      </c>
      <c r="AU215" s="154" t="s">
        <v>82</v>
      </c>
      <c r="AY215" s="18" t="s">
        <v>131</v>
      </c>
      <c r="BE215" s="155">
        <f>IF(N215="základní",J215,0)</f>
        <v>4696.63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80</v>
      </c>
      <c r="BK215" s="155">
        <f>ROUND(I215*H215,2)</f>
        <v>4696.63</v>
      </c>
      <c r="BL215" s="18" t="s">
        <v>137</v>
      </c>
      <c r="BM215" s="154" t="s">
        <v>948</v>
      </c>
    </row>
    <row r="216" spans="1:65" s="2" customFormat="1" ht="21.75" customHeight="1">
      <c r="A216" s="30"/>
      <c r="B216" s="142"/>
      <c r="C216" s="143" t="s">
        <v>340</v>
      </c>
      <c r="D216" s="143" t="s">
        <v>133</v>
      </c>
      <c r="E216" s="144" t="s">
        <v>474</v>
      </c>
      <c r="F216" s="145" t="s">
        <v>475</v>
      </c>
      <c r="G216" s="146" t="s">
        <v>218</v>
      </c>
      <c r="H216" s="147">
        <v>376.523</v>
      </c>
      <c r="I216" s="148">
        <v>10.3</v>
      </c>
      <c r="J216" s="148">
        <f>ROUND(I216*H216,2)</f>
        <v>3878.19</v>
      </c>
      <c r="K216" s="149"/>
      <c r="L216" s="31"/>
      <c r="M216" s="150" t="s">
        <v>1</v>
      </c>
      <c r="N216" s="151" t="s">
        <v>37</v>
      </c>
      <c r="O216" s="152">
        <v>0.006</v>
      </c>
      <c r="P216" s="152">
        <f>O216*H216</f>
        <v>2.259138</v>
      </c>
      <c r="Q216" s="152">
        <v>0</v>
      </c>
      <c r="R216" s="152">
        <f>Q216*H216</f>
        <v>0</v>
      </c>
      <c r="S216" s="152">
        <v>0</v>
      </c>
      <c r="T216" s="153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4" t="s">
        <v>137</v>
      </c>
      <c r="AT216" s="154" t="s">
        <v>133</v>
      </c>
      <c r="AU216" s="154" t="s">
        <v>82</v>
      </c>
      <c r="AY216" s="18" t="s">
        <v>131</v>
      </c>
      <c r="BE216" s="155">
        <f>IF(N216="základní",J216,0)</f>
        <v>3878.19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80</v>
      </c>
      <c r="BK216" s="155">
        <f>ROUND(I216*H216,2)</f>
        <v>3878.19</v>
      </c>
      <c r="BL216" s="18" t="s">
        <v>137</v>
      </c>
      <c r="BM216" s="154" t="s">
        <v>949</v>
      </c>
    </row>
    <row r="217" spans="2:51" s="13" customFormat="1" ht="12">
      <c r="B217" s="156"/>
      <c r="D217" s="157" t="s">
        <v>142</v>
      </c>
      <c r="E217" s="158" t="s">
        <v>1</v>
      </c>
      <c r="F217" s="159" t="s">
        <v>950</v>
      </c>
      <c r="H217" s="160">
        <v>376.523</v>
      </c>
      <c r="L217" s="156"/>
      <c r="M217" s="161"/>
      <c r="N217" s="162"/>
      <c r="O217" s="162"/>
      <c r="P217" s="162"/>
      <c r="Q217" s="162"/>
      <c r="R217" s="162"/>
      <c r="S217" s="162"/>
      <c r="T217" s="163"/>
      <c r="AT217" s="158" t="s">
        <v>142</v>
      </c>
      <c r="AU217" s="158" t="s">
        <v>82</v>
      </c>
      <c r="AV217" s="13" t="s">
        <v>82</v>
      </c>
      <c r="AW217" s="13" t="s">
        <v>28</v>
      </c>
      <c r="AX217" s="13" t="s">
        <v>80</v>
      </c>
      <c r="AY217" s="158" t="s">
        <v>131</v>
      </c>
    </row>
    <row r="218" spans="1:65" s="2" customFormat="1" ht="33" customHeight="1">
      <c r="A218" s="30"/>
      <c r="B218" s="142"/>
      <c r="C218" s="143" t="s">
        <v>345</v>
      </c>
      <c r="D218" s="143" t="s">
        <v>133</v>
      </c>
      <c r="E218" s="144" t="s">
        <v>479</v>
      </c>
      <c r="F218" s="145" t="s">
        <v>480</v>
      </c>
      <c r="G218" s="146" t="s">
        <v>218</v>
      </c>
      <c r="H218" s="147">
        <v>13.264</v>
      </c>
      <c r="I218" s="148">
        <v>150</v>
      </c>
      <c r="J218" s="148">
        <f>ROUND(I218*H218,2)</f>
        <v>1989.6</v>
      </c>
      <c r="K218" s="149"/>
      <c r="L218" s="31"/>
      <c r="M218" s="150" t="s">
        <v>1</v>
      </c>
      <c r="N218" s="151" t="s">
        <v>37</v>
      </c>
      <c r="O218" s="152">
        <v>0</v>
      </c>
      <c r="P218" s="152">
        <f>O218*H218</f>
        <v>0</v>
      </c>
      <c r="Q218" s="152">
        <v>0</v>
      </c>
      <c r="R218" s="152">
        <f>Q218*H218</f>
        <v>0</v>
      </c>
      <c r="S218" s="152">
        <v>0</v>
      </c>
      <c r="T218" s="153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4" t="s">
        <v>137</v>
      </c>
      <c r="AT218" s="154" t="s">
        <v>133</v>
      </c>
      <c r="AU218" s="154" t="s">
        <v>82</v>
      </c>
      <c r="AY218" s="18" t="s">
        <v>131</v>
      </c>
      <c r="BE218" s="155">
        <f>IF(N218="základní",J218,0)</f>
        <v>1989.6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80</v>
      </c>
      <c r="BK218" s="155">
        <f>ROUND(I218*H218,2)</f>
        <v>1989.6</v>
      </c>
      <c r="BL218" s="18" t="s">
        <v>137</v>
      </c>
      <c r="BM218" s="154" t="s">
        <v>951</v>
      </c>
    </row>
    <row r="219" spans="1:65" s="2" customFormat="1" ht="33" customHeight="1">
      <c r="A219" s="30"/>
      <c r="B219" s="142"/>
      <c r="C219" s="143" t="s">
        <v>349</v>
      </c>
      <c r="D219" s="143" t="s">
        <v>133</v>
      </c>
      <c r="E219" s="144" t="s">
        <v>952</v>
      </c>
      <c r="F219" s="145" t="s">
        <v>953</v>
      </c>
      <c r="G219" s="146" t="s">
        <v>218</v>
      </c>
      <c r="H219" s="147">
        <v>3.346</v>
      </c>
      <c r="I219" s="148">
        <v>300</v>
      </c>
      <c r="J219" s="148">
        <f>ROUND(I219*H219,2)</f>
        <v>1003.8</v>
      </c>
      <c r="K219" s="149"/>
      <c r="L219" s="31"/>
      <c r="M219" s="150" t="s">
        <v>1</v>
      </c>
      <c r="N219" s="151" t="s">
        <v>37</v>
      </c>
      <c r="O219" s="152">
        <v>0</v>
      </c>
      <c r="P219" s="152">
        <f>O219*H219</f>
        <v>0</v>
      </c>
      <c r="Q219" s="152">
        <v>0</v>
      </c>
      <c r="R219" s="152">
        <f>Q219*H219</f>
        <v>0</v>
      </c>
      <c r="S219" s="152">
        <v>0</v>
      </c>
      <c r="T219" s="153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4" t="s">
        <v>137</v>
      </c>
      <c r="AT219" s="154" t="s">
        <v>133</v>
      </c>
      <c r="AU219" s="154" t="s">
        <v>82</v>
      </c>
      <c r="AY219" s="18" t="s">
        <v>131</v>
      </c>
      <c r="BE219" s="155">
        <f>IF(N219="základní",J219,0)</f>
        <v>1003.8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80</v>
      </c>
      <c r="BK219" s="155">
        <f>ROUND(I219*H219,2)</f>
        <v>1003.8</v>
      </c>
      <c r="BL219" s="18" t="s">
        <v>137</v>
      </c>
      <c r="BM219" s="154" t="s">
        <v>954</v>
      </c>
    </row>
    <row r="220" spans="1:65" s="2" customFormat="1" ht="21.75" customHeight="1">
      <c r="A220" s="30"/>
      <c r="B220" s="142"/>
      <c r="C220" s="143" t="s">
        <v>353</v>
      </c>
      <c r="D220" s="143" t="s">
        <v>133</v>
      </c>
      <c r="E220" s="144" t="s">
        <v>487</v>
      </c>
      <c r="F220" s="145" t="s">
        <v>217</v>
      </c>
      <c r="G220" s="146" t="s">
        <v>218</v>
      </c>
      <c r="H220" s="147">
        <v>3.207</v>
      </c>
      <c r="I220" s="148">
        <v>150</v>
      </c>
      <c r="J220" s="148">
        <f>ROUND(I220*H220,2)</f>
        <v>481.05</v>
      </c>
      <c r="K220" s="149"/>
      <c r="L220" s="31"/>
      <c r="M220" s="150" t="s">
        <v>1</v>
      </c>
      <c r="N220" s="151" t="s">
        <v>37</v>
      </c>
      <c r="O220" s="152">
        <v>0</v>
      </c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4" t="s">
        <v>137</v>
      </c>
      <c r="AT220" s="154" t="s">
        <v>133</v>
      </c>
      <c r="AU220" s="154" t="s">
        <v>82</v>
      </c>
      <c r="AY220" s="18" t="s">
        <v>131</v>
      </c>
      <c r="BE220" s="155">
        <f>IF(N220="základní",J220,0)</f>
        <v>481.05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80</v>
      </c>
      <c r="BK220" s="155">
        <f>ROUND(I220*H220,2)</f>
        <v>481.05</v>
      </c>
      <c r="BL220" s="18" t="s">
        <v>137</v>
      </c>
      <c r="BM220" s="154" t="s">
        <v>955</v>
      </c>
    </row>
    <row r="221" spans="2:63" s="12" customFormat="1" ht="22.9" customHeight="1">
      <c r="B221" s="130"/>
      <c r="D221" s="131" t="s">
        <v>71</v>
      </c>
      <c r="E221" s="140" t="s">
        <v>493</v>
      </c>
      <c r="F221" s="140" t="s">
        <v>494</v>
      </c>
      <c r="J221" s="141">
        <f>BK221</f>
        <v>476.1</v>
      </c>
      <c r="L221" s="130"/>
      <c r="M221" s="134"/>
      <c r="N221" s="135"/>
      <c r="O221" s="135"/>
      <c r="P221" s="136">
        <f>P222</f>
        <v>2.09484</v>
      </c>
      <c r="Q221" s="135"/>
      <c r="R221" s="136">
        <f>R222</f>
        <v>0</v>
      </c>
      <c r="S221" s="135"/>
      <c r="T221" s="137">
        <f>T222</f>
        <v>0</v>
      </c>
      <c r="AR221" s="131" t="s">
        <v>80</v>
      </c>
      <c r="AT221" s="138" t="s">
        <v>71</v>
      </c>
      <c r="AU221" s="138" t="s">
        <v>80</v>
      </c>
      <c r="AY221" s="131" t="s">
        <v>131</v>
      </c>
      <c r="BK221" s="139">
        <f>BK222</f>
        <v>476.1</v>
      </c>
    </row>
    <row r="222" spans="1:65" s="2" customFormat="1" ht="16.5" customHeight="1">
      <c r="A222" s="30"/>
      <c r="B222" s="142"/>
      <c r="C222" s="143" t="s">
        <v>358</v>
      </c>
      <c r="D222" s="143" t="s">
        <v>133</v>
      </c>
      <c r="E222" s="144" t="s">
        <v>496</v>
      </c>
      <c r="F222" s="145" t="s">
        <v>497</v>
      </c>
      <c r="G222" s="146" t="s">
        <v>218</v>
      </c>
      <c r="H222" s="147">
        <v>15.87</v>
      </c>
      <c r="I222" s="148">
        <v>30</v>
      </c>
      <c r="J222" s="148">
        <f>ROUND(I222*H222,2)</f>
        <v>476.1</v>
      </c>
      <c r="K222" s="149"/>
      <c r="L222" s="31"/>
      <c r="M222" s="150" t="s">
        <v>1</v>
      </c>
      <c r="N222" s="151" t="s">
        <v>37</v>
      </c>
      <c r="O222" s="152">
        <v>0.132</v>
      </c>
      <c r="P222" s="152">
        <f>O222*H222</f>
        <v>2.09484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4" t="s">
        <v>137</v>
      </c>
      <c r="AT222" s="154" t="s">
        <v>133</v>
      </c>
      <c r="AU222" s="154" t="s">
        <v>82</v>
      </c>
      <c r="AY222" s="18" t="s">
        <v>131</v>
      </c>
      <c r="BE222" s="155">
        <f>IF(N222="základní",J222,0)</f>
        <v>476.1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80</v>
      </c>
      <c r="BK222" s="155">
        <f>ROUND(I222*H222,2)</f>
        <v>476.1</v>
      </c>
      <c r="BL222" s="18" t="s">
        <v>137</v>
      </c>
      <c r="BM222" s="154" t="s">
        <v>956</v>
      </c>
    </row>
    <row r="223" spans="2:63" s="12" customFormat="1" ht="25.9" customHeight="1">
      <c r="B223" s="130"/>
      <c r="D223" s="131" t="s">
        <v>71</v>
      </c>
      <c r="E223" s="132" t="s">
        <v>499</v>
      </c>
      <c r="F223" s="132" t="s">
        <v>500</v>
      </c>
      <c r="J223" s="133">
        <f>BK223</f>
        <v>23000</v>
      </c>
      <c r="L223" s="130"/>
      <c r="M223" s="134"/>
      <c r="N223" s="135"/>
      <c r="O223" s="135"/>
      <c r="P223" s="136">
        <f>P224</f>
        <v>0</v>
      </c>
      <c r="Q223" s="135"/>
      <c r="R223" s="136">
        <f>R224</f>
        <v>0</v>
      </c>
      <c r="S223" s="135"/>
      <c r="T223" s="137">
        <f>T224</f>
        <v>0</v>
      </c>
      <c r="AR223" s="131" t="s">
        <v>82</v>
      </c>
      <c r="AT223" s="138" t="s">
        <v>71</v>
      </c>
      <c r="AU223" s="138" t="s">
        <v>72</v>
      </c>
      <c r="AY223" s="131" t="s">
        <v>131</v>
      </c>
      <c r="BK223" s="139">
        <f>BK224</f>
        <v>23000</v>
      </c>
    </row>
    <row r="224" spans="2:63" s="12" customFormat="1" ht="22.9" customHeight="1">
      <c r="B224" s="130"/>
      <c r="D224" s="131" t="s">
        <v>71</v>
      </c>
      <c r="E224" s="140" t="s">
        <v>653</v>
      </c>
      <c r="F224" s="140" t="s">
        <v>654</v>
      </c>
      <c r="J224" s="141">
        <f>BK224</f>
        <v>23000</v>
      </c>
      <c r="L224" s="130"/>
      <c r="M224" s="134"/>
      <c r="N224" s="135"/>
      <c r="O224" s="135"/>
      <c r="P224" s="136">
        <f>SUM(P225:P228)</f>
        <v>0</v>
      </c>
      <c r="Q224" s="135"/>
      <c r="R224" s="136">
        <f>SUM(R225:R228)</f>
        <v>0</v>
      </c>
      <c r="S224" s="135"/>
      <c r="T224" s="137">
        <f>SUM(T225:T228)</f>
        <v>0</v>
      </c>
      <c r="AR224" s="131" t="s">
        <v>82</v>
      </c>
      <c r="AT224" s="138" t="s">
        <v>71</v>
      </c>
      <c r="AU224" s="138" t="s">
        <v>80</v>
      </c>
      <c r="AY224" s="131" t="s">
        <v>131</v>
      </c>
      <c r="BK224" s="139">
        <f>SUM(BK225:BK228)</f>
        <v>23000</v>
      </c>
    </row>
    <row r="225" spans="1:65" s="2" customFormat="1" ht="21.75" customHeight="1">
      <c r="A225" s="30"/>
      <c r="B225" s="142"/>
      <c r="C225" s="143" t="s">
        <v>363</v>
      </c>
      <c r="D225" s="143" t="s">
        <v>133</v>
      </c>
      <c r="E225" s="144" t="s">
        <v>656</v>
      </c>
      <c r="F225" s="145" t="s">
        <v>957</v>
      </c>
      <c r="G225" s="146" t="s">
        <v>309</v>
      </c>
      <c r="H225" s="147">
        <v>1</v>
      </c>
      <c r="I225" s="148">
        <v>10500</v>
      </c>
      <c r="J225" s="148">
        <f>ROUND(I225*H225,2)</f>
        <v>10500</v>
      </c>
      <c r="K225" s="149"/>
      <c r="L225" s="31"/>
      <c r="M225" s="150" t="s">
        <v>1</v>
      </c>
      <c r="N225" s="151" t="s">
        <v>37</v>
      </c>
      <c r="O225" s="152">
        <v>0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4" t="s">
        <v>221</v>
      </c>
      <c r="AT225" s="154" t="s">
        <v>133</v>
      </c>
      <c r="AU225" s="154" t="s">
        <v>82</v>
      </c>
      <c r="AY225" s="18" t="s">
        <v>131</v>
      </c>
      <c r="BE225" s="155">
        <f>IF(N225="základní",J225,0)</f>
        <v>10500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80</v>
      </c>
      <c r="BK225" s="155">
        <f>ROUND(I225*H225,2)</f>
        <v>10500</v>
      </c>
      <c r="BL225" s="18" t="s">
        <v>221</v>
      </c>
      <c r="BM225" s="154" t="s">
        <v>958</v>
      </c>
    </row>
    <row r="226" spans="1:65" s="2" customFormat="1" ht="33" customHeight="1">
      <c r="A226" s="30"/>
      <c r="B226" s="142"/>
      <c r="C226" s="143" t="s">
        <v>370</v>
      </c>
      <c r="D226" s="143" t="s">
        <v>133</v>
      </c>
      <c r="E226" s="144" t="s">
        <v>660</v>
      </c>
      <c r="F226" s="145" t="s">
        <v>959</v>
      </c>
      <c r="G226" s="146" t="s">
        <v>309</v>
      </c>
      <c r="H226" s="147">
        <v>1</v>
      </c>
      <c r="I226" s="148">
        <v>7500</v>
      </c>
      <c r="J226" s="148">
        <f>ROUND(I226*H226,2)</f>
        <v>7500</v>
      </c>
      <c r="K226" s="149"/>
      <c r="L226" s="31"/>
      <c r="M226" s="150" t="s">
        <v>1</v>
      </c>
      <c r="N226" s="151" t="s">
        <v>37</v>
      </c>
      <c r="O226" s="152">
        <v>0</v>
      </c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4" t="s">
        <v>221</v>
      </c>
      <c r="AT226" s="154" t="s">
        <v>133</v>
      </c>
      <c r="AU226" s="154" t="s">
        <v>82</v>
      </c>
      <c r="AY226" s="18" t="s">
        <v>131</v>
      </c>
      <c r="BE226" s="155">
        <f>IF(N226="základní",J226,0)</f>
        <v>7500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80</v>
      </c>
      <c r="BK226" s="155">
        <f>ROUND(I226*H226,2)</f>
        <v>7500</v>
      </c>
      <c r="BL226" s="18" t="s">
        <v>221</v>
      </c>
      <c r="BM226" s="154" t="s">
        <v>960</v>
      </c>
    </row>
    <row r="227" spans="1:65" s="2" customFormat="1" ht="16.5" customHeight="1">
      <c r="A227" s="30"/>
      <c r="B227" s="142"/>
      <c r="C227" s="143" t="s">
        <v>378</v>
      </c>
      <c r="D227" s="143" t="s">
        <v>133</v>
      </c>
      <c r="E227" s="144" t="s">
        <v>691</v>
      </c>
      <c r="F227" s="145" t="s">
        <v>692</v>
      </c>
      <c r="G227" s="146" t="s">
        <v>309</v>
      </c>
      <c r="H227" s="147">
        <v>1</v>
      </c>
      <c r="I227" s="148">
        <v>2500</v>
      </c>
      <c r="J227" s="148">
        <f>ROUND(I227*H227,2)</f>
        <v>2500</v>
      </c>
      <c r="K227" s="149"/>
      <c r="L227" s="31"/>
      <c r="M227" s="150" t="s">
        <v>1</v>
      </c>
      <c r="N227" s="151" t="s">
        <v>37</v>
      </c>
      <c r="O227" s="152">
        <v>0</v>
      </c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4" t="s">
        <v>221</v>
      </c>
      <c r="AT227" s="154" t="s">
        <v>133</v>
      </c>
      <c r="AU227" s="154" t="s">
        <v>82</v>
      </c>
      <c r="AY227" s="18" t="s">
        <v>131</v>
      </c>
      <c r="BE227" s="155">
        <f>IF(N227="základní",J227,0)</f>
        <v>2500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80</v>
      </c>
      <c r="BK227" s="155">
        <f>ROUND(I227*H227,2)</f>
        <v>2500</v>
      </c>
      <c r="BL227" s="18" t="s">
        <v>221</v>
      </c>
      <c r="BM227" s="154" t="s">
        <v>961</v>
      </c>
    </row>
    <row r="228" spans="1:65" s="2" customFormat="1" ht="16.5" customHeight="1">
      <c r="A228" s="30"/>
      <c r="B228" s="142"/>
      <c r="C228" s="143" t="s">
        <v>382</v>
      </c>
      <c r="D228" s="143" t="s">
        <v>133</v>
      </c>
      <c r="E228" s="144" t="s">
        <v>695</v>
      </c>
      <c r="F228" s="145" t="s">
        <v>696</v>
      </c>
      <c r="G228" s="146" t="s">
        <v>309</v>
      </c>
      <c r="H228" s="147">
        <v>1</v>
      </c>
      <c r="I228" s="148">
        <v>2500</v>
      </c>
      <c r="J228" s="148">
        <f>ROUND(I228*H228,2)</f>
        <v>2500</v>
      </c>
      <c r="K228" s="149"/>
      <c r="L228" s="31"/>
      <c r="M228" s="150" t="s">
        <v>1</v>
      </c>
      <c r="N228" s="151" t="s">
        <v>37</v>
      </c>
      <c r="O228" s="152">
        <v>0</v>
      </c>
      <c r="P228" s="152">
        <f>O228*H228</f>
        <v>0</v>
      </c>
      <c r="Q228" s="152">
        <v>0</v>
      </c>
      <c r="R228" s="152">
        <f>Q228*H228</f>
        <v>0</v>
      </c>
      <c r="S228" s="152">
        <v>0</v>
      </c>
      <c r="T228" s="153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4" t="s">
        <v>221</v>
      </c>
      <c r="AT228" s="154" t="s">
        <v>133</v>
      </c>
      <c r="AU228" s="154" t="s">
        <v>82</v>
      </c>
      <c r="AY228" s="18" t="s">
        <v>131</v>
      </c>
      <c r="BE228" s="155">
        <f>IF(N228="základní",J228,0)</f>
        <v>2500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80</v>
      </c>
      <c r="BK228" s="155">
        <f>ROUND(I228*H228,2)</f>
        <v>2500</v>
      </c>
      <c r="BL228" s="18" t="s">
        <v>221</v>
      </c>
      <c r="BM228" s="154" t="s">
        <v>962</v>
      </c>
    </row>
    <row r="229" spans="2:63" s="12" customFormat="1" ht="25.9" customHeight="1">
      <c r="B229" s="130"/>
      <c r="D229" s="131" t="s">
        <v>71</v>
      </c>
      <c r="E229" s="132" t="s">
        <v>702</v>
      </c>
      <c r="F229" s="132" t="s">
        <v>703</v>
      </c>
      <c r="J229" s="133">
        <f>BK229</f>
        <v>12500</v>
      </c>
      <c r="L229" s="130"/>
      <c r="M229" s="134"/>
      <c r="N229" s="135"/>
      <c r="O229" s="135"/>
      <c r="P229" s="136">
        <f>P230+P232+P234+P236</f>
        <v>0</v>
      </c>
      <c r="Q229" s="135"/>
      <c r="R229" s="136">
        <f>R230+R232+R234+R236</f>
        <v>0</v>
      </c>
      <c r="S229" s="135"/>
      <c r="T229" s="137">
        <f>T230+T232+T234+T236</f>
        <v>0</v>
      </c>
      <c r="AR229" s="131" t="s">
        <v>153</v>
      </c>
      <c r="AT229" s="138" t="s">
        <v>71</v>
      </c>
      <c r="AU229" s="138" t="s">
        <v>72</v>
      </c>
      <c r="AY229" s="131" t="s">
        <v>131</v>
      </c>
      <c r="BK229" s="139">
        <f>BK230+BK232+BK234+BK236</f>
        <v>12500</v>
      </c>
    </row>
    <row r="230" spans="2:63" s="12" customFormat="1" ht="22.9" customHeight="1">
      <c r="B230" s="130"/>
      <c r="D230" s="131" t="s">
        <v>71</v>
      </c>
      <c r="E230" s="140" t="s">
        <v>704</v>
      </c>
      <c r="F230" s="140" t="s">
        <v>705</v>
      </c>
      <c r="J230" s="141">
        <f>BK230</f>
        <v>2500</v>
      </c>
      <c r="L230" s="130"/>
      <c r="M230" s="134"/>
      <c r="N230" s="135"/>
      <c r="O230" s="135"/>
      <c r="P230" s="136">
        <f>P231</f>
        <v>0</v>
      </c>
      <c r="Q230" s="135"/>
      <c r="R230" s="136">
        <f>R231</f>
        <v>0</v>
      </c>
      <c r="S230" s="135"/>
      <c r="T230" s="137">
        <f>T231</f>
        <v>0</v>
      </c>
      <c r="AR230" s="131" t="s">
        <v>153</v>
      </c>
      <c r="AT230" s="138" t="s">
        <v>71</v>
      </c>
      <c r="AU230" s="138" t="s">
        <v>80</v>
      </c>
      <c r="AY230" s="131" t="s">
        <v>131</v>
      </c>
      <c r="BK230" s="139">
        <f>BK231</f>
        <v>2500</v>
      </c>
    </row>
    <row r="231" spans="1:65" s="2" customFormat="1" ht="16.5" customHeight="1">
      <c r="A231" s="30"/>
      <c r="B231" s="142"/>
      <c r="C231" s="143" t="s">
        <v>386</v>
      </c>
      <c r="D231" s="143" t="s">
        <v>133</v>
      </c>
      <c r="E231" s="144" t="s">
        <v>707</v>
      </c>
      <c r="F231" s="145" t="s">
        <v>708</v>
      </c>
      <c r="G231" s="146" t="s">
        <v>309</v>
      </c>
      <c r="H231" s="147">
        <v>1</v>
      </c>
      <c r="I231" s="148">
        <v>2500</v>
      </c>
      <c r="J231" s="148">
        <f>ROUND(I231*H231,2)</f>
        <v>2500</v>
      </c>
      <c r="K231" s="149"/>
      <c r="L231" s="31"/>
      <c r="M231" s="150" t="s">
        <v>1</v>
      </c>
      <c r="N231" s="151" t="s">
        <v>37</v>
      </c>
      <c r="O231" s="152">
        <v>0</v>
      </c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4" t="s">
        <v>709</v>
      </c>
      <c r="AT231" s="154" t="s">
        <v>133</v>
      </c>
      <c r="AU231" s="154" t="s">
        <v>82</v>
      </c>
      <c r="AY231" s="18" t="s">
        <v>131</v>
      </c>
      <c r="BE231" s="155">
        <f>IF(N231="základní",J231,0)</f>
        <v>2500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80</v>
      </c>
      <c r="BK231" s="155">
        <f>ROUND(I231*H231,2)</f>
        <v>2500</v>
      </c>
      <c r="BL231" s="18" t="s">
        <v>709</v>
      </c>
      <c r="BM231" s="154" t="s">
        <v>963</v>
      </c>
    </row>
    <row r="232" spans="2:63" s="12" customFormat="1" ht="22.9" customHeight="1">
      <c r="B232" s="130"/>
      <c r="D232" s="131" t="s">
        <v>71</v>
      </c>
      <c r="E232" s="140" t="s">
        <v>711</v>
      </c>
      <c r="F232" s="140" t="s">
        <v>712</v>
      </c>
      <c r="J232" s="141">
        <f>BK232</f>
        <v>5000</v>
      </c>
      <c r="L232" s="130"/>
      <c r="M232" s="134"/>
      <c r="N232" s="135"/>
      <c r="O232" s="135"/>
      <c r="P232" s="136">
        <f>P233</f>
        <v>0</v>
      </c>
      <c r="Q232" s="135"/>
      <c r="R232" s="136">
        <f>R233</f>
        <v>0</v>
      </c>
      <c r="S232" s="135"/>
      <c r="T232" s="137">
        <f>T233</f>
        <v>0</v>
      </c>
      <c r="AR232" s="131" t="s">
        <v>153</v>
      </c>
      <c r="AT232" s="138" t="s">
        <v>71</v>
      </c>
      <c r="AU232" s="138" t="s">
        <v>80</v>
      </c>
      <c r="AY232" s="131" t="s">
        <v>131</v>
      </c>
      <c r="BK232" s="139">
        <f>BK233</f>
        <v>5000</v>
      </c>
    </row>
    <row r="233" spans="1:65" s="2" customFormat="1" ht="16.5" customHeight="1">
      <c r="A233" s="30"/>
      <c r="B233" s="142"/>
      <c r="C233" s="143" t="s">
        <v>390</v>
      </c>
      <c r="D233" s="143" t="s">
        <v>133</v>
      </c>
      <c r="E233" s="144" t="s">
        <v>714</v>
      </c>
      <c r="F233" s="145" t="s">
        <v>712</v>
      </c>
      <c r="G233" s="146" t="s">
        <v>536</v>
      </c>
      <c r="H233" s="147">
        <v>1</v>
      </c>
      <c r="I233" s="148">
        <v>5000</v>
      </c>
      <c r="J233" s="148">
        <f>ROUND(I233*H233,2)</f>
        <v>5000</v>
      </c>
      <c r="K233" s="149"/>
      <c r="L233" s="31"/>
      <c r="M233" s="150" t="s">
        <v>1</v>
      </c>
      <c r="N233" s="151" t="s">
        <v>37</v>
      </c>
      <c r="O233" s="152">
        <v>0</v>
      </c>
      <c r="P233" s="152">
        <f>O233*H233</f>
        <v>0</v>
      </c>
      <c r="Q233" s="152">
        <v>0</v>
      </c>
      <c r="R233" s="152">
        <f>Q233*H233</f>
        <v>0</v>
      </c>
      <c r="S233" s="152">
        <v>0</v>
      </c>
      <c r="T233" s="153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4" t="s">
        <v>709</v>
      </c>
      <c r="AT233" s="154" t="s">
        <v>133</v>
      </c>
      <c r="AU233" s="154" t="s">
        <v>82</v>
      </c>
      <c r="AY233" s="18" t="s">
        <v>131</v>
      </c>
      <c r="BE233" s="155">
        <f>IF(N233="základní",J233,0)</f>
        <v>5000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80</v>
      </c>
      <c r="BK233" s="155">
        <f>ROUND(I233*H233,2)</f>
        <v>5000</v>
      </c>
      <c r="BL233" s="18" t="s">
        <v>709</v>
      </c>
      <c r="BM233" s="154" t="s">
        <v>964</v>
      </c>
    </row>
    <row r="234" spans="2:63" s="12" customFormat="1" ht="22.9" customHeight="1">
      <c r="B234" s="130"/>
      <c r="D234" s="131" t="s">
        <v>71</v>
      </c>
      <c r="E234" s="140" t="s">
        <v>716</v>
      </c>
      <c r="F234" s="140" t="s">
        <v>717</v>
      </c>
      <c r="J234" s="141">
        <f>BK234</f>
        <v>2500</v>
      </c>
      <c r="L234" s="130"/>
      <c r="M234" s="134"/>
      <c r="N234" s="135"/>
      <c r="O234" s="135"/>
      <c r="P234" s="136">
        <f>P235</f>
        <v>0</v>
      </c>
      <c r="Q234" s="135"/>
      <c r="R234" s="136">
        <f>R235</f>
        <v>0</v>
      </c>
      <c r="S234" s="135"/>
      <c r="T234" s="137">
        <f>T235</f>
        <v>0</v>
      </c>
      <c r="AR234" s="131" t="s">
        <v>153</v>
      </c>
      <c r="AT234" s="138" t="s">
        <v>71</v>
      </c>
      <c r="AU234" s="138" t="s">
        <v>80</v>
      </c>
      <c r="AY234" s="131" t="s">
        <v>131</v>
      </c>
      <c r="BK234" s="139">
        <f>BK235</f>
        <v>2500</v>
      </c>
    </row>
    <row r="235" spans="1:65" s="2" customFormat="1" ht="16.5" customHeight="1">
      <c r="A235" s="30"/>
      <c r="B235" s="142"/>
      <c r="C235" s="143" t="s">
        <v>394</v>
      </c>
      <c r="D235" s="143" t="s">
        <v>133</v>
      </c>
      <c r="E235" s="144" t="s">
        <v>719</v>
      </c>
      <c r="F235" s="145" t="s">
        <v>717</v>
      </c>
      <c r="G235" s="146" t="s">
        <v>536</v>
      </c>
      <c r="H235" s="147">
        <v>1</v>
      </c>
      <c r="I235" s="148">
        <v>2500</v>
      </c>
      <c r="J235" s="148">
        <f>ROUND(I235*H235,2)</f>
        <v>2500</v>
      </c>
      <c r="K235" s="149"/>
      <c r="L235" s="31"/>
      <c r="M235" s="150" t="s">
        <v>1</v>
      </c>
      <c r="N235" s="151" t="s">
        <v>37</v>
      </c>
      <c r="O235" s="152">
        <v>0</v>
      </c>
      <c r="P235" s="152">
        <f>O235*H235</f>
        <v>0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4" t="s">
        <v>709</v>
      </c>
      <c r="AT235" s="154" t="s">
        <v>133</v>
      </c>
      <c r="AU235" s="154" t="s">
        <v>82</v>
      </c>
      <c r="AY235" s="18" t="s">
        <v>131</v>
      </c>
      <c r="BE235" s="155">
        <f>IF(N235="základní",J235,0)</f>
        <v>2500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80</v>
      </c>
      <c r="BK235" s="155">
        <f>ROUND(I235*H235,2)</f>
        <v>2500</v>
      </c>
      <c r="BL235" s="18" t="s">
        <v>709</v>
      </c>
      <c r="BM235" s="154" t="s">
        <v>965</v>
      </c>
    </row>
    <row r="236" spans="2:63" s="12" customFormat="1" ht="22.9" customHeight="1">
      <c r="B236" s="130"/>
      <c r="D236" s="131" t="s">
        <v>71</v>
      </c>
      <c r="E236" s="140" t="s">
        <v>721</v>
      </c>
      <c r="F236" s="140" t="s">
        <v>722</v>
      </c>
      <c r="J236" s="141">
        <f>BK236</f>
        <v>2500</v>
      </c>
      <c r="L236" s="130"/>
      <c r="M236" s="134"/>
      <c r="N236" s="135"/>
      <c r="O236" s="135"/>
      <c r="P236" s="136">
        <f>P237</f>
        <v>0</v>
      </c>
      <c r="Q236" s="135"/>
      <c r="R236" s="136">
        <f>R237</f>
        <v>0</v>
      </c>
      <c r="S236" s="135"/>
      <c r="T236" s="137">
        <f>T237</f>
        <v>0</v>
      </c>
      <c r="AR236" s="131" t="s">
        <v>153</v>
      </c>
      <c r="AT236" s="138" t="s">
        <v>71</v>
      </c>
      <c r="AU236" s="138" t="s">
        <v>80</v>
      </c>
      <c r="AY236" s="131" t="s">
        <v>131</v>
      </c>
      <c r="BK236" s="139">
        <f>BK237</f>
        <v>2500</v>
      </c>
    </row>
    <row r="237" spans="1:65" s="2" customFormat="1" ht="16.5" customHeight="1">
      <c r="A237" s="30"/>
      <c r="B237" s="142"/>
      <c r="C237" s="143" t="s">
        <v>398</v>
      </c>
      <c r="D237" s="143" t="s">
        <v>133</v>
      </c>
      <c r="E237" s="144" t="s">
        <v>724</v>
      </c>
      <c r="F237" s="145" t="s">
        <v>725</v>
      </c>
      <c r="G237" s="146" t="s">
        <v>536</v>
      </c>
      <c r="H237" s="147">
        <v>1</v>
      </c>
      <c r="I237" s="148">
        <v>2500</v>
      </c>
      <c r="J237" s="148">
        <f>ROUND(I237*H237,2)</f>
        <v>2500</v>
      </c>
      <c r="K237" s="149"/>
      <c r="L237" s="31"/>
      <c r="M237" s="194" t="s">
        <v>1</v>
      </c>
      <c r="N237" s="195" t="s">
        <v>37</v>
      </c>
      <c r="O237" s="196">
        <v>0</v>
      </c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4" t="s">
        <v>709</v>
      </c>
      <c r="AT237" s="154" t="s">
        <v>133</v>
      </c>
      <c r="AU237" s="154" t="s">
        <v>82</v>
      </c>
      <c r="AY237" s="18" t="s">
        <v>131</v>
      </c>
      <c r="BE237" s="155">
        <f>IF(N237="základní",J237,0)</f>
        <v>2500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80</v>
      </c>
      <c r="BK237" s="155">
        <f>ROUND(I237*H237,2)</f>
        <v>2500</v>
      </c>
      <c r="BL237" s="18" t="s">
        <v>709</v>
      </c>
      <c r="BM237" s="154" t="s">
        <v>966</v>
      </c>
    </row>
    <row r="238" spans="1:31" s="2" customFormat="1" ht="6.95" customHeight="1">
      <c r="A238" s="30"/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31"/>
      <c r="M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</row>
  </sheetData>
  <autoFilter ref="C128:K23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LAPTOP-LUF4KI7R\František</dc:creator>
  <cp:keywords/>
  <dc:description/>
  <cp:lastModifiedBy>Svobodová Blanka Ing.</cp:lastModifiedBy>
  <dcterms:created xsi:type="dcterms:W3CDTF">2021-03-15T08:42:23Z</dcterms:created>
  <dcterms:modified xsi:type="dcterms:W3CDTF">2021-05-11T11:48:41Z</dcterms:modified>
  <cp:category/>
  <cp:version/>
  <cp:contentType/>
  <cp:contentStatus/>
</cp:coreProperties>
</file>