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65431" yWindow="65431" windowWidth="23250" windowHeight="12570" activeTab="1"/>
  </bookViews>
  <sheets>
    <sheet name="Rekapitulace stavby" sheetId="1" r:id="rId1"/>
    <sheet name="22-012 - Venkovní basketb..." sheetId="2" r:id="rId2"/>
  </sheets>
  <definedNames>
    <definedName name="_xlnm._FilterDatabase" localSheetId="1" hidden="1">'22-012 - Venkovní basketb...'!$C$14:$K$33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'22-012 - Venkovní basketb...'!$14:$14</definedName>
  </definedNames>
  <calcPr calcId="162913"/>
  <extLst/>
</workbook>
</file>

<file path=xl/sharedStrings.xml><?xml version="1.0" encoding="utf-8"?>
<sst xmlns="http://schemas.openxmlformats.org/spreadsheetml/2006/main" count="372" uniqueCount="148">
  <si>
    <t>Export Komplet</t>
  </si>
  <si>
    <t/>
  </si>
  <si>
    <t>2.0</t>
  </si>
  <si>
    <t>False</t>
  </si>
  <si>
    <t>{b835b92f-7875-4998-ab33-bfd2b9b8c803}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</si>
  <si>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</si>
  <si>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</si>
  <si>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</si>
  <si>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</si>
  <si>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</si>
  <si>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</si>
  <si>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</si>
  <si>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</si>
  <si>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22-012</t>
  </si>
  <si>
    <t>Stavba:</t>
  </si>
  <si>
    <t>Venkovní basketbalové hřiště Teplice - Anger</t>
  </si>
  <si>
    <t>KSO:</t>
  </si>
  <si>
    <t>CC-CZ:</t>
  </si>
  <si>
    <t>Místo:</t>
  </si>
  <si>
    <t>Teplice</t>
  </si>
  <si>
    <t>Datum:</t>
  </si>
  <si>
    <t>3. 2. 2022</t>
  </si>
  <si>
    <t>Zadavatel:</t>
  </si>
  <si>
    <t>IČ:</t>
  </si>
  <si>
    <t>Statutární město Teplice</t>
  </si>
  <si>
    <t>DIČ:</t>
  </si>
  <si>
    <t>Zhotovitel:</t>
  </si>
  <si>
    <t xml:space="preserve"> </t>
  </si>
  <si>
    <t>Projektant:</t>
  </si>
  <si>
    <t>Sportovní projekty s.r.o.</t>
  </si>
  <si>
    <t>True</t>
  </si>
  <si>
    <t>Zpracovatel:</t>
  </si>
  <si>
    <t>F.Pecka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</si>
  <si>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</si>
  <si>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</si>
  <si>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</si>
  <si>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</si>
  <si>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</si>
  <si>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</si>
  <si>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</si>
  <si>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</si>
  <si>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</si>
  <si>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</si>
  <si>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</si>
  <si>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</si>
  <si>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</si>
  <si>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</si>
  <si>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</si>
  <si>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</si>
  <si>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</si>
  <si>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</si>
  <si>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</si>
  <si>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</si>
  <si>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</si>
  <si>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</si>
  <si>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</si>
  <si>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</si>
  <si>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</si>
  <si>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</si>
  <si>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</si>
  <si>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</si>
  <si>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</si>
  <si>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</si>
  <si>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</si>
  <si>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</si>
  <si>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</si>
  <si>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</si>
  <si>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</si>
  <si>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</si>
  <si>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</si>
  <si>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</si>
  <si>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</si>
  <si>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</si>
  <si>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</si>
  <si>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</si>
  <si>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</si>
  <si>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</si>
  <si>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</si>
  <si>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</si>
  <si>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</si>
  <si>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</si>
  <si>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Cena celkem [CZK]</t>
  </si>
  <si>
    <t>-1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</si>
  <si>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</si>
  <si>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</si>
  <si>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</si>
  <si>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</si>
  <si>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</si>
  <si>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</si>
  <si>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</si>
  <si>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</si>
  <si>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</si>
  <si>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</si>
  <si>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</si>
  <si>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</si>
  <si>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</si>
  <si>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</si>
  <si>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</si>
  <si>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</si>
  <si>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m2</t>
  </si>
  <si>
    <t>4</t>
  </si>
  <si>
    <t>VV</t>
  </si>
  <si>
    <t>m3</t>
  </si>
  <si>
    <t>8</t>
  </si>
  <si>
    <t>16</t>
  </si>
  <si>
    <t>M</t>
  </si>
  <si>
    <t>10371500</t>
  </si>
  <si>
    <t>substrát pro trávníky VL</t>
  </si>
  <si>
    <t>-1582460721</t>
  </si>
  <si>
    <t>17</t>
  </si>
  <si>
    <t>181411131</t>
  </si>
  <si>
    <t>Založení parkového trávníku výsevem plochy jednotlivě do 1000 m2 v rovině a ve svahu do 1:5 - součást skladby souvrství - viz.TZ</t>
  </si>
  <si>
    <t>1467450273</t>
  </si>
  <si>
    <t>18</t>
  </si>
  <si>
    <t>00572410</t>
  </si>
  <si>
    <t>osivo směs travní parková</t>
  </si>
  <si>
    <t>kg</t>
  </si>
  <si>
    <t>873394941</t>
  </si>
  <si>
    <t>184802111</t>
  </si>
  <si>
    <t>Chemické odplevelení před založením kultury nad 20 m2 postřikem na široko v rovině a svahu do 1:5</t>
  </si>
  <si>
    <t>1855193120</t>
  </si>
  <si>
    <t>22</t>
  </si>
  <si>
    <t>185802113</t>
  </si>
  <si>
    <t>Hnojení půdy umělým hnojivem na široko v rovině a svahu do 1:5</t>
  </si>
  <si>
    <t>t</t>
  </si>
  <si>
    <t>1973540330</t>
  </si>
  <si>
    <t>23</t>
  </si>
  <si>
    <t>25191155</t>
  </si>
  <si>
    <t>hnojivo průmyslové Cererit</t>
  </si>
  <si>
    <t>1227203888</t>
  </si>
  <si>
    <t>24</t>
  </si>
  <si>
    <t>185804312</t>
  </si>
  <si>
    <t>Zalití rostlin vodou plocha přes 20 m2</t>
  </si>
  <si>
    <t>1520862308</t>
  </si>
  <si>
    <t>25</t>
  </si>
  <si>
    <t>185851121</t>
  </si>
  <si>
    <t>Dovoz vody pro zálivku rostlin za vzdálenost do 1000 m</t>
  </si>
  <si>
    <t>-1196679190</t>
  </si>
  <si>
    <t>Gartensta plus s.r.o.</t>
  </si>
  <si>
    <t>F. Pecka</t>
  </si>
  <si>
    <t>(3085,0-560,0)*0,05*1,05</t>
  </si>
  <si>
    <t>3085,0-560,0</t>
  </si>
  <si>
    <t>2525*0,03 'Přepočtené koeficientem množství</t>
  </si>
  <si>
    <t>"S4"2525,000</t>
  </si>
  <si>
    <t>2525,0*0,000025</t>
  </si>
  <si>
    <t>0,028*1000 'Přepočtené koeficientem množství</t>
  </si>
  <si>
    <t>2525,0*0,002</t>
  </si>
  <si>
    <t>SOUPIS MÉNĚPRACÍ - zatravnění valů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</si>
</sst>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5" fillId="0" borderId="10" xfId="0" applyNumberFormat="1" applyFont="1" applyBorder="1" applyAlignment="1">
      <alignment/>
    </xf>
    <xf numFmtId="166" fontId="25" fillId="0" borderId="11" xfId="0" applyNumberFormat="1" applyFont="1" applyBorder="1" applyAlignment="1">
      <alignment/>
    </xf>
    <xf numFmtId="4" fontId="26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167" fontId="18" fillId="0" borderId="21" xfId="0" applyNumberFormat="1" applyFont="1" applyBorder="1" applyAlignment="1" applyProtection="1">
      <alignment vertical="center"/>
      <protection locked="0"/>
    </xf>
    <xf numFmtId="4" fontId="18" fillId="0" borderId="21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49" fontId="28" fillId="0" borderId="21" xfId="0" applyNumberFormat="1" applyFont="1" applyBorder="1" applyAlignment="1" applyProtection="1">
      <alignment horizontal="left" vertical="center" wrapText="1"/>
      <protection locked="0"/>
    </xf>
    <xf numFmtId="0" fontId="28" fillId="0" borderId="21" xfId="0" applyFont="1" applyBorder="1" applyAlignment="1" applyProtection="1">
      <alignment horizontal="left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167" fontId="28" fillId="0" borderId="21" xfId="0" applyNumberFormat="1" applyFont="1" applyBorder="1" applyAlignment="1" applyProtection="1">
      <alignment vertical="center"/>
      <protection locked="0"/>
    </xf>
    <xf numFmtId="4" fontId="28" fillId="0" borderId="21" xfId="0" applyNumberFormat="1" applyFont="1" applyBorder="1" applyAlignment="1" applyProtection="1">
      <alignment vertical="center"/>
      <protection locked="0"/>
    </xf>
    <xf numFmtId="0" fontId="29" fillId="0" borderId="21" xfId="0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7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27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 wrapText="1"/>
    </xf>
    <xf numFmtId="167" fontId="9" fillId="0" borderId="23" xfId="0" applyNumberFormat="1" applyFont="1" applyBorder="1" applyAlignment="1">
      <alignment vertical="center"/>
    </xf>
    <xf numFmtId="167" fontId="9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4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79">
      <selection activeCell="BE99" sqref="BE9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44:72" s="1" customFormat="1" ht="36.95" customHeight="1">
      <c r="AR2" s="154" t="s">
        <v>5</v>
      </c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S2" s="12" t="s">
        <v>6</v>
      </c>
      <c r="BT2" s="12" t="s">
        <v>7</v>
      </c>
    </row>
    <row r="3" spans="2:72" s="1" customFormat="1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s="1" customFormat="1" ht="24.95" customHeight="1">
      <c r="B4" s="15"/>
      <c r="D4" s="16" t="s">
        <v>9</v>
      </c>
      <c r="AR4" s="15"/>
      <c r="AS4" s="17" t="s">
        <v>10</v>
      </c>
      <c r="BS4" s="12" t="s">
        <v>11</v>
      </c>
    </row>
    <row r="5" spans="2:71" s="1" customFormat="1" ht="12" customHeight="1">
      <c r="B5" s="15"/>
      <c r="D5" s="18" t="s">
        <v>12</v>
      </c>
      <c r="K5" s="139" t="s">
        <v>13</v>
      </c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R5" s="15"/>
      <c r="BS5" s="12" t="s">
        <v>6</v>
      </c>
    </row>
    <row r="6" spans="2:71" s="1" customFormat="1" ht="36.95" customHeight="1">
      <c r="B6" s="15"/>
      <c r="D6" s="20" t="s">
        <v>14</v>
      </c>
      <c r="K6" s="141" t="s">
        <v>15</v>
      </c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R6" s="15"/>
      <c r="BS6" s="12" t="s">
        <v>6</v>
      </c>
    </row>
    <row r="7" spans="2:71" s="1" customFormat="1" ht="12" customHeight="1">
      <c r="B7" s="15"/>
      <c r="D7" s="21" t="s">
        <v>16</v>
      </c>
      <c r="K7" s="19" t="s">
        <v>1</v>
      </c>
      <c r="AK7" s="21" t="s">
        <v>17</v>
      </c>
      <c r="AN7" s="19" t="s">
        <v>1</v>
      </c>
      <c r="AR7" s="15"/>
      <c r="BS7" s="12" t="s">
        <v>6</v>
      </c>
    </row>
    <row r="8" spans="2:71" s="1" customFormat="1" ht="12" customHeight="1">
      <c r="B8" s="15"/>
      <c r="D8" s="21" t="s">
        <v>18</v>
      </c>
      <c r="K8" s="19" t="s">
        <v>19</v>
      </c>
      <c r="AK8" s="21" t="s">
        <v>20</v>
      </c>
      <c r="AN8" s="19" t="s">
        <v>21</v>
      </c>
      <c r="AR8" s="15"/>
      <c r="BS8" s="12" t="s">
        <v>6</v>
      </c>
    </row>
    <row r="9" spans="2:71" s="1" customFormat="1" ht="14.45" customHeight="1">
      <c r="B9" s="15"/>
      <c r="AR9" s="15"/>
      <c r="BS9" s="12" t="s">
        <v>6</v>
      </c>
    </row>
    <row r="10" spans="2:71" s="1" customFormat="1" ht="12" customHeight="1">
      <c r="B10" s="15"/>
      <c r="D10" s="21" t="s">
        <v>22</v>
      </c>
      <c r="AK10" s="21" t="s">
        <v>23</v>
      </c>
      <c r="AN10" s="19" t="s">
        <v>1</v>
      </c>
      <c r="AR10" s="15"/>
      <c r="BS10" s="12" t="s">
        <v>6</v>
      </c>
    </row>
    <row r="11" spans="2:71" s="1" customFormat="1" ht="18.4" customHeight="1">
      <c r="B11" s="15"/>
      <c r="E11" s="19" t="s">
        <v>24</v>
      </c>
      <c r="AK11" s="21" t="s">
        <v>25</v>
      </c>
      <c r="AN11" s="19" t="s">
        <v>1</v>
      </c>
      <c r="AR11" s="15"/>
      <c r="BS11" s="12" t="s">
        <v>6</v>
      </c>
    </row>
    <row r="12" spans="2:71" s="1" customFormat="1" ht="6.95" customHeight="1">
      <c r="B12" s="15"/>
      <c r="AR12" s="15"/>
      <c r="BS12" s="12" t="s">
        <v>6</v>
      </c>
    </row>
    <row r="13" spans="2:71" s="1" customFormat="1" ht="12" customHeight="1">
      <c r="B13" s="15"/>
      <c r="D13" s="21" t="s">
        <v>26</v>
      </c>
      <c r="AK13" s="21" t="s">
        <v>23</v>
      </c>
      <c r="AN13" s="19" t="s">
        <v>1</v>
      </c>
      <c r="AR13" s="15"/>
      <c r="BS13" s="12" t="s">
        <v>6</v>
      </c>
    </row>
    <row r="14" spans="2:71" ht="12.75">
      <c r="B14" s="15"/>
      <c r="E14" s="19" t="s">
        <v>27</v>
      </c>
      <c r="AK14" s="21" t="s">
        <v>25</v>
      </c>
      <c r="AN14" s="19" t="s">
        <v>1</v>
      </c>
      <c r="AR14" s="15"/>
      <c r="BS14" s="12" t="s">
        <v>6</v>
      </c>
    </row>
    <row r="15" spans="2:71" s="1" customFormat="1" ht="6.95" customHeight="1">
      <c r="B15" s="15"/>
      <c r="AR15" s="15"/>
      <c r="BS15" s="12" t="s">
        <v>3</v>
      </c>
    </row>
    <row r="16" spans="2:71" s="1" customFormat="1" ht="12" customHeight="1">
      <c r="B16" s="15"/>
      <c r="D16" s="21" t="s">
        <v>28</v>
      </c>
      <c r="AK16" s="21" t="s">
        <v>23</v>
      </c>
      <c r="AN16" s="19" t="s">
        <v>1</v>
      </c>
      <c r="AR16" s="15"/>
      <c r="BS16" s="12" t="s">
        <v>3</v>
      </c>
    </row>
    <row r="17" spans="2:71" s="1" customFormat="1" ht="18.4" customHeight="1">
      <c r="B17" s="15"/>
      <c r="E17" s="19" t="s">
        <v>29</v>
      </c>
      <c r="AK17" s="21" t="s">
        <v>25</v>
      </c>
      <c r="AN17" s="19" t="s">
        <v>1</v>
      </c>
      <c r="AR17" s="15"/>
      <c r="BS17" s="12" t="s">
        <v>30</v>
      </c>
    </row>
    <row r="18" spans="2:71" s="1" customFormat="1" ht="6.95" customHeight="1">
      <c r="B18" s="15"/>
      <c r="AR18" s="15"/>
      <c r="BS18" s="12" t="s">
        <v>6</v>
      </c>
    </row>
    <row r="19" spans="2:71" s="1" customFormat="1" ht="12" customHeight="1">
      <c r="B19" s="15"/>
      <c r="D19" s="21" t="s">
        <v>31</v>
      </c>
      <c r="AK19" s="21" t="s">
        <v>23</v>
      </c>
      <c r="AN19" s="19" t="s">
        <v>1</v>
      </c>
      <c r="AR19" s="15"/>
      <c r="BS19" s="12" t="s">
        <v>6</v>
      </c>
    </row>
    <row r="20" spans="2:71" s="1" customFormat="1" ht="18.4" customHeight="1">
      <c r="B20" s="15"/>
      <c r="E20" s="19" t="s">
        <v>32</v>
      </c>
      <c r="AK20" s="21" t="s">
        <v>25</v>
      </c>
      <c r="AN20" s="19" t="s">
        <v>1</v>
      </c>
      <c r="AR20" s="15"/>
      <c r="BS20" s="12" t="s">
        <v>30</v>
      </c>
    </row>
    <row r="21" spans="2:44" s="1" customFormat="1" ht="6.95" customHeight="1">
      <c r="B21" s="15"/>
      <c r="AR21" s="15"/>
    </row>
    <row r="22" spans="2:44" s="1" customFormat="1" ht="12" customHeight="1">
      <c r="B22" s="15"/>
      <c r="D22" s="21" t="s">
        <v>33</v>
      </c>
      <c r="AR22" s="15"/>
    </row>
    <row r="23" spans="2:44" s="1" customFormat="1" ht="16.5" customHeight="1">
      <c r="B23" s="15"/>
      <c r="E23" s="142" t="s">
        <v>1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R23" s="15"/>
    </row>
    <row r="24" spans="2:44" s="1" customFormat="1" ht="6.95" customHeight="1">
      <c r="B24" s="15"/>
      <c r="AR24" s="15"/>
    </row>
    <row r="25" spans="2:44" s="1" customFormat="1" ht="6.95" customHeight="1">
      <c r="B25" s="1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15"/>
    </row>
    <row r="26" spans="1:57" s="2" customFormat="1" ht="25.9" customHeight="1">
      <c r="A26" s="24"/>
      <c r="B26" s="25"/>
      <c r="C26" s="24"/>
      <c r="D26" s="26" t="s">
        <v>34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43">
        <f>ROUND(AG94,2)</f>
        <v>224367.83</v>
      </c>
      <c r="AL26" s="144"/>
      <c r="AM26" s="144"/>
      <c r="AN26" s="144"/>
      <c r="AO26" s="144"/>
      <c r="AP26" s="24"/>
      <c r="AQ26" s="24"/>
      <c r="AR26" s="25"/>
      <c r="BE26" s="24"/>
    </row>
    <row r="27" spans="1:57" s="2" customFormat="1" ht="6.95" customHeight="1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5"/>
      <c r="BE27" s="24"/>
    </row>
    <row r="28" spans="1:57" s="2" customFormat="1" ht="12.75">
      <c r="A28" s="24"/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145" t="s">
        <v>35</v>
      </c>
      <c r="M28" s="145"/>
      <c r="N28" s="145"/>
      <c r="O28" s="145"/>
      <c r="P28" s="145"/>
      <c r="Q28" s="24"/>
      <c r="R28" s="24"/>
      <c r="S28" s="24"/>
      <c r="T28" s="24"/>
      <c r="U28" s="24"/>
      <c r="V28" s="24"/>
      <c r="W28" s="145" t="s">
        <v>36</v>
      </c>
      <c r="X28" s="145"/>
      <c r="Y28" s="145"/>
      <c r="Z28" s="145"/>
      <c r="AA28" s="145"/>
      <c r="AB28" s="145"/>
      <c r="AC28" s="145"/>
      <c r="AD28" s="145"/>
      <c r="AE28" s="145"/>
      <c r="AF28" s="24"/>
      <c r="AG28" s="24"/>
      <c r="AH28" s="24"/>
      <c r="AI28" s="24"/>
      <c r="AJ28" s="24"/>
      <c r="AK28" s="145" t="s">
        <v>37</v>
      </c>
      <c r="AL28" s="145"/>
      <c r="AM28" s="145"/>
      <c r="AN28" s="145"/>
      <c r="AO28" s="145"/>
      <c r="AP28" s="24"/>
      <c r="AQ28" s="24"/>
      <c r="AR28" s="25"/>
      <c r="BE28" s="24"/>
    </row>
    <row r="29" spans="2:44" s="3" customFormat="1" ht="14.45" customHeight="1">
      <c r="B29" s="28"/>
      <c r="D29" s="21" t="s">
        <v>38</v>
      </c>
      <c r="F29" s="21" t="s">
        <v>39</v>
      </c>
      <c r="L29" s="148">
        <v>0.21</v>
      </c>
      <c r="M29" s="147"/>
      <c r="N29" s="147"/>
      <c r="O29" s="147"/>
      <c r="P29" s="147"/>
      <c r="W29" s="146" t="e">
        <f>ROUND(AZ94,2)</f>
        <v>#REF!</v>
      </c>
      <c r="X29" s="147"/>
      <c r="Y29" s="147"/>
      <c r="Z29" s="147"/>
      <c r="AA29" s="147"/>
      <c r="AB29" s="147"/>
      <c r="AC29" s="147"/>
      <c r="AD29" s="147"/>
      <c r="AE29" s="147"/>
      <c r="AK29" s="146" t="e">
        <f>ROUND(AV94,2)</f>
        <v>#REF!</v>
      </c>
      <c r="AL29" s="147"/>
      <c r="AM29" s="147"/>
      <c r="AN29" s="147"/>
      <c r="AO29" s="147"/>
      <c r="AR29" s="28"/>
    </row>
    <row r="30" spans="2:44" s="3" customFormat="1" ht="14.45" customHeight="1">
      <c r="B30" s="28"/>
      <c r="F30" s="21" t="s">
        <v>40</v>
      </c>
      <c r="L30" s="148">
        <v>0.15</v>
      </c>
      <c r="M30" s="147"/>
      <c r="N30" s="147"/>
      <c r="O30" s="147"/>
      <c r="P30" s="147"/>
      <c r="W30" s="146" t="e">
        <f>ROUND(BA94,2)</f>
        <v>#REF!</v>
      </c>
      <c r="X30" s="147"/>
      <c r="Y30" s="147"/>
      <c r="Z30" s="147"/>
      <c r="AA30" s="147"/>
      <c r="AB30" s="147"/>
      <c r="AC30" s="147"/>
      <c r="AD30" s="147"/>
      <c r="AE30" s="147"/>
      <c r="AK30" s="146" t="e">
        <f>ROUND(AW94,2)</f>
        <v>#REF!</v>
      </c>
      <c r="AL30" s="147"/>
      <c r="AM30" s="147"/>
      <c r="AN30" s="147"/>
      <c r="AO30" s="147"/>
      <c r="AR30" s="28"/>
    </row>
    <row r="31" spans="2:44" s="3" customFormat="1" ht="14.45" customHeight="1" hidden="1">
      <c r="B31" s="28"/>
      <c r="F31" s="21" t="s">
        <v>41</v>
      </c>
      <c r="L31" s="148">
        <v>0.21</v>
      </c>
      <c r="M31" s="147"/>
      <c r="N31" s="147"/>
      <c r="O31" s="147"/>
      <c r="P31" s="147"/>
      <c r="W31" s="146" t="e">
        <f>ROUND(BB94,2)</f>
        <v>#REF!</v>
      </c>
      <c r="X31" s="147"/>
      <c r="Y31" s="147"/>
      <c r="Z31" s="147"/>
      <c r="AA31" s="147"/>
      <c r="AB31" s="147"/>
      <c r="AC31" s="147"/>
      <c r="AD31" s="147"/>
      <c r="AE31" s="147"/>
      <c r="AK31" s="146">
        <v>0</v>
      </c>
      <c r="AL31" s="147"/>
      <c r="AM31" s="147"/>
      <c r="AN31" s="147"/>
      <c r="AO31" s="147"/>
      <c r="AR31" s="28"/>
    </row>
    <row r="32" spans="2:44" s="3" customFormat="1" ht="14.45" customHeight="1" hidden="1">
      <c r="B32" s="28"/>
      <c r="F32" s="21" t="s">
        <v>42</v>
      </c>
      <c r="L32" s="148">
        <v>0.15</v>
      </c>
      <c r="M32" s="147"/>
      <c r="N32" s="147"/>
      <c r="O32" s="147"/>
      <c r="P32" s="147"/>
      <c r="W32" s="146" t="e">
        <f>ROUND(BC94,2)</f>
        <v>#REF!</v>
      </c>
      <c r="X32" s="147"/>
      <c r="Y32" s="147"/>
      <c r="Z32" s="147"/>
      <c r="AA32" s="147"/>
      <c r="AB32" s="147"/>
      <c r="AC32" s="147"/>
      <c r="AD32" s="147"/>
      <c r="AE32" s="147"/>
      <c r="AK32" s="146">
        <v>0</v>
      </c>
      <c r="AL32" s="147"/>
      <c r="AM32" s="147"/>
      <c r="AN32" s="147"/>
      <c r="AO32" s="147"/>
      <c r="AR32" s="28"/>
    </row>
    <row r="33" spans="2:44" s="3" customFormat="1" ht="14.45" customHeight="1" hidden="1">
      <c r="B33" s="28"/>
      <c r="F33" s="21" t="s">
        <v>43</v>
      </c>
      <c r="L33" s="148">
        <v>0</v>
      </c>
      <c r="M33" s="147"/>
      <c r="N33" s="147"/>
      <c r="O33" s="147"/>
      <c r="P33" s="147"/>
      <c r="W33" s="146" t="e">
        <f>ROUND(BD94,2)</f>
        <v>#REF!</v>
      </c>
      <c r="X33" s="147"/>
      <c r="Y33" s="147"/>
      <c r="Z33" s="147"/>
      <c r="AA33" s="147"/>
      <c r="AB33" s="147"/>
      <c r="AC33" s="147"/>
      <c r="AD33" s="147"/>
      <c r="AE33" s="147"/>
      <c r="AK33" s="146">
        <v>0</v>
      </c>
      <c r="AL33" s="147"/>
      <c r="AM33" s="147"/>
      <c r="AN33" s="147"/>
      <c r="AO33" s="147"/>
      <c r="AR33" s="28"/>
    </row>
    <row r="34" spans="1:57" s="2" customFormat="1" ht="6.95" customHeight="1">
      <c r="A34" s="24"/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5"/>
      <c r="BE34" s="24"/>
    </row>
    <row r="35" spans="1:57" s="2" customFormat="1" ht="25.9" customHeight="1">
      <c r="A35" s="24"/>
      <c r="B35" s="25"/>
      <c r="C35" s="29"/>
      <c r="D35" s="30" t="s">
        <v>44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45</v>
      </c>
      <c r="U35" s="31"/>
      <c r="V35" s="31"/>
      <c r="W35" s="31"/>
      <c r="X35" s="169" t="s">
        <v>46</v>
      </c>
      <c r="Y35" s="170"/>
      <c r="Z35" s="170"/>
      <c r="AA35" s="170"/>
      <c r="AB35" s="170"/>
      <c r="AC35" s="31"/>
      <c r="AD35" s="31"/>
      <c r="AE35" s="31"/>
      <c r="AF35" s="31"/>
      <c r="AG35" s="31"/>
      <c r="AH35" s="31"/>
      <c r="AI35" s="31"/>
      <c r="AJ35" s="31"/>
      <c r="AK35" s="171" t="e">
        <f>SUM(AK26:AK33)</f>
        <v>#REF!</v>
      </c>
      <c r="AL35" s="170"/>
      <c r="AM35" s="170"/>
      <c r="AN35" s="170"/>
      <c r="AO35" s="172"/>
      <c r="AP35" s="29"/>
      <c r="AQ35" s="29"/>
      <c r="AR35" s="25"/>
      <c r="BE35" s="24"/>
    </row>
    <row r="36" spans="1:57" s="2" customFormat="1" ht="6.95" customHeight="1">
      <c r="A36" s="24"/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  <c r="BE36" s="24"/>
    </row>
    <row r="37" spans="1:57" s="2" customFormat="1" ht="14.45" customHeight="1">
      <c r="A37" s="24"/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5"/>
      <c r="BE37" s="24"/>
    </row>
    <row r="38" spans="2:44" s="1" customFormat="1" ht="14.45" customHeight="1">
      <c r="B38" s="15"/>
      <c r="AR38" s="15"/>
    </row>
    <row r="39" spans="2:44" s="1" customFormat="1" ht="14.45" customHeight="1">
      <c r="B39" s="15"/>
      <c r="AR39" s="15"/>
    </row>
    <row r="40" spans="2:44" s="1" customFormat="1" ht="14.45" customHeight="1">
      <c r="B40" s="15"/>
      <c r="AR40" s="15"/>
    </row>
    <row r="41" spans="2:44" s="1" customFormat="1" ht="14.45" customHeight="1">
      <c r="B41" s="15"/>
      <c r="AR41" s="15"/>
    </row>
    <row r="42" spans="2:44" s="1" customFormat="1" ht="14.45" customHeight="1">
      <c r="B42" s="15"/>
      <c r="AR42" s="15"/>
    </row>
    <row r="43" spans="2:44" s="1" customFormat="1" ht="14.45" customHeight="1">
      <c r="B43" s="15"/>
      <c r="AR43" s="15"/>
    </row>
    <row r="44" spans="2:44" s="1" customFormat="1" ht="14.45" customHeight="1">
      <c r="B44" s="15"/>
      <c r="AR44" s="15"/>
    </row>
    <row r="45" spans="2:44" s="1" customFormat="1" ht="14.45" customHeight="1">
      <c r="B45" s="15"/>
      <c r="AR45" s="15"/>
    </row>
    <row r="46" spans="2:44" s="1" customFormat="1" ht="14.45" customHeight="1">
      <c r="B46" s="15"/>
      <c r="AR46" s="15"/>
    </row>
    <row r="47" spans="2:44" s="1" customFormat="1" ht="14.45" customHeight="1">
      <c r="B47" s="15"/>
      <c r="AR47" s="15"/>
    </row>
    <row r="48" spans="2:44" s="1" customFormat="1" ht="14.45" customHeight="1">
      <c r="B48" s="15"/>
      <c r="AR48" s="15"/>
    </row>
    <row r="49" spans="2:44" s="2" customFormat="1" ht="14.45" customHeight="1">
      <c r="B49" s="33"/>
      <c r="D49" s="34" t="s">
        <v>47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48</v>
      </c>
      <c r="AI49" s="35"/>
      <c r="AJ49" s="35"/>
      <c r="AK49" s="35"/>
      <c r="AL49" s="35"/>
      <c r="AM49" s="35"/>
      <c r="AN49" s="35"/>
      <c r="AO49" s="35"/>
      <c r="AR49" s="33"/>
    </row>
    <row r="50" spans="2:44" ht="12">
      <c r="B50" s="15"/>
      <c r="AR50" s="15"/>
    </row>
    <row r="51" spans="2:44" ht="12">
      <c r="B51" s="15"/>
      <c r="AR51" s="15"/>
    </row>
    <row r="52" spans="2:44" ht="12">
      <c r="B52" s="15"/>
      <c r="AR52" s="15"/>
    </row>
    <row r="53" spans="2:44" ht="12">
      <c r="B53" s="15"/>
      <c r="AR53" s="15"/>
    </row>
    <row r="54" spans="2:44" ht="12">
      <c r="B54" s="15"/>
      <c r="AR54" s="15"/>
    </row>
    <row r="55" spans="2:44" ht="12">
      <c r="B55" s="15"/>
      <c r="AR55" s="15"/>
    </row>
    <row r="56" spans="2:44" ht="12">
      <c r="B56" s="15"/>
      <c r="AR56" s="15"/>
    </row>
    <row r="57" spans="2:44" ht="12">
      <c r="B57" s="15"/>
      <c r="AR57" s="15"/>
    </row>
    <row r="58" spans="2:44" ht="12">
      <c r="B58" s="15"/>
      <c r="AR58" s="15"/>
    </row>
    <row r="59" spans="2:44" ht="12">
      <c r="B59" s="15"/>
      <c r="AR59" s="15"/>
    </row>
    <row r="60" spans="1:57" s="2" customFormat="1" ht="12.75">
      <c r="A60" s="24"/>
      <c r="B60" s="25"/>
      <c r="C60" s="24"/>
      <c r="D60" s="36" t="s">
        <v>49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50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49</v>
      </c>
      <c r="AI60" s="27"/>
      <c r="AJ60" s="27"/>
      <c r="AK60" s="27"/>
      <c r="AL60" s="27"/>
      <c r="AM60" s="36" t="s">
        <v>50</v>
      </c>
      <c r="AN60" s="27"/>
      <c r="AO60" s="27"/>
      <c r="AP60" s="24"/>
      <c r="AQ60" s="24"/>
      <c r="AR60" s="25"/>
      <c r="BE60" s="24"/>
    </row>
    <row r="61" spans="2:44" ht="12">
      <c r="B61" s="15"/>
      <c r="AR61" s="15"/>
    </row>
    <row r="62" spans="2:44" ht="12">
      <c r="B62" s="15"/>
      <c r="AR62" s="15"/>
    </row>
    <row r="63" spans="2:44" ht="12">
      <c r="B63" s="15"/>
      <c r="AR63" s="15"/>
    </row>
    <row r="64" spans="1:57" s="2" customFormat="1" ht="12.75">
      <c r="A64" s="24"/>
      <c r="B64" s="25"/>
      <c r="C64" s="24"/>
      <c r="D64" s="34" t="s">
        <v>51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4" t="s">
        <v>52</v>
      </c>
      <c r="AI64" s="37"/>
      <c r="AJ64" s="37"/>
      <c r="AK64" s="37"/>
      <c r="AL64" s="37"/>
      <c r="AM64" s="37"/>
      <c r="AN64" s="37"/>
      <c r="AO64" s="37"/>
      <c r="AP64" s="24"/>
      <c r="AQ64" s="24"/>
      <c r="AR64" s="25"/>
      <c r="BE64" s="24"/>
    </row>
    <row r="65" spans="2:44" ht="12">
      <c r="B65" s="15"/>
      <c r="AR65" s="15"/>
    </row>
    <row r="66" spans="2:44" ht="12">
      <c r="B66" s="15"/>
      <c r="AR66" s="15"/>
    </row>
    <row r="67" spans="2:44" ht="12">
      <c r="B67" s="15"/>
      <c r="AR67" s="15"/>
    </row>
    <row r="68" spans="2:44" ht="12">
      <c r="B68" s="15"/>
      <c r="AR68" s="15"/>
    </row>
    <row r="69" spans="2:44" ht="12">
      <c r="B69" s="15"/>
      <c r="AR69" s="15"/>
    </row>
    <row r="70" spans="2:44" ht="12">
      <c r="B70" s="15"/>
      <c r="AR70" s="15"/>
    </row>
    <row r="71" spans="2:44" ht="12">
      <c r="B71" s="15"/>
      <c r="AR71" s="15"/>
    </row>
    <row r="72" spans="2:44" ht="12">
      <c r="B72" s="15"/>
      <c r="AR72" s="15"/>
    </row>
    <row r="73" spans="2:44" ht="12">
      <c r="B73" s="15"/>
      <c r="AR73" s="15"/>
    </row>
    <row r="74" spans="2:44" ht="12">
      <c r="B74" s="15"/>
      <c r="AR74" s="15"/>
    </row>
    <row r="75" spans="1:57" s="2" customFormat="1" ht="12.75">
      <c r="A75" s="24"/>
      <c r="B75" s="25"/>
      <c r="C75" s="24"/>
      <c r="D75" s="36" t="s">
        <v>49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50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49</v>
      </c>
      <c r="AI75" s="27"/>
      <c r="AJ75" s="27"/>
      <c r="AK75" s="27"/>
      <c r="AL75" s="27"/>
      <c r="AM75" s="36" t="s">
        <v>50</v>
      </c>
      <c r="AN75" s="27"/>
      <c r="AO75" s="27"/>
      <c r="AP75" s="24"/>
      <c r="AQ75" s="24"/>
      <c r="AR75" s="25"/>
      <c r="BE75" s="24"/>
    </row>
    <row r="76" spans="1:57" s="2" customFormat="1" ht="12">
      <c r="A76" s="24"/>
      <c r="B76" s="25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5"/>
      <c r="BE76" s="24"/>
    </row>
    <row r="77" spans="1:57" s="2" customFormat="1" ht="6.95" customHeight="1">
      <c r="A77" s="24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25"/>
      <c r="BE77" s="24"/>
    </row>
    <row r="81" spans="1:57" s="2" customFormat="1" ht="6.95" customHeight="1">
      <c r="A81" s="24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25"/>
      <c r="BE81" s="24"/>
    </row>
    <row r="82" spans="1:57" s="2" customFormat="1" ht="24.95" customHeight="1">
      <c r="A82" s="24"/>
      <c r="B82" s="25"/>
      <c r="C82" s="16" t="s">
        <v>147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5"/>
      <c r="BE82" s="24"/>
    </row>
    <row r="83" spans="1:57" s="2" customFormat="1" ht="6.95" customHeight="1">
      <c r="A83" s="24"/>
      <c r="B83" s="25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5"/>
      <c r="BE83" s="24"/>
    </row>
    <row r="84" spans="2:44" s="4" customFormat="1" ht="12" customHeight="1">
      <c r="B84" s="42"/>
      <c r="C84" s="21" t="s">
        <v>12</v>
      </c>
      <c r="L84" s="4" t="str">
        <f>K5</f>
        <v>22-012</v>
      </c>
      <c r="AR84" s="42"/>
    </row>
    <row r="85" spans="2:44" s="5" customFormat="1" ht="36.95" customHeight="1">
      <c r="B85" s="43"/>
      <c r="C85" s="44" t="s">
        <v>14</v>
      </c>
      <c r="L85" s="160" t="str">
        <f>K6</f>
        <v>Venkovní basketbalové hřiště Teplice - Anger</v>
      </c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R85" s="43"/>
    </row>
    <row r="86" spans="1:57" s="2" customFormat="1" ht="6.95" customHeight="1">
      <c r="A86" s="24"/>
      <c r="B86" s="25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5"/>
      <c r="BE86" s="24"/>
    </row>
    <row r="87" spans="1:57" s="2" customFormat="1" ht="12" customHeight="1">
      <c r="A87" s="24"/>
      <c r="B87" s="25"/>
      <c r="C87" s="21" t="s">
        <v>18</v>
      </c>
      <c r="D87" s="24"/>
      <c r="E87" s="24"/>
      <c r="F87" s="24"/>
      <c r="G87" s="24"/>
      <c r="H87" s="24"/>
      <c r="I87" s="24"/>
      <c r="J87" s="24"/>
      <c r="K87" s="24"/>
      <c r="L87" s="45" t="str">
        <f>IF(K8="","",K8)</f>
        <v>Teplice</v>
      </c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1" t="s">
        <v>20</v>
      </c>
      <c r="AJ87" s="24"/>
      <c r="AK87" s="24"/>
      <c r="AL87" s="24"/>
      <c r="AM87" s="162">
        <v>44781</v>
      </c>
      <c r="AN87" s="162"/>
      <c r="AO87" s="24"/>
      <c r="AP87" s="24"/>
      <c r="AQ87" s="24"/>
      <c r="AR87" s="25"/>
      <c r="BE87" s="24"/>
    </row>
    <row r="88" spans="1:57" s="2" customFormat="1" ht="6.95" customHeight="1">
      <c r="A88" s="24"/>
      <c r="B88" s="25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5"/>
      <c r="BE88" s="24"/>
    </row>
    <row r="89" spans="1:57" s="2" customFormat="1" ht="15.2" customHeight="1">
      <c r="A89" s="24"/>
      <c r="B89" s="25"/>
      <c r="C89" s="21" t="s">
        <v>22</v>
      </c>
      <c r="D89" s="24"/>
      <c r="E89" s="24"/>
      <c r="F89" s="24"/>
      <c r="G89" s="24"/>
      <c r="H89" s="24"/>
      <c r="I89" s="24"/>
      <c r="J89" s="24"/>
      <c r="K89" s="24"/>
      <c r="L89" s="4" t="str">
        <f>IF(E11="","",E11)</f>
        <v>Statutární město Teplice</v>
      </c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1" t="s">
        <v>28</v>
      </c>
      <c r="AJ89" s="24"/>
      <c r="AK89" s="24"/>
      <c r="AL89" s="24"/>
      <c r="AM89" s="163" t="str">
        <f>IF(E17="","",E17)</f>
        <v>Sportovní projekty s.r.o.</v>
      </c>
      <c r="AN89" s="164"/>
      <c r="AO89" s="164"/>
      <c r="AP89" s="164"/>
      <c r="AQ89" s="24"/>
      <c r="AR89" s="25"/>
      <c r="AS89" s="165" t="s">
        <v>53</v>
      </c>
      <c r="AT89" s="166"/>
      <c r="AU89" s="47"/>
      <c r="AV89" s="47"/>
      <c r="AW89" s="47"/>
      <c r="AX89" s="47"/>
      <c r="AY89" s="47"/>
      <c r="AZ89" s="47"/>
      <c r="BA89" s="47"/>
      <c r="BB89" s="47"/>
      <c r="BC89" s="47"/>
      <c r="BD89" s="48"/>
      <c r="BE89" s="24"/>
    </row>
    <row r="90" spans="1:57" s="2" customFormat="1" ht="15.2" customHeight="1">
      <c r="A90" s="24"/>
      <c r="B90" s="25"/>
      <c r="C90" s="21" t="s">
        <v>26</v>
      </c>
      <c r="D90" s="24"/>
      <c r="E90" s="24"/>
      <c r="F90" s="24"/>
      <c r="G90" s="24"/>
      <c r="H90" s="24"/>
      <c r="I90" s="24"/>
      <c r="J90" s="24"/>
      <c r="K90" s="24"/>
      <c r="L90" s="4" t="str">
        <f>IF(E14="","",E14)</f>
        <v xml:space="preserve"> </v>
      </c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1" t="s">
        <v>31</v>
      </c>
      <c r="AJ90" s="24"/>
      <c r="AK90" s="24"/>
      <c r="AL90" s="24"/>
      <c r="AM90" s="163" t="str">
        <f>IF(E20="","",E20)</f>
        <v>F.Pecka</v>
      </c>
      <c r="AN90" s="164"/>
      <c r="AO90" s="164"/>
      <c r="AP90" s="164"/>
      <c r="AQ90" s="24"/>
      <c r="AR90" s="25"/>
      <c r="AS90" s="167"/>
      <c r="AT90" s="168"/>
      <c r="AU90" s="49"/>
      <c r="AV90" s="49"/>
      <c r="AW90" s="49"/>
      <c r="AX90" s="49"/>
      <c r="AY90" s="49"/>
      <c r="AZ90" s="49"/>
      <c r="BA90" s="49"/>
      <c r="BB90" s="49"/>
      <c r="BC90" s="49"/>
      <c r="BD90" s="50"/>
      <c r="BE90" s="24"/>
    </row>
    <row r="91" spans="1:57" s="2" customFormat="1" ht="10.9" customHeight="1">
      <c r="A91" s="24"/>
      <c r="B91" s="25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5"/>
      <c r="AS91" s="167"/>
      <c r="AT91" s="168"/>
      <c r="AU91" s="49"/>
      <c r="AV91" s="49"/>
      <c r="AW91" s="49"/>
      <c r="AX91" s="49"/>
      <c r="AY91" s="49"/>
      <c r="AZ91" s="49"/>
      <c r="BA91" s="49"/>
      <c r="BB91" s="49"/>
      <c r="BC91" s="49"/>
      <c r="BD91" s="50"/>
      <c r="BE91" s="24"/>
    </row>
    <row r="92" spans="1:57" s="2" customFormat="1" ht="29.25" customHeight="1">
      <c r="A92" s="24"/>
      <c r="B92" s="25"/>
      <c r="C92" s="155" t="s">
        <v>54</v>
      </c>
      <c r="D92" s="156"/>
      <c r="E92" s="156"/>
      <c r="F92" s="156"/>
      <c r="G92" s="156"/>
      <c r="H92" s="51"/>
      <c r="I92" s="157" t="s">
        <v>55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8" t="s">
        <v>56</v>
      </c>
      <c r="AH92" s="156"/>
      <c r="AI92" s="156"/>
      <c r="AJ92" s="156"/>
      <c r="AK92" s="156"/>
      <c r="AL92" s="156"/>
      <c r="AM92" s="156"/>
      <c r="AN92" s="157" t="s">
        <v>57</v>
      </c>
      <c r="AO92" s="156"/>
      <c r="AP92" s="159"/>
      <c r="AQ92" s="52" t="s">
        <v>58</v>
      </c>
      <c r="AR92" s="25"/>
      <c r="AS92" s="53" t="s">
        <v>59</v>
      </c>
      <c r="AT92" s="54" t="s">
        <v>60</v>
      </c>
      <c r="AU92" s="54" t="s">
        <v>61</v>
      </c>
      <c r="AV92" s="54" t="s">
        <v>62</v>
      </c>
      <c r="AW92" s="54" t="s">
        <v>63</v>
      </c>
      <c r="AX92" s="54" t="s">
        <v>64</v>
      </c>
      <c r="AY92" s="54" t="s">
        <v>65</v>
      </c>
      <c r="AZ92" s="54" t="s">
        <v>66</v>
      </c>
      <c r="BA92" s="54" t="s">
        <v>67</v>
      </c>
      <c r="BB92" s="54" t="s">
        <v>68</v>
      </c>
      <c r="BC92" s="54" t="s">
        <v>69</v>
      </c>
      <c r="BD92" s="55" t="s">
        <v>70</v>
      </c>
      <c r="BE92" s="24"/>
    </row>
    <row r="93" spans="1:57" s="2" customFormat="1" ht="10.9" customHeight="1">
      <c r="A93" s="24"/>
      <c r="B93" s="25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5"/>
      <c r="AS93" s="56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8"/>
      <c r="BE93" s="24"/>
    </row>
    <row r="94" spans="2:90" s="6" customFormat="1" ht="32.45" customHeight="1">
      <c r="B94" s="59"/>
      <c r="C94" s="60" t="s">
        <v>71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52">
        <f>AG95</f>
        <v>224367.83000000002</v>
      </c>
      <c r="AH94" s="152"/>
      <c r="AI94" s="152"/>
      <c r="AJ94" s="152"/>
      <c r="AK94" s="152"/>
      <c r="AL94" s="152"/>
      <c r="AM94" s="152"/>
      <c r="AN94" s="153">
        <f>AN95</f>
        <v>271485.07430000004</v>
      </c>
      <c r="AO94" s="153"/>
      <c r="AP94" s="153"/>
      <c r="AQ94" s="62" t="s">
        <v>1</v>
      </c>
      <c r="AR94" s="59"/>
      <c r="AS94" s="63">
        <f>ROUND(AS95,2)</f>
        <v>0</v>
      </c>
      <c r="AT94" s="64" t="e">
        <f>ROUND(SUM(AV94:AW94),2)</f>
        <v>#REF!</v>
      </c>
      <c r="AU94" s="65" t="e">
        <f>ROUND(AU95,5)</f>
        <v>#REF!</v>
      </c>
      <c r="AV94" s="64" t="e">
        <f>ROUND(AZ94*L29,2)</f>
        <v>#REF!</v>
      </c>
      <c r="AW94" s="64" t="e">
        <f>ROUND(BA94*L30,2)</f>
        <v>#REF!</v>
      </c>
      <c r="AX94" s="64" t="e">
        <f>ROUND(BB94*L29,2)</f>
        <v>#REF!</v>
      </c>
      <c r="AY94" s="64" t="e">
        <f>ROUND(BC94*L30,2)</f>
        <v>#REF!</v>
      </c>
      <c r="AZ94" s="64" t="e">
        <f>ROUND(AZ95,2)</f>
        <v>#REF!</v>
      </c>
      <c r="BA94" s="64" t="e">
        <f>ROUND(BA95,2)</f>
        <v>#REF!</v>
      </c>
      <c r="BB94" s="64" t="e">
        <f>ROUND(BB95,2)</f>
        <v>#REF!</v>
      </c>
      <c r="BC94" s="64" t="e">
        <f>ROUND(BC95,2)</f>
        <v>#REF!</v>
      </c>
      <c r="BD94" s="66" t="e">
        <f>ROUND(BD95,2)</f>
        <v>#REF!</v>
      </c>
      <c r="BS94" s="67" t="s">
        <v>72</v>
      </c>
      <c r="BT94" s="67" t="s">
        <v>73</v>
      </c>
      <c r="BV94" s="67" t="s">
        <v>74</v>
      </c>
      <c r="BW94" s="67" t="s">
        <v>4</v>
      </c>
      <c r="BX94" s="67" t="s">
        <v>75</v>
      </c>
      <c r="CL94" s="67" t="s">
        <v>1</v>
      </c>
    </row>
    <row r="95" spans="1:90" s="7" customFormat="1" ht="24.75" customHeight="1">
      <c r="A95" s="68" t="s">
        <v>76</v>
      </c>
      <c r="B95" s="69"/>
      <c r="C95" s="70"/>
      <c r="D95" s="151" t="s">
        <v>13</v>
      </c>
      <c r="E95" s="151"/>
      <c r="F95" s="151"/>
      <c r="G95" s="151"/>
      <c r="H95" s="151"/>
      <c r="I95" s="71"/>
      <c r="J95" s="151" t="s">
        <v>15</v>
      </c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49">
        <f>'22-012 - Venkovní basketb...'!J16</f>
        <v>224367.83000000002</v>
      </c>
      <c r="AH95" s="150"/>
      <c r="AI95" s="150"/>
      <c r="AJ95" s="150"/>
      <c r="AK95" s="150"/>
      <c r="AL95" s="150"/>
      <c r="AM95" s="150"/>
      <c r="AN95" s="149">
        <f>AG95*1.21</f>
        <v>271485.07430000004</v>
      </c>
      <c r="AO95" s="150"/>
      <c r="AP95" s="150"/>
      <c r="AQ95" s="72" t="s">
        <v>77</v>
      </c>
      <c r="AR95" s="69"/>
      <c r="AS95" s="73">
        <v>0</v>
      </c>
      <c r="AT95" s="74" t="e">
        <f>ROUND(SUM(AV95:AW95),2)</f>
        <v>#REF!</v>
      </c>
      <c r="AU95" s="75" t="e">
        <f>'22-012 - Venkovní basketb...'!P15</f>
        <v>#REF!</v>
      </c>
      <c r="AV95" s="74" t="e">
        <f>#REF!</f>
        <v>#REF!</v>
      </c>
      <c r="AW95" s="74" t="e">
        <f>#REF!</f>
        <v>#REF!</v>
      </c>
      <c r="AX95" s="74" t="e">
        <f>#REF!</f>
        <v>#REF!</v>
      </c>
      <c r="AY95" s="74" t="e">
        <f>#REF!</f>
        <v>#REF!</v>
      </c>
      <c r="AZ95" s="74" t="e">
        <f>#REF!</f>
        <v>#REF!</v>
      </c>
      <c r="BA95" s="74" t="e">
        <f>#REF!</f>
        <v>#REF!</v>
      </c>
      <c r="BB95" s="74" t="e">
        <f>#REF!</f>
        <v>#REF!</v>
      </c>
      <c r="BC95" s="74" t="e">
        <f>#REF!</f>
        <v>#REF!</v>
      </c>
      <c r="BD95" s="76" t="e">
        <f>#REF!</f>
        <v>#REF!</v>
      </c>
      <c r="BT95" s="77" t="s">
        <v>78</v>
      </c>
      <c r="BU95" s="77" t="s">
        <v>79</v>
      </c>
      <c r="BV95" s="77" t="s">
        <v>74</v>
      </c>
      <c r="BW95" s="77" t="s">
        <v>4</v>
      </c>
      <c r="BX95" s="77" t="s">
        <v>75</v>
      </c>
      <c r="CL95" s="77" t="s">
        <v>1</v>
      </c>
    </row>
    <row r="96" spans="1:57" s="2" customFormat="1" ht="30" customHeight="1">
      <c r="A96" s="24"/>
      <c r="B96" s="25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5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s="2" customFormat="1" ht="6.95" customHeight="1">
      <c r="A97" s="24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25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22-012 - Venkovní basketb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M33"/>
  <sheetViews>
    <sheetView showGridLines="0" tabSelected="1" zoomScale="115" zoomScaleNormal="115" workbookViewId="0" topLeftCell="A1">
      <selection activeCell="W21" sqref="W2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3" spans="1:31" s="2" customFormat="1" ht="6.95" customHeight="1">
      <c r="A3" s="24"/>
      <c r="B3" s="40"/>
      <c r="C3" s="41"/>
      <c r="D3" s="41"/>
      <c r="E3" s="41"/>
      <c r="F3" s="41"/>
      <c r="G3" s="41"/>
      <c r="H3" s="41"/>
      <c r="I3" s="41"/>
      <c r="J3" s="41"/>
      <c r="K3" s="41"/>
      <c r="L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" customFormat="1" ht="24.95" customHeight="1">
      <c r="A4" s="24"/>
      <c r="B4" s="25"/>
      <c r="C4" s="16" t="s">
        <v>147</v>
      </c>
      <c r="D4" s="24"/>
      <c r="E4" s="24"/>
      <c r="F4" s="24"/>
      <c r="G4" s="24"/>
      <c r="H4" s="24"/>
      <c r="I4" s="24"/>
      <c r="J4" s="24"/>
      <c r="K4" s="24"/>
      <c r="L4" s="33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s="2" customFormat="1" ht="6.95" customHeight="1">
      <c r="A5" s="24"/>
      <c r="B5" s="25"/>
      <c r="C5" s="24"/>
      <c r="D5" s="24"/>
      <c r="E5" s="24"/>
      <c r="F5" s="24"/>
      <c r="G5" s="24"/>
      <c r="H5" s="24"/>
      <c r="I5" s="24"/>
      <c r="J5" s="24"/>
      <c r="K5" s="24"/>
      <c r="L5" s="33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s="2" customFormat="1" ht="12" customHeight="1">
      <c r="A6" s="24"/>
      <c r="B6" s="25"/>
      <c r="C6" s="21" t="s">
        <v>14</v>
      </c>
      <c r="D6" s="24"/>
      <c r="E6" s="24"/>
      <c r="F6" s="24"/>
      <c r="G6" s="24"/>
      <c r="H6" s="24"/>
      <c r="I6" s="24"/>
      <c r="J6" s="24"/>
      <c r="K6" s="24"/>
      <c r="L6" s="33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s="2" customFormat="1" ht="16.5" customHeight="1">
      <c r="A7" s="24"/>
      <c r="B7" s="25"/>
      <c r="C7" s="24"/>
      <c r="D7" s="24"/>
      <c r="E7" s="160" t="s">
        <v>15</v>
      </c>
      <c r="F7" s="173"/>
      <c r="G7" s="173"/>
      <c r="H7" s="173"/>
      <c r="I7" s="24"/>
      <c r="J7" s="24"/>
      <c r="K7" s="24"/>
      <c r="L7" s="33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1" s="2" customFormat="1" ht="6.95" customHeight="1">
      <c r="A8" s="24"/>
      <c r="B8" s="25"/>
      <c r="C8" s="24"/>
      <c r="D8" s="24"/>
      <c r="E8" s="24"/>
      <c r="F8" s="24"/>
      <c r="G8" s="24"/>
      <c r="H8" s="24"/>
      <c r="I8" s="24"/>
      <c r="J8" s="24"/>
      <c r="K8" s="24"/>
      <c r="L8" s="33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2" customFormat="1" ht="12" customHeight="1">
      <c r="A9" s="24"/>
      <c r="B9" s="25"/>
      <c r="C9" s="21" t="s">
        <v>18</v>
      </c>
      <c r="D9" s="24"/>
      <c r="E9" s="24"/>
      <c r="F9" s="19" t="s">
        <v>19</v>
      </c>
      <c r="G9" s="24"/>
      <c r="H9" s="24"/>
      <c r="I9" s="21" t="s">
        <v>20</v>
      </c>
      <c r="J9" s="46">
        <v>44781</v>
      </c>
      <c r="K9" s="24"/>
      <c r="L9" s="33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s="2" customFormat="1" ht="6.95" customHeight="1">
      <c r="A10" s="24"/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33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s="2" customFormat="1" ht="25.7" customHeight="1">
      <c r="A11" s="24"/>
      <c r="B11" s="25"/>
      <c r="C11" s="21" t="s">
        <v>22</v>
      </c>
      <c r="D11" s="24"/>
      <c r="E11" s="24"/>
      <c r="F11" s="19" t="s">
        <v>24</v>
      </c>
      <c r="G11" s="24"/>
      <c r="H11" s="24"/>
      <c r="I11" s="21" t="s">
        <v>28</v>
      </c>
      <c r="J11" s="22" t="s">
        <v>29</v>
      </c>
      <c r="K11" s="24"/>
      <c r="L11" s="33"/>
      <c r="S11" s="24"/>
      <c r="T11" s="24"/>
      <c r="U11" s="24"/>
      <c r="V11" s="24"/>
      <c r="W11" s="24" t="s">
        <v>27</v>
      </c>
      <c r="X11" s="24"/>
      <c r="Y11" s="24"/>
      <c r="Z11" s="24"/>
      <c r="AA11" s="24"/>
      <c r="AB11" s="24"/>
      <c r="AC11" s="24"/>
      <c r="AD11" s="24"/>
      <c r="AE11" s="24"/>
    </row>
    <row r="12" spans="1:31" s="2" customFormat="1" ht="15.2" customHeight="1">
      <c r="A12" s="24"/>
      <c r="B12" s="25"/>
      <c r="C12" s="21" t="s">
        <v>26</v>
      </c>
      <c r="D12" s="24"/>
      <c r="E12" s="24"/>
      <c r="F12" s="131" t="s">
        <v>138</v>
      </c>
      <c r="G12" s="24"/>
      <c r="H12" s="24"/>
      <c r="I12" s="21" t="s">
        <v>31</v>
      </c>
      <c r="J12" s="22" t="s">
        <v>139</v>
      </c>
      <c r="K12" s="24"/>
      <c r="L12" s="33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s="2" customFormat="1" ht="10.35" customHeight="1">
      <c r="A13" s="24"/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33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s="8" customFormat="1" ht="29.25" customHeight="1">
      <c r="A14" s="78"/>
      <c r="B14" s="79"/>
      <c r="C14" s="80" t="s">
        <v>83</v>
      </c>
      <c r="D14" s="81" t="s">
        <v>58</v>
      </c>
      <c r="E14" s="81" t="s">
        <v>54</v>
      </c>
      <c r="F14" s="81" t="s">
        <v>55</v>
      </c>
      <c r="G14" s="81" t="s">
        <v>84</v>
      </c>
      <c r="H14" s="81" t="s">
        <v>85</v>
      </c>
      <c r="I14" s="81" t="s">
        <v>86</v>
      </c>
      <c r="J14" s="82" t="s">
        <v>81</v>
      </c>
      <c r="K14" s="83" t="s">
        <v>87</v>
      </c>
      <c r="L14" s="84"/>
      <c r="M14" s="53" t="s">
        <v>1</v>
      </c>
      <c r="N14" s="54" t="s">
        <v>38</v>
      </c>
      <c r="O14" s="54" t="s">
        <v>88</v>
      </c>
      <c r="P14" s="54" t="s">
        <v>89</v>
      </c>
      <c r="Q14" s="54" t="s">
        <v>90</v>
      </c>
      <c r="R14" s="54" t="s">
        <v>91</v>
      </c>
      <c r="S14" s="54" t="s">
        <v>92</v>
      </c>
      <c r="T14" s="55" t="s">
        <v>93</v>
      </c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</row>
    <row r="15" spans="1:63" s="2" customFormat="1" ht="22.9" customHeight="1">
      <c r="A15" s="24"/>
      <c r="B15" s="25"/>
      <c r="C15" s="60" t="s">
        <v>94</v>
      </c>
      <c r="D15" s="24"/>
      <c r="E15" s="24"/>
      <c r="F15" s="24"/>
      <c r="G15" s="24"/>
      <c r="H15" s="24"/>
      <c r="I15" s="24"/>
      <c r="J15" s="85">
        <f>J16</f>
        <v>224367.83000000002</v>
      </c>
      <c r="K15" s="24"/>
      <c r="L15" s="25"/>
      <c r="M15" s="56"/>
      <c r="N15" s="47"/>
      <c r="O15" s="57"/>
      <c r="P15" s="86" t="e">
        <f>P16+#REF!+#REF!</f>
        <v>#REF!</v>
      </c>
      <c r="Q15" s="57"/>
      <c r="R15" s="86" t="e">
        <f>R16+#REF!+#REF!</f>
        <v>#REF!</v>
      </c>
      <c r="S15" s="57"/>
      <c r="T15" s="87" t="e">
        <f>T16+#REF!+#REF!</f>
        <v>#REF!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T15" s="12" t="s">
        <v>72</v>
      </c>
      <c r="AU15" s="12" t="s">
        <v>82</v>
      </c>
      <c r="BK15" s="88" t="e">
        <f>BK16+#REF!+#REF!</f>
        <v>#REF!</v>
      </c>
    </row>
    <row r="16" spans="2:63" s="9" customFormat="1" ht="25.9" customHeight="1">
      <c r="B16" s="89"/>
      <c r="D16" s="90" t="s">
        <v>72</v>
      </c>
      <c r="E16" s="91" t="s">
        <v>95</v>
      </c>
      <c r="F16" s="91" t="s">
        <v>96</v>
      </c>
      <c r="J16" s="92">
        <f>J17+J19+J21+J24+J26+J28+J30+J32</f>
        <v>224367.83000000002</v>
      </c>
      <c r="L16" s="89"/>
      <c r="M16" s="93"/>
      <c r="N16" s="94"/>
      <c r="O16" s="94"/>
      <c r="P16" s="95" t="e">
        <f>#REF!+#REF!+#REF!+#REF!+#REF!+#REF!+#REF!+#REF!</f>
        <v>#REF!</v>
      </c>
      <c r="Q16" s="94"/>
      <c r="R16" s="95" t="e">
        <f>#REF!+#REF!+#REF!+#REF!+#REF!+#REF!+#REF!+#REF!</f>
        <v>#REF!</v>
      </c>
      <c r="S16" s="94"/>
      <c r="T16" s="96" t="e">
        <f>#REF!+#REF!+#REF!+#REF!+#REF!+#REF!+#REF!+#REF!</f>
        <v>#REF!</v>
      </c>
      <c r="AR16" s="90" t="s">
        <v>78</v>
      </c>
      <c r="AT16" s="97" t="s">
        <v>72</v>
      </c>
      <c r="AU16" s="97" t="s">
        <v>73</v>
      </c>
      <c r="AY16" s="90" t="s">
        <v>97</v>
      </c>
      <c r="BK16" s="98" t="e">
        <f>#REF!+#REF!+#REF!+#REF!+#REF!+#REF!+#REF!+#REF!</f>
        <v>#REF!</v>
      </c>
    </row>
    <row r="17" spans="1:65" s="2" customFormat="1" ht="16.5" customHeight="1">
      <c r="A17" s="24"/>
      <c r="B17" s="99"/>
      <c r="C17" s="121" t="s">
        <v>104</v>
      </c>
      <c r="D17" s="121" t="s">
        <v>105</v>
      </c>
      <c r="E17" s="122" t="s">
        <v>106</v>
      </c>
      <c r="F17" s="123" t="s">
        <v>107</v>
      </c>
      <c r="G17" s="124" t="s">
        <v>102</v>
      </c>
      <c r="H17" s="125">
        <f>H18</f>
        <v>132.5625</v>
      </c>
      <c r="I17" s="126">
        <v>910</v>
      </c>
      <c r="J17" s="126">
        <f>ROUND(I17*H17,2)</f>
        <v>120631.88</v>
      </c>
      <c r="K17" s="127"/>
      <c r="L17" s="128"/>
      <c r="M17" s="129" t="s">
        <v>1</v>
      </c>
      <c r="N17" s="130" t="s">
        <v>39</v>
      </c>
      <c r="O17" s="109">
        <v>0</v>
      </c>
      <c r="P17" s="109">
        <f>O17*H17</f>
        <v>0</v>
      </c>
      <c r="Q17" s="109">
        <v>0.21</v>
      </c>
      <c r="R17" s="109">
        <f>Q17*H17</f>
        <v>27.838124999999998</v>
      </c>
      <c r="S17" s="109">
        <v>0</v>
      </c>
      <c r="T17" s="110">
        <f>S17*H17</f>
        <v>0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R17" s="111" t="s">
        <v>103</v>
      </c>
      <c r="AT17" s="111" t="s">
        <v>105</v>
      </c>
      <c r="AU17" s="111" t="s">
        <v>80</v>
      </c>
      <c r="AY17" s="12" t="s">
        <v>97</v>
      </c>
      <c r="BE17" s="112">
        <f>IF(N17="základní",J17,0)</f>
        <v>120631.88</v>
      </c>
      <c r="BF17" s="112">
        <f>IF(N17="snížená",J17,0)</f>
        <v>0</v>
      </c>
      <c r="BG17" s="112">
        <f>IF(N17="zákl. přenesená",J17,0)</f>
        <v>0</v>
      </c>
      <c r="BH17" s="112">
        <f>IF(N17="sníž. přenesená",J17,0)</f>
        <v>0</v>
      </c>
      <c r="BI17" s="112">
        <f>IF(N17="nulová",J17,0)</f>
        <v>0</v>
      </c>
      <c r="BJ17" s="12" t="s">
        <v>78</v>
      </c>
      <c r="BK17" s="112">
        <f>ROUND(I17*H17,2)</f>
        <v>120631.88</v>
      </c>
      <c r="BL17" s="12" t="s">
        <v>100</v>
      </c>
      <c r="BM17" s="111" t="s">
        <v>108</v>
      </c>
    </row>
    <row r="18" spans="2:51" s="10" customFormat="1" ht="12">
      <c r="B18" s="113"/>
      <c r="D18" s="114" t="s">
        <v>101</v>
      </c>
      <c r="E18" s="115" t="s">
        <v>1</v>
      </c>
      <c r="F18" s="116" t="s">
        <v>140</v>
      </c>
      <c r="H18" s="117">
        <f>(3085-560)*0.05*1.05</f>
        <v>132.5625</v>
      </c>
      <c r="L18" s="113"/>
      <c r="M18" s="118"/>
      <c r="N18" s="119"/>
      <c r="O18" s="119"/>
      <c r="P18" s="119"/>
      <c r="Q18" s="119"/>
      <c r="R18" s="119"/>
      <c r="S18" s="119"/>
      <c r="T18" s="120"/>
      <c r="V18" s="10" t="s">
        <v>27</v>
      </c>
      <c r="AT18" s="115" t="s">
        <v>101</v>
      </c>
      <c r="AU18" s="115" t="s">
        <v>80</v>
      </c>
      <c r="AV18" s="10" t="s">
        <v>80</v>
      </c>
      <c r="AW18" s="10" t="s">
        <v>30</v>
      </c>
      <c r="AX18" s="10" t="s">
        <v>78</v>
      </c>
      <c r="AY18" s="115" t="s">
        <v>97</v>
      </c>
    </row>
    <row r="19" spans="1:65" s="2" customFormat="1" ht="37.9" customHeight="1">
      <c r="A19" s="24"/>
      <c r="B19" s="99"/>
      <c r="C19" s="100" t="s">
        <v>109</v>
      </c>
      <c r="D19" s="100" t="s">
        <v>98</v>
      </c>
      <c r="E19" s="101" t="s">
        <v>110</v>
      </c>
      <c r="F19" s="102" t="s">
        <v>111</v>
      </c>
      <c r="G19" s="103" t="s">
        <v>99</v>
      </c>
      <c r="H19" s="104">
        <f>H20</f>
        <v>2525</v>
      </c>
      <c r="I19" s="105">
        <v>28</v>
      </c>
      <c r="J19" s="105">
        <f>ROUND(I19*H19,2)</f>
        <v>70700</v>
      </c>
      <c r="K19" s="106"/>
      <c r="L19" s="25"/>
      <c r="M19" s="107" t="s">
        <v>1</v>
      </c>
      <c r="N19" s="108" t="s">
        <v>39</v>
      </c>
      <c r="O19" s="109">
        <v>0.058</v>
      </c>
      <c r="P19" s="109">
        <f>O19*H19</f>
        <v>146.45000000000002</v>
      </c>
      <c r="Q19" s="109">
        <v>0</v>
      </c>
      <c r="R19" s="109">
        <f>Q19*H19</f>
        <v>0</v>
      </c>
      <c r="S19" s="109">
        <v>0</v>
      </c>
      <c r="T19" s="110">
        <f>S19*H19</f>
        <v>0</v>
      </c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R19" s="111" t="s">
        <v>100</v>
      </c>
      <c r="AT19" s="111" t="s">
        <v>98</v>
      </c>
      <c r="AU19" s="111" t="s">
        <v>80</v>
      </c>
      <c r="AY19" s="12" t="s">
        <v>97</v>
      </c>
      <c r="BE19" s="112">
        <f>IF(N19="základní",J19,0)</f>
        <v>70700</v>
      </c>
      <c r="BF19" s="112">
        <f>IF(N19="snížená",J19,0)</f>
        <v>0</v>
      </c>
      <c r="BG19" s="112">
        <f>IF(N19="zákl. přenesená",J19,0)</f>
        <v>0</v>
      </c>
      <c r="BH19" s="112">
        <f>IF(N19="sníž. přenesená",J19,0)</f>
        <v>0</v>
      </c>
      <c r="BI19" s="112">
        <f>IF(N19="nulová",J19,0)</f>
        <v>0</v>
      </c>
      <c r="BJ19" s="12" t="s">
        <v>78</v>
      </c>
      <c r="BK19" s="112">
        <f>ROUND(I19*H19,2)</f>
        <v>70700</v>
      </c>
      <c r="BL19" s="12" t="s">
        <v>100</v>
      </c>
      <c r="BM19" s="111" t="s">
        <v>112</v>
      </c>
    </row>
    <row r="20" spans="2:51" s="10" customFormat="1" ht="12">
      <c r="B20" s="113"/>
      <c r="D20" s="114" t="s">
        <v>101</v>
      </c>
      <c r="E20" s="115" t="s">
        <v>1</v>
      </c>
      <c r="F20" s="116" t="s">
        <v>141</v>
      </c>
      <c r="H20" s="117">
        <f>3085-560</f>
        <v>2525</v>
      </c>
      <c r="L20" s="113"/>
      <c r="M20" s="118"/>
      <c r="N20" s="119"/>
      <c r="O20" s="119"/>
      <c r="P20" s="119"/>
      <c r="Q20" s="119"/>
      <c r="R20" s="119"/>
      <c r="S20" s="119"/>
      <c r="T20" s="120"/>
      <c r="AT20" s="115" t="s">
        <v>101</v>
      </c>
      <c r="AU20" s="115" t="s">
        <v>80</v>
      </c>
      <c r="AV20" s="10" t="s">
        <v>80</v>
      </c>
      <c r="AW20" s="10" t="s">
        <v>30</v>
      </c>
      <c r="AX20" s="10" t="s">
        <v>78</v>
      </c>
      <c r="AY20" s="115" t="s">
        <v>97</v>
      </c>
    </row>
    <row r="21" spans="1:65" s="2" customFormat="1" ht="16.5" customHeight="1">
      <c r="A21" s="24"/>
      <c r="B21" s="99"/>
      <c r="C21" s="121" t="s">
        <v>113</v>
      </c>
      <c r="D21" s="121" t="s">
        <v>105</v>
      </c>
      <c r="E21" s="122" t="s">
        <v>114</v>
      </c>
      <c r="F21" s="123" t="s">
        <v>115</v>
      </c>
      <c r="G21" s="124" t="s">
        <v>116</v>
      </c>
      <c r="H21" s="125">
        <v>92.55</v>
      </c>
      <c r="I21" s="126">
        <v>190</v>
      </c>
      <c r="J21" s="126">
        <f>ROUND(I21*H21,2)</f>
        <v>17584.5</v>
      </c>
      <c r="K21" s="127"/>
      <c r="L21" s="128"/>
      <c r="M21" s="129" t="s">
        <v>1</v>
      </c>
      <c r="N21" s="130" t="s">
        <v>39</v>
      </c>
      <c r="O21" s="109">
        <v>0</v>
      </c>
      <c r="P21" s="109">
        <f>O21*H21</f>
        <v>0</v>
      </c>
      <c r="Q21" s="109">
        <v>0.001</v>
      </c>
      <c r="R21" s="109">
        <f>Q21*H21</f>
        <v>0.09255</v>
      </c>
      <c r="S21" s="109">
        <v>0</v>
      </c>
      <c r="T21" s="110">
        <f>S21*H21</f>
        <v>0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R21" s="111" t="s">
        <v>103</v>
      </c>
      <c r="AT21" s="111" t="s">
        <v>105</v>
      </c>
      <c r="AU21" s="111" t="s">
        <v>80</v>
      </c>
      <c r="AY21" s="12" t="s">
        <v>97</v>
      </c>
      <c r="BE21" s="112">
        <f>IF(N21="základní",J21,0)</f>
        <v>17584.5</v>
      </c>
      <c r="BF21" s="112">
        <f>IF(N21="snížená",J21,0)</f>
        <v>0</v>
      </c>
      <c r="BG21" s="112">
        <f>IF(N21="zákl. přenesená",J21,0)</f>
        <v>0</v>
      </c>
      <c r="BH21" s="112">
        <f>IF(N21="sníž. přenesená",J21,0)</f>
        <v>0</v>
      </c>
      <c r="BI21" s="112">
        <f>IF(N21="nulová",J21,0)</f>
        <v>0</v>
      </c>
      <c r="BJ21" s="12" t="s">
        <v>78</v>
      </c>
      <c r="BK21" s="112">
        <f>ROUND(I21*H21,2)</f>
        <v>17584.5</v>
      </c>
      <c r="BL21" s="12" t="s">
        <v>100</v>
      </c>
      <c r="BM21" s="111" t="s">
        <v>117</v>
      </c>
    </row>
    <row r="22" spans="2:51" s="10" customFormat="1" ht="12">
      <c r="B22" s="113"/>
      <c r="D22" s="114" t="s">
        <v>101</v>
      </c>
      <c r="E22" s="115" t="s">
        <v>1</v>
      </c>
      <c r="F22" s="138">
        <f>H20</f>
        <v>2525</v>
      </c>
      <c r="H22" s="117">
        <f>F22</f>
        <v>2525</v>
      </c>
      <c r="L22" s="113"/>
      <c r="M22" s="118"/>
      <c r="N22" s="119"/>
      <c r="O22" s="119"/>
      <c r="P22" s="119"/>
      <c r="Q22" s="119"/>
      <c r="R22" s="119"/>
      <c r="S22" s="119"/>
      <c r="T22" s="120"/>
      <c r="AT22" s="115" t="s">
        <v>101</v>
      </c>
      <c r="AU22" s="115" t="s">
        <v>80</v>
      </c>
      <c r="AV22" s="10" t="s">
        <v>80</v>
      </c>
      <c r="AW22" s="10" t="s">
        <v>30</v>
      </c>
      <c r="AX22" s="10" t="s">
        <v>78</v>
      </c>
      <c r="AY22" s="115" t="s">
        <v>97</v>
      </c>
    </row>
    <row r="23" spans="2:51" s="10" customFormat="1" ht="12">
      <c r="B23" s="113"/>
      <c r="D23" s="114" t="s">
        <v>101</v>
      </c>
      <c r="F23" s="116" t="s">
        <v>142</v>
      </c>
      <c r="H23" s="117">
        <f>2525*0.03</f>
        <v>75.75</v>
      </c>
      <c r="L23" s="113"/>
      <c r="M23" s="118"/>
      <c r="N23" s="119"/>
      <c r="O23" s="119"/>
      <c r="P23" s="119"/>
      <c r="Q23" s="119"/>
      <c r="R23" s="119"/>
      <c r="S23" s="119"/>
      <c r="T23" s="120"/>
      <c r="AT23" s="115" t="s">
        <v>101</v>
      </c>
      <c r="AU23" s="115" t="s">
        <v>80</v>
      </c>
      <c r="AV23" s="10" t="s">
        <v>80</v>
      </c>
      <c r="AW23" s="10" t="s">
        <v>3</v>
      </c>
      <c r="AX23" s="10" t="s">
        <v>78</v>
      </c>
      <c r="AY23" s="115" t="s">
        <v>97</v>
      </c>
    </row>
    <row r="24" spans="1:65" s="2" customFormat="1" ht="33" customHeight="1">
      <c r="A24" s="24"/>
      <c r="B24" s="99"/>
      <c r="C24" s="100" t="s">
        <v>7</v>
      </c>
      <c r="D24" s="100" t="s">
        <v>98</v>
      </c>
      <c r="E24" s="101" t="s">
        <v>118</v>
      </c>
      <c r="F24" s="102" t="s">
        <v>119</v>
      </c>
      <c r="G24" s="103" t="s">
        <v>99</v>
      </c>
      <c r="H24" s="104">
        <f>H25</f>
        <v>2525</v>
      </c>
      <c r="I24" s="105">
        <v>3.9</v>
      </c>
      <c r="J24" s="105">
        <f>ROUND(I24*H24,2)</f>
        <v>9847.5</v>
      </c>
      <c r="K24" s="106"/>
      <c r="L24" s="25"/>
      <c r="M24" s="107" t="s">
        <v>1</v>
      </c>
      <c r="N24" s="108" t="s">
        <v>39</v>
      </c>
      <c r="O24" s="109">
        <v>0.004</v>
      </c>
      <c r="P24" s="109">
        <f>O24*H24</f>
        <v>10.1</v>
      </c>
      <c r="Q24" s="109">
        <v>0</v>
      </c>
      <c r="R24" s="109">
        <f>Q24*H24</f>
        <v>0</v>
      </c>
      <c r="S24" s="109">
        <v>0</v>
      </c>
      <c r="T24" s="110">
        <f>S24*H24</f>
        <v>0</v>
      </c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R24" s="111" t="s">
        <v>100</v>
      </c>
      <c r="AT24" s="111" t="s">
        <v>98</v>
      </c>
      <c r="AU24" s="111" t="s">
        <v>80</v>
      </c>
      <c r="AY24" s="12" t="s">
        <v>97</v>
      </c>
      <c r="BE24" s="112">
        <f>IF(N24="základní",J24,0)</f>
        <v>9847.5</v>
      </c>
      <c r="BF24" s="112">
        <f>IF(N24="snížená",J24,0)</f>
        <v>0</v>
      </c>
      <c r="BG24" s="112">
        <f>IF(N24="zákl. přenesená",J24,0)</f>
        <v>0</v>
      </c>
      <c r="BH24" s="112">
        <f>IF(N24="sníž. přenesená",J24,0)</f>
        <v>0</v>
      </c>
      <c r="BI24" s="112">
        <f>IF(N24="nulová",J24,0)</f>
        <v>0</v>
      </c>
      <c r="BJ24" s="12" t="s">
        <v>78</v>
      </c>
      <c r="BK24" s="112">
        <f>ROUND(I24*H24,2)</f>
        <v>9847.5</v>
      </c>
      <c r="BL24" s="12" t="s">
        <v>100</v>
      </c>
      <c r="BM24" s="111" t="s">
        <v>120</v>
      </c>
    </row>
    <row r="25" spans="2:51" s="10" customFormat="1" ht="12">
      <c r="B25" s="113"/>
      <c r="D25" s="114" t="s">
        <v>101</v>
      </c>
      <c r="E25" s="115" t="s">
        <v>1</v>
      </c>
      <c r="F25" s="116" t="s">
        <v>143</v>
      </c>
      <c r="H25" s="117">
        <f>H22</f>
        <v>2525</v>
      </c>
      <c r="L25" s="113"/>
      <c r="M25" s="118"/>
      <c r="N25" s="119"/>
      <c r="O25" s="119"/>
      <c r="P25" s="119"/>
      <c r="Q25" s="119"/>
      <c r="R25" s="119"/>
      <c r="S25" s="119"/>
      <c r="T25" s="120"/>
      <c r="AT25" s="115" t="s">
        <v>101</v>
      </c>
      <c r="AU25" s="115" t="s">
        <v>80</v>
      </c>
      <c r="AV25" s="10" t="s">
        <v>80</v>
      </c>
      <c r="AW25" s="10" t="s">
        <v>30</v>
      </c>
      <c r="AX25" s="10" t="s">
        <v>78</v>
      </c>
      <c r="AY25" s="115" t="s">
        <v>97</v>
      </c>
    </row>
    <row r="26" spans="1:65" s="2" customFormat="1" ht="24.2" customHeight="1">
      <c r="A26" s="24"/>
      <c r="B26" s="99"/>
      <c r="C26" s="100" t="s">
        <v>121</v>
      </c>
      <c r="D26" s="100" t="s">
        <v>98</v>
      </c>
      <c r="E26" s="101" t="s">
        <v>122</v>
      </c>
      <c r="F26" s="102" t="s">
        <v>123</v>
      </c>
      <c r="G26" s="103" t="s">
        <v>124</v>
      </c>
      <c r="H26" s="104">
        <f>H27</f>
        <v>0.063125</v>
      </c>
      <c r="I26" s="105">
        <v>8800</v>
      </c>
      <c r="J26" s="105">
        <f>ROUND(I26*H26,2)</f>
        <v>555.5</v>
      </c>
      <c r="K26" s="106"/>
      <c r="L26" s="25"/>
      <c r="M26" s="107" t="s">
        <v>1</v>
      </c>
      <c r="N26" s="108" t="s">
        <v>39</v>
      </c>
      <c r="O26" s="109">
        <v>21.429</v>
      </c>
      <c r="P26" s="109">
        <f>O26*H26</f>
        <v>1.352705625</v>
      </c>
      <c r="Q26" s="109">
        <v>0</v>
      </c>
      <c r="R26" s="109">
        <f>Q26*H26</f>
        <v>0</v>
      </c>
      <c r="S26" s="109">
        <v>0</v>
      </c>
      <c r="T26" s="110">
        <f>S26*H26</f>
        <v>0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R26" s="111" t="s">
        <v>100</v>
      </c>
      <c r="AT26" s="111" t="s">
        <v>98</v>
      </c>
      <c r="AU26" s="111" t="s">
        <v>80</v>
      </c>
      <c r="AY26" s="12" t="s">
        <v>97</v>
      </c>
      <c r="BE26" s="112">
        <f>IF(N26="základní",J26,0)</f>
        <v>555.5</v>
      </c>
      <c r="BF26" s="112">
        <f>IF(N26="snížená",J26,0)</f>
        <v>0</v>
      </c>
      <c r="BG26" s="112">
        <f>IF(N26="zákl. přenesená",J26,0)</f>
        <v>0</v>
      </c>
      <c r="BH26" s="112">
        <f>IF(N26="sníž. přenesená",J26,0)</f>
        <v>0</v>
      </c>
      <c r="BI26" s="112">
        <f>IF(N26="nulová",J26,0)</f>
        <v>0</v>
      </c>
      <c r="BJ26" s="12" t="s">
        <v>78</v>
      </c>
      <c r="BK26" s="112">
        <f>ROUND(I26*H26,2)</f>
        <v>555.5</v>
      </c>
      <c r="BL26" s="12" t="s">
        <v>100</v>
      </c>
      <c r="BM26" s="111" t="s">
        <v>125</v>
      </c>
    </row>
    <row r="27" spans="2:51" s="10" customFormat="1" ht="12">
      <c r="B27" s="113"/>
      <c r="D27" s="114" t="s">
        <v>101</v>
      </c>
      <c r="E27" s="115" t="s">
        <v>1</v>
      </c>
      <c r="F27" s="116" t="s">
        <v>144</v>
      </c>
      <c r="H27" s="117">
        <f>2525*0.000025</f>
        <v>0.063125</v>
      </c>
      <c r="L27" s="113"/>
      <c r="M27" s="118"/>
      <c r="N27" s="119"/>
      <c r="O27" s="119"/>
      <c r="P27" s="119"/>
      <c r="Q27" s="119"/>
      <c r="R27" s="119"/>
      <c r="S27" s="119"/>
      <c r="T27" s="120"/>
      <c r="AT27" s="115" t="s">
        <v>101</v>
      </c>
      <c r="AU27" s="115" t="s">
        <v>80</v>
      </c>
      <c r="AV27" s="10" t="s">
        <v>80</v>
      </c>
      <c r="AW27" s="10" t="s">
        <v>30</v>
      </c>
      <c r="AX27" s="10" t="s">
        <v>78</v>
      </c>
      <c r="AY27" s="115" t="s">
        <v>97</v>
      </c>
    </row>
    <row r="28" spans="1:65" s="2" customFormat="1" ht="16.5" customHeight="1">
      <c r="A28" s="24"/>
      <c r="B28" s="99"/>
      <c r="C28" s="121" t="s">
        <v>126</v>
      </c>
      <c r="D28" s="121" t="s">
        <v>105</v>
      </c>
      <c r="E28" s="122" t="s">
        <v>127</v>
      </c>
      <c r="F28" s="123" t="s">
        <v>128</v>
      </c>
      <c r="G28" s="124" t="s">
        <v>116</v>
      </c>
      <c r="H28" s="125">
        <f>H29</f>
        <v>28</v>
      </c>
      <c r="I28" s="126">
        <v>38</v>
      </c>
      <c r="J28" s="126">
        <f>ROUND(I28*H28,2)</f>
        <v>1064</v>
      </c>
      <c r="K28" s="127"/>
      <c r="L28" s="128"/>
      <c r="M28" s="129" t="s">
        <v>1</v>
      </c>
      <c r="N28" s="130" t="s">
        <v>39</v>
      </c>
      <c r="O28" s="109">
        <v>0</v>
      </c>
      <c r="P28" s="109">
        <f>O28*H28</f>
        <v>0</v>
      </c>
      <c r="Q28" s="109">
        <v>0.001</v>
      </c>
      <c r="R28" s="109">
        <f>Q28*H28</f>
        <v>0.028</v>
      </c>
      <c r="S28" s="109">
        <v>0</v>
      </c>
      <c r="T28" s="110">
        <f>S28*H28</f>
        <v>0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R28" s="111" t="s">
        <v>103</v>
      </c>
      <c r="AT28" s="111" t="s">
        <v>105</v>
      </c>
      <c r="AU28" s="111" t="s">
        <v>80</v>
      </c>
      <c r="AY28" s="12" t="s">
        <v>97</v>
      </c>
      <c r="BE28" s="112">
        <f>IF(N28="základní",J28,0)</f>
        <v>1064</v>
      </c>
      <c r="BF28" s="112">
        <f>IF(N28="snížená",J28,0)</f>
        <v>0</v>
      </c>
      <c r="BG28" s="112">
        <f>IF(N28="zákl. přenesená",J28,0)</f>
        <v>0</v>
      </c>
      <c r="BH28" s="112">
        <f>IF(N28="sníž. přenesená",J28,0)</f>
        <v>0</v>
      </c>
      <c r="BI28" s="112">
        <f>IF(N28="nulová",J28,0)</f>
        <v>0</v>
      </c>
      <c r="BJ28" s="12" t="s">
        <v>78</v>
      </c>
      <c r="BK28" s="112">
        <f>ROUND(I28*H28,2)</f>
        <v>1064</v>
      </c>
      <c r="BL28" s="12" t="s">
        <v>100</v>
      </c>
      <c r="BM28" s="111" t="s">
        <v>129</v>
      </c>
    </row>
    <row r="29" spans="2:51" s="10" customFormat="1" ht="12">
      <c r="B29" s="113"/>
      <c r="D29" s="114" t="s">
        <v>101</v>
      </c>
      <c r="F29" s="116" t="s">
        <v>145</v>
      </c>
      <c r="H29" s="117">
        <f>0.028*1000</f>
        <v>28</v>
      </c>
      <c r="L29" s="113"/>
      <c r="M29" s="118"/>
      <c r="N29" s="119"/>
      <c r="O29" s="119"/>
      <c r="P29" s="119"/>
      <c r="Q29" s="119"/>
      <c r="R29" s="119"/>
      <c r="S29" s="119"/>
      <c r="T29" s="120"/>
      <c r="AT29" s="115" t="s">
        <v>101</v>
      </c>
      <c r="AU29" s="115" t="s">
        <v>80</v>
      </c>
      <c r="AV29" s="10" t="s">
        <v>80</v>
      </c>
      <c r="AW29" s="10" t="s">
        <v>3</v>
      </c>
      <c r="AX29" s="10" t="s">
        <v>78</v>
      </c>
      <c r="AY29" s="115" t="s">
        <v>97</v>
      </c>
    </row>
    <row r="30" spans="1:65" s="2" customFormat="1" ht="16.5" customHeight="1">
      <c r="A30" s="24"/>
      <c r="B30" s="99"/>
      <c r="C30" s="100" t="s">
        <v>130</v>
      </c>
      <c r="D30" s="100" t="s">
        <v>98</v>
      </c>
      <c r="E30" s="101" t="s">
        <v>131</v>
      </c>
      <c r="F30" s="102" t="s">
        <v>132</v>
      </c>
      <c r="G30" s="103" t="s">
        <v>102</v>
      </c>
      <c r="H30" s="104">
        <f>H31</f>
        <v>5.05</v>
      </c>
      <c r="I30" s="105">
        <v>349</v>
      </c>
      <c r="J30" s="105">
        <f>ROUND(I30*H30,2)</f>
        <v>1762.45</v>
      </c>
      <c r="K30" s="106"/>
      <c r="L30" s="25"/>
      <c r="M30" s="107" t="s">
        <v>1</v>
      </c>
      <c r="N30" s="108" t="s">
        <v>39</v>
      </c>
      <c r="O30" s="109">
        <v>0.261</v>
      </c>
      <c r="P30" s="109">
        <f>O30*H30</f>
        <v>1.31805</v>
      </c>
      <c r="Q30" s="109">
        <v>0</v>
      </c>
      <c r="R30" s="109">
        <f>Q30*H30</f>
        <v>0</v>
      </c>
      <c r="S30" s="109">
        <v>0</v>
      </c>
      <c r="T30" s="110">
        <f>S30*H30</f>
        <v>0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R30" s="111" t="s">
        <v>100</v>
      </c>
      <c r="AT30" s="111" t="s">
        <v>98</v>
      </c>
      <c r="AU30" s="111" t="s">
        <v>80</v>
      </c>
      <c r="AY30" s="12" t="s">
        <v>97</v>
      </c>
      <c r="BE30" s="112">
        <f>IF(N30="základní",J30,0)</f>
        <v>1762.45</v>
      </c>
      <c r="BF30" s="112">
        <f>IF(N30="snížená",J30,0)</f>
        <v>0</v>
      </c>
      <c r="BG30" s="112">
        <f>IF(N30="zákl. přenesená",J30,0)</f>
        <v>0</v>
      </c>
      <c r="BH30" s="112">
        <f>IF(N30="sníž. přenesená",J30,0)</f>
        <v>0</v>
      </c>
      <c r="BI30" s="112">
        <f>IF(N30="nulová",J30,0)</f>
        <v>0</v>
      </c>
      <c r="BJ30" s="12" t="s">
        <v>78</v>
      </c>
      <c r="BK30" s="112">
        <f>ROUND(I30*H30,2)</f>
        <v>1762.45</v>
      </c>
      <c r="BL30" s="12" t="s">
        <v>100</v>
      </c>
      <c r="BM30" s="111" t="s">
        <v>133</v>
      </c>
    </row>
    <row r="31" spans="2:51" s="10" customFormat="1" ht="12">
      <c r="B31" s="113"/>
      <c r="D31" s="114" t="s">
        <v>101</v>
      </c>
      <c r="E31" s="115" t="s">
        <v>1</v>
      </c>
      <c r="F31" s="116" t="s">
        <v>146</v>
      </c>
      <c r="H31" s="117">
        <f>2525*0.002</f>
        <v>5.05</v>
      </c>
      <c r="L31" s="113"/>
      <c r="M31" s="118"/>
      <c r="N31" s="119"/>
      <c r="O31" s="119"/>
      <c r="P31" s="119"/>
      <c r="Q31" s="119"/>
      <c r="R31" s="119"/>
      <c r="S31" s="119"/>
      <c r="T31" s="120"/>
      <c r="AT31" s="115" t="s">
        <v>101</v>
      </c>
      <c r="AU31" s="115" t="s">
        <v>80</v>
      </c>
      <c r="AV31" s="10" t="s">
        <v>80</v>
      </c>
      <c r="AW31" s="10" t="s">
        <v>30</v>
      </c>
      <c r="AX31" s="10" t="s">
        <v>78</v>
      </c>
      <c r="AY31" s="115" t="s">
        <v>97</v>
      </c>
    </row>
    <row r="32" spans="1:65" s="2" customFormat="1" ht="21.75" customHeight="1">
      <c r="A32" s="24"/>
      <c r="B32" s="99"/>
      <c r="C32" s="100" t="s">
        <v>134</v>
      </c>
      <c r="D32" s="100" t="s">
        <v>98</v>
      </c>
      <c r="E32" s="101" t="s">
        <v>135</v>
      </c>
      <c r="F32" s="102" t="s">
        <v>136</v>
      </c>
      <c r="G32" s="103" t="s">
        <v>102</v>
      </c>
      <c r="H32" s="104">
        <f>H33</f>
        <v>5.05</v>
      </c>
      <c r="I32" s="105">
        <v>440</v>
      </c>
      <c r="J32" s="105">
        <f>ROUND(I32*H32,2)</f>
        <v>2222</v>
      </c>
      <c r="K32" s="106"/>
      <c r="L32" s="25"/>
      <c r="M32" s="107" t="s">
        <v>1</v>
      </c>
      <c r="N32" s="108" t="s">
        <v>39</v>
      </c>
      <c r="O32" s="109">
        <v>0.452</v>
      </c>
      <c r="P32" s="109">
        <f>O32*H32</f>
        <v>2.2826</v>
      </c>
      <c r="Q32" s="109">
        <v>0</v>
      </c>
      <c r="R32" s="109">
        <f>Q32*H32</f>
        <v>0</v>
      </c>
      <c r="S32" s="109">
        <v>0</v>
      </c>
      <c r="T32" s="110">
        <f>S32*H32</f>
        <v>0</v>
      </c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R32" s="111" t="s">
        <v>100</v>
      </c>
      <c r="AT32" s="111" t="s">
        <v>98</v>
      </c>
      <c r="AU32" s="111" t="s">
        <v>80</v>
      </c>
      <c r="AY32" s="12" t="s">
        <v>97</v>
      </c>
      <c r="BE32" s="112">
        <f>IF(N32="základní",J32,0)</f>
        <v>2222</v>
      </c>
      <c r="BF32" s="112">
        <f>IF(N32="snížená",J32,0)</f>
        <v>0</v>
      </c>
      <c r="BG32" s="112">
        <f>IF(N32="zákl. přenesená",J32,0)</f>
        <v>0</v>
      </c>
      <c r="BH32" s="112">
        <f>IF(N32="sníž. přenesená",J32,0)</f>
        <v>0</v>
      </c>
      <c r="BI32" s="112">
        <f>IF(N32="nulová",J32,0)</f>
        <v>0</v>
      </c>
      <c r="BJ32" s="12" t="s">
        <v>78</v>
      </c>
      <c r="BK32" s="112">
        <f>ROUND(I32*H32,2)</f>
        <v>2222</v>
      </c>
      <c r="BL32" s="12" t="s">
        <v>100</v>
      </c>
      <c r="BM32" s="111" t="s">
        <v>137</v>
      </c>
    </row>
    <row r="33" spans="2:51" s="10" customFormat="1" ht="12">
      <c r="B33" s="132"/>
      <c r="C33" s="133"/>
      <c r="D33" s="134" t="s">
        <v>101</v>
      </c>
      <c r="E33" s="135" t="s">
        <v>1</v>
      </c>
      <c r="F33" s="136" t="s">
        <v>146</v>
      </c>
      <c r="G33" s="133"/>
      <c r="H33" s="137">
        <f>2525*0.002</f>
        <v>5.05</v>
      </c>
      <c r="I33" s="133"/>
      <c r="J33" s="133"/>
      <c r="L33" s="113"/>
      <c r="M33" s="118"/>
      <c r="N33" s="119"/>
      <c r="O33" s="119"/>
      <c r="P33" s="119"/>
      <c r="Q33" s="119"/>
      <c r="R33" s="119"/>
      <c r="S33" s="119"/>
      <c r="T33" s="120"/>
      <c r="AT33" s="115" t="s">
        <v>101</v>
      </c>
      <c r="AU33" s="115" t="s">
        <v>80</v>
      </c>
      <c r="AV33" s="10" t="s">
        <v>80</v>
      </c>
      <c r="AW33" s="10" t="s">
        <v>30</v>
      </c>
      <c r="AX33" s="10" t="s">
        <v>78</v>
      </c>
      <c r="AY33" s="115" t="s">
        <v>97</v>
      </c>
    </row>
  </sheetData>
  <autoFilter ref="C14:K33"/>
  <mergeCells count="1">
    <mergeCell ref="E7:H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2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LAPTOP-LUF4KI7R\František</dc:creator>
  <cp:keywords/>
  <dc:description/>
  <cp:lastModifiedBy>Svobodová Blanka Ing.</cp:lastModifiedBy>
  <cp:lastPrinted>2022-08-09T09:05:08Z</cp:lastPrinted>
  <dcterms:created xsi:type="dcterms:W3CDTF">2022-02-06T21:54:53Z</dcterms:created>
  <dcterms:modified xsi:type="dcterms:W3CDTF">2022-08-09T11:57:58Z</dcterms:modified>
  <cp:category/>
  <cp:version/>
  <cp:contentType/>
  <cp:contentStatus/>
</cp:coreProperties>
</file>