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bookViews>
    <workbookView xWindow="65431" yWindow="65431" windowWidth="23250" windowHeight="12570" activeTab="0"/>
  </bookViews>
  <sheets>
    <sheet name="22-012 - Venkovní basketb..." sheetId="2" r:id="rId1"/>
  </sheets>
  <definedNames>
    <definedName name="_xlnm._FilterDatabase" localSheetId="0" hidden="1">'22-012 - Venkovní basketb...'!$C$12:$K$44</definedName>
    <definedName name="_xlnm.Print_Titles" localSheetId="0">'22-012 - Venkovní basketb...'!$12:$12</definedName>
  </definedNames>
  <calcPr calcId="162913"/>
  <extLst/>
</workbook>
</file>

<file path=xl/sharedStrings.xml><?xml version="1.0" encoding="utf-8"?>
<sst xmlns="http://schemas.openxmlformats.org/spreadsheetml/2006/main" count="331" uniqueCount="118">
  <si>
    <t/>
  </si>
  <si>
    <t>False</t>
  </si>
  <si>
    <t>21</t>
  </si>
  <si>
    <t>15</t>
  </si>
  <si>
    <t>Stavba:</t>
  </si>
  <si>
    <t>Venkovní basketbalové hřiště Teplice - Anger</t>
  </si>
  <si>
    <t>Místo:</t>
  </si>
  <si>
    <t>Teplice</t>
  </si>
  <si>
    <t>Datum:</t>
  </si>
  <si>
    <t>Zadavatel:</t>
  </si>
  <si>
    <t>Zhotovitel:</t>
  </si>
  <si>
    <t>Projektant:</t>
  </si>
  <si>
    <t>True</t>
  </si>
  <si>
    <t>Zpracovatel:</t>
  </si>
  <si>
    <t>DPH</t>
  </si>
  <si>
    <t>základní</t>
  </si>
  <si>
    <t>Kód</t>
  </si>
  <si>
    <t>Popis</t>
  </si>
  <si>
    <t>Typ</t>
  </si>
  <si>
    <t>D</t>
  </si>
  <si>
    <t>0</t>
  </si>
  <si>
    <t>1</t>
  </si>
  <si>
    <t>2</t>
  </si>
  <si>
    <t>Cena celkem [CZK]</t>
  </si>
  <si>
    <t>-1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</si>
  <si>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</si>
  <si>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</si>
  <si>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</si>
  <si>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</si>
  <si>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</si>
  <si>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</si>
  <si>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</si>
  <si>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</si>
  <si>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</si>
  <si>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</si>
  <si>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</si>
  <si>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</si>
  <si>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</si>
  <si>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</si>
  <si>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</si>
  <si>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</si>
  <si>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</si>
  <si>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111301111</t>
  </si>
  <si>
    <t>Sejmutí drnu tl do 100 mm s přemístěním do 50 m nebo naložením na dopravní prostředek</t>
  </si>
  <si>
    <t>m2</t>
  </si>
  <si>
    <t>4</t>
  </si>
  <si>
    <t>1712281402</t>
  </si>
  <si>
    <t>VV</t>
  </si>
  <si>
    <t>122251105</t>
  </si>
  <si>
    <t>Odkopávky a prokopávky nezapažené v hornině třídy těžitelnosti I skupiny 3 objem do 1000 m3 strojně</t>
  </si>
  <si>
    <t>m3</t>
  </si>
  <si>
    <t>390180861</t>
  </si>
  <si>
    <t>8</t>
  </si>
  <si>
    <t>11</t>
  </si>
  <si>
    <t>162251122</t>
  </si>
  <si>
    <t>Vodorovné přemístění přes 20 do 50 m výkopku/sypaniny z horniny třídy těžitelnosti II skupiny 4 a 5</t>
  </si>
  <si>
    <t>-5240090</t>
  </si>
  <si>
    <t>12</t>
  </si>
  <si>
    <t>167151111</t>
  </si>
  <si>
    <t>Nakládání výkopku z hornin třídy těžitelnosti I skupiny 1 až 3 přes 100 m3</t>
  </si>
  <si>
    <t>-1016939705</t>
  </si>
  <si>
    <t>13</t>
  </si>
  <si>
    <t>171151103</t>
  </si>
  <si>
    <t>Uložení sypaniny z hornin soudržných do násypů zhutněných strojně</t>
  </si>
  <si>
    <t>854544899</t>
  </si>
  <si>
    <t>14</t>
  </si>
  <si>
    <t>171251201</t>
  </si>
  <si>
    <t>Uložení sypaniny na skládky nebo meziskládky</t>
  </si>
  <si>
    <t>736980158</t>
  </si>
  <si>
    <t>181351103</t>
  </si>
  <si>
    <t>Rozprostření ornice tl vrstvy do 200 mm pl přes 100 do 500 m2 v rovině nebo ve svahu do 1:5 strojně</t>
  </si>
  <si>
    <t>101159514</t>
  </si>
  <si>
    <t>16</t>
  </si>
  <si>
    <t>M</t>
  </si>
  <si>
    <t>10371500</t>
  </si>
  <si>
    <t>substrát pro trávníky VL</t>
  </si>
  <si>
    <t>-1582460721</t>
  </si>
  <si>
    <t>17</t>
  </si>
  <si>
    <t>181411131</t>
  </si>
  <si>
    <t>Založení parkového trávníku výsevem plochy jednotlivě do 1000 m2 v rovině a ve svahu do 1:5 - součást skladby souvrství - viz.TZ</t>
  </si>
  <si>
    <t>1467450273</t>
  </si>
  <si>
    <t>18</t>
  </si>
  <si>
    <t>00572410</t>
  </si>
  <si>
    <t>osivo směs travní parková</t>
  </si>
  <si>
    <t>kg</t>
  </si>
  <si>
    <t>873394941</t>
  </si>
  <si>
    <t>19</t>
  </si>
  <si>
    <t>181951112</t>
  </si>
  <si>
    <t>Úprava pláně v hornině třídy těžitelnosti I, skupiny 1 až 3 se zhutněním min.45 MPa</t>
  </si>
  <si>
    <t>2119884852</t>
  </si>
  <si>
    <t>184802111</t>
  </si>
  <si>
    <t>Chemické odplevelení před založením kultury nad 20 m2 postřikem na široko v rovině a svahu do 1:5</t>
  </si>
  <si>
    <t>1855193120</t>
  </si>
  <si>
    <t>22</t>
  </si>
  <si>
    <t>185802113</t>
  </si>
  <si>
    <t>Hnojení půdy umělým hnojivem na široko v rovině a svahu do 1:5</t>
  </si>
  <si>
    <t>t</t>
  </si>
  <si>
    <t>1973540330</t>
  </si>
  <si>
    <t>23</t>
  </si>
  <si>
    <t>25191155</t>
  </si>
  <si>
    <t>hnojivo průmyslové Cererit</t>
  </si>
  <si>
    <t>1227203888</t>
  </si>
  <si>
    <t>0,077*1000 'Přepočtené koeficientem množství</t>
  </si>
  <si>
    <t>-427550476</t>
  </si>
  <si>
    <t>-106111171</t>
  </si>
  <si>
    <t>800,0*0,000025</t>
  </si>
  <si>
    <t>800*0,03 'Přepočtené koeficientem množství</t>
  </si>
  <si>
    <t>800,0*0,05*1,05</t>
  </si>
  <si>
    <t>SOUPIS VÍCEPRACÍ</t>
  </si>
  <si>
    <t>Statutární město teplice</t>
  </si>
  <si>
    <t>Gartensta plus s.r.o.</t>
  </si>
  <si>
    <t>997013601</t>
  </si>
  <si>
    <t xml:space="preserve">Poplatek za uložení na skládce (skládkovné) stavebního odpadu betonového kód odpadu 17 01 01 </t>
  </si>
  <si>
    <t>997013631</t>
  </si>
  <si>
    <t xml:space="preserve">Poplatek za uložení na skládce (skládkovné) stavebního odpadu směsného kód odpadu 17 09 </t>
  </si>
  <si>
    <t>71</t>
  </si>
  <si>
    <t>997221645</t>
  </si>
  <si>
    <t>Poplatek za uložení na skládce (skládkovné) odpadu asfaltového bez dehtu kód odpadu 17 03 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</si>
</sst>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\.mm\.yyyy"/>
    <numFmt numFmtId="165" formatCode="#,##0.00000"/>
    <numFmt numFmtId="166" formatCode="#,##0.000"/>
  </numFmts>
  <fonts count="1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b/>
      <sz val="14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</fonts>
  <fills count="3">
    <fill>
      <patternFill/>
    </fill>
    <fill>
      <patternFill patternType="gray125"/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/>
      <top style="hair">
        <color rgb="FF969696"/>
      </top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7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164" fontId="3" fillId="0" borderId="0" xfId="0" applyNumberFormat="1" applyFont="1" applyAlignment="1">
      <alignment horizontal="left" vertical="center"/>
    </xf>
    <xf numFmtId="0" fontId="0" fillId="0" borderId="6" xfId="0" applyBorder="1" applyAlignment="1">
      <alignment vertical="center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" fontId="13" fillId="0" borderId="0" xfId="0" applyNumberFormat="1" applyFont="1" applyAlignment="1">
      <alignment/>
    </xf>
    <xf numFmtId="165" fontId="14" fillId="0" borderId="6" xfId="0" applyNumberFormat="1" applyFont="1" applyBorder="1" applyAlignment="1">
      <alignment/>
    </xf>
    <xf numFmtId="165" fontId="14" fillId="0" borderId="11" xfId="0" applyNumberFormat="1" applyFont="1" applyBorder="1" applyAlignment="1">
      <alignment/>
    </xf>
    <xf numFmtId="4" fontId="15" fillId="0" borderId="0" xfId="0" applyNumberFormat="1" applyFont="1" applyAlignment="1">
      <alignment vertical="center"/>
    </xf>
    <xf numFmtId="0" fontId="7" fillId="0" borderId="1" xfId="0" applyFont="1" applyBorder="1" applyAlignment="1">
      <alignment/>
    </xf>
    <xf numFmtId="0" fontId="7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4" fontId="5" fillId="0" borderId="0" xfId="0" applyNumberFormat="1" applyFont="1" applyAlignment="1">
      <alignment/>
    </xf>
    <xf numFmtId="0" fontId="7" fillId="0" borderId="12" xfId="0" applyFont="1" applyBorder="1" applyAlignment="1">
      <alignment/>
    </xf>
    <xf numFmtId="0" fontId="7" fillId="0" borderId="0" xfId="0" applyFont="1" applyBorder="1" applyAlignment="1">
      <alignment/>
    </xf>
    <xf numFmtId="165" fontId="7" fillId="0" borderId="0" xfId="0" applyNumberFormat="1" applyFont="1" applyBorder="1" applyAlignment="1">
      <alignment/>
    </xf>
    <xf numFmtId="165" fontId="7" fillId="0" borderId="13" xfId="0" applyNumberFormat="1" applyFont="1" applyBorder="1" applyAlignment="1">
      <alignment/>
    </xf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vertical="center"/>
    </xf>
    <xf numFmtId="0" fontId="6" fillId="0" borderId="0" xfId="0" applyFont="1" applyAlignment="1">
      <alignment horizontal="left"/>
    </xf>
    <xf numFmtId="4" fontId="6" fillId="0" borderId="0" xfId="0" applyNumberFormat="1" applyFont="1" applyAlignment="1">
      <alignment/>
    </xf>
    <xf numFmtId="0" fontId="0" fillId="0" borderId="1" xfId="0" applyFont="1" applyBorder="1" applyAlignment="1" applyProtection="1">
      <alignment vertical="center"/>
      <protection locked="0"/>
    </xf>
    <xf numFmtId="0" fontId="11" fillId="0" borderId="14" xfId="0" applyFont="1" applyBorder="1" applyAlignment="1" applyProtection="1">
      <alignment horizontal="center" vertical="center"/>
      <protection locked="0"/>
    </xf>
    <xf numFmtId="49" fontId="11" fillId="0" borderId="14" xfId="0" applyNumberFormat="1" applyFont="1" applyBorder="1" applyAlignment="1" applyProtection="1">
      <alignment horizontal="left" vertical="center" wrapText="1"/>
      <protection locked="0"/>
    </xf>
    <xf numFmtId="0" fontId="11" fillId="0" borderId="14" xfId="0" applyFont="1" applyBorder="1" applyAlignment="1" applyProtection="1">
      <alignment horizontal="left" vertical="center" wrapText="1"/>
      <protection locked="0"/>
    </xf>
    <xf numFmtId="0" fontId="11" fillId="0" borderId="14" xfId="0" applyFont="1" applyBorder="1" applyAlignment="1" applyProtection="1">
      <alignment horizontal="center" vertical="center" wrapText="1"/>
      <protection locked="0"/>
    </xf>
    <xf numFmtId="166" fontId="11" fillId="0" borderId="14" xfId="0" applyNumberFormat="1" applyFont="1" applyBorder="1" applyAlignment="1" applyProtection="1">
      <alignment vertical="center"/>
      <protection locked="0"/>
    </xf>
    <xf numFmtId="4" fontId="11" fillId="0" borderId="14" xfId="0" applyNumberFormat="1" applyFont="1" applyBorder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 locked="0"/>
    </xf>
    <xf numFmtId="0" fontId="12" fillId="0" borderId="12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165" fontId="12" fillId="0" borderId="0" xfId="0" applyNumberFormat="1" applyFont="1" applyBorder="1" applyAlignment="1">
      <alignment vertical="center"/>
    </xf>
    <xf numFmtId="165" fontId="12" fillId="0" borderId="13" xfId="0" applyNumberFormat="1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8" fillId="0" borderId="1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166" fontId="8" fillId="0" borderId="0" xfId="0" applyNumberFormat="1" applyFont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6" fontId="9" fillId="0" borderId="0" xfId="0" applyNumberFormat="1" applyFont="1" applyAlignment="1">
      <alignment vertical="center"/>
    </xf>
    <xf numFmtId="0" fontId="9" fillId="0" borderId="12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17" fillId="0" borderId="14" xfId="0" applyFont="1" applyBorder="1" applyAlignment="1" applyProtection="1">
      <alignment horizontal="center" vertical="center"/>
      <protection locked="0"/>
    </xf>
    <xf numFmtId="49" fontId="17" fillId="0" borderId="14" xfId="0" applyNumberFormat="1" applyFont="1" applyBorder="1" applyAlignment="1" applyProtection="1">
      <alignment horizontal="left" vertical="center" wrapText="1"/>
      <protection locked="0"/>
    </xf>
    <xf numFmtId="0" fontId="17" fillId="0" borderId="14" xfId="0" applyFont="1" applyBorder="1" applyAlignment="1" applyProtection="1">
      <alignment horizontal="left" vertical="center" wrapText="1"/>
      <protection locked="0"/>
    </xf>
    <xf numFmtId="0" fontId="17" fillId="0" borderId="14" xfId="0" applyFont="1" applyBorder="1" applyAlignment="1" applyProtection="1">
      <alignment horizontal="center" vertical="center" wrapText="1"/>
      <protection locked="0"/>
    </xf>
    <xf numFmtId="166" fontId="17" fillId="0" borderId="14" xfId="0" applyNumberFormat="1" applyFont="1" applyBorder="1" applyAlignment="1" applyProtection="1">
      <alignment vertical="center"/>
      <protection locked="0"/>
    </xf>
    <xf numFmtId="4" fontId="17" fillId="0" borderId="14" xfId="0" applyNumberFormat="1" applyFont="1" applyBorder="1" applyAlignment="1" applyProtection="1">
      <alignment vertical="center"/>
      <protection locked="0"/>
    </xf>
    <xf numFmtId="0" fontId="18" fillId="0" borderId="14" xfId="0" applyFont="1" applyBorder="1" applyAlignment="1" applyProtection="1">
      <alignment vertical="center"/>
      <protection locked="0"/>
    </xf>
    <xf numFmtId="0" fontId="18" fillId="0" borderId="1" xfId="0" applyFont="1" applyBorder="1" applyAlignment="1">
      <alignment vertical="center"/>
    </xf>
    <xf numFmtId="0" fontId="17" fillId="0" borderId="12" xfId="0" applyFont="1" applyBorder="1" applyAlignment="1">
      <alignment horizontal="left" vertical="center"/>
    </xf>
    <xf numFmtId="0" fontId="17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8" fillId="0" borderId="0" xfId="0" applyFont="1" applyFill="1" applyAlignment="1">
      <alignment horizontal="left" vertical="center" wrapText="1"/>
    </xf>
    <xf numFmtId="0" fontId="0" fillId="0" borderId="15" xfId="0" applyBorder="1"/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200025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48"/>
  <sheetViews>
    <sheetView showGridLines="0" tabSelected="1" zoomScale="115" zoomScaleNormal="115" workbookViewId="0" topLeftCell="A1">
      <selection activeCell="V43" sqref="V43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spans="1:31" s="2" customFormat="1" ht="6.95" customHeight="1">
      <c r="A1" s="12"/>
      <c r="B1" s="17"/>
      <c r="C1" s="18"/>
      <c r="D1" s="18"/>
      <c r="E1" s="18"/>
      <c r="F1" s="18"/>
      <c r="G1" s="18"/>
      <c r="H1" s="18"/>
      <c r="I1" s="18"/>
      <c r="J1" s="18"/>
      <c r="K1" s="18"/>
      <c r="L1" s="14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</row>
    <row r="2" spans="1:31" s="2" customFormat="1" ht="24.95" customHeight="1">
      <c r="A2" s="12"/>
      <c r="B2" s="13"/>
      <c r="C2" s="8" t="s">
        <v>108</v>
      </c>
      <c r="D2" s="12"/>
      <c r="E2" s="12"/>
      <c r="F2" s="12"/>
      <c r="G2" s="12"/>
      <c r="H2" s="12"/>
      <c r="I2" s="12"/>
      <c r="J2" s="12"/>
      <c r="K2" s="12"/>
      <c r="L2" s="14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</row>
    <row r="3" spans="1:31" s="2" customFormat="1" ht="6.95" customHeight="1">
      <c r="A3" s="12"/>
      <c r="B3" s="13"/>
      <c r="C3" s="12"/>
      <c r="D3" s="12"/>
      <c r="E3" s="12"/>
      <c r="F3" s="12"/>
      <c r="G3" s="12"/>
      <c r="H3" s="12"/>
      <c r="I3" s="12"/>
      <c r="J3" s="12"/>
      <c r="K3" s="12"/>
      <c r="L3" s="14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</row>
    <row r="4" spans="1:31" s="2" customFormat="1" ht="12" customHeight="1">
      <c r="A4" s="12"/>
      <c r="B4" s="13"/>
      <c r="C4" s="10" t="s">
        <v>4</v>
      </c>
      <c r="D4" s="12"/>
      <c r="E4" s="12"/>
      <c r="F4" s="12"/>
      <c r="G4" s="12"/>
      <c r="H4" s="12"/>
      <c r="I4" s="12"/>
      <c r="J4" s="12"/>
      <c r="K4" s="12"/>
      <c r="L4" s="14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</row>
    <row r="5" spans="1:31" s="2" customFormat="1" ht="16.5" customHeight="1">
      <c r="A5" s="12"/>
      <c r="B5" s="13"/>
      <c r="C5" s="12"/>
      <c r="D5" s="12"/>
      <c r="E5" s="95" t="s">
        <v>5</v>
      </c>
      <c r="F5" s="96"/>
      <c r="G5" s="96"/>
      <c r="H5" s="96"/>
      <c r="I5" s="12"/>
      <c r="J5" s="12"/>
      <c r="K5" s="12"/>
      <c r="L5" s="14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</row>
    <row r="6" spans="1:31" s="2" customFormat="1" ht="6.95" customHeight="1">
      <c r="A6" s="12"/>
      <c r="B6" s="13"/>
      <c r="C6" s="12"/>
      <c r="D6" s="12"/>
      <c r="E6" s="12"/>
      <c r="F6" s="12"/>
      <c r="G6" s="12"/>
      <c r="H6" s="12"/>
      <c r="I6" s="12"/>
      <c r="J6" s="12"/>
      <c r="K6" s="12"/>
      <c r="L6" s="14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</row>
    <row r="7" spans="1:31" s="2" customFormat="1" ht="12" customHeight="1">
      <c r="A7" s="12"/>
      <c r="B7" s="13"/>
      <c r="C7" s="10" t="s">
        <v>6</v>
      </c>
      <c r="D7" s="12"/>
      <c r="E7" s="12"/>
      <c r="F7" s="9" t="s">
        <v>7</v>
      </c>
      <c r="G7" s="12"/>
      <c r="H7" s="12"/>
      <c r="I7" s="10" t="s">
        <v>8</v>
      </c>
      <c r="J7" s="19">
        <v>44763</v>
      </c>
      <c r="K7" s="12"/>
      <c r="L7" s="14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</row>
    <row r="8" spans="1:31" s="2" customFormat="1" ht="6.95" customHeight="1">
      <c r="A8" s="12"/>
      <c r="B8" s="13"/>
      <c r="C8" s="12"/>
      <c r="D8" s="12"/>
      <c r="E8" s="12"/>
      <c r="F8" s="12"/>
      <c r="G8" s="12"/>
      <c r="H8" s="12"/>
      <c r="I8" s="12"/>
      <c r="J8" s="12"/>
      <c r="K8" s="12"/>
      <c r="L8" s="14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</row>
    <row r="9" spans="1:31" s="2" customFormat="1" ht="25.7" customHeight="1">
      <c r="A9" s="12"/>
      <c r="B9" s="13"/>
      <c r="C9" s="10" t="s">
        <v>9</v>
      </c>
      <c r="D9" s="12"/>
      <c r="E9" s="12"/>
      <c r="F9" s="9" t="s">
        <v>109</v>
      </c>
      <c r="G9" s="12"/>
      <c r="H9" s="12"/>
      <c r="I9" s="10" t="s">
        <v>11</v>
      </c>
      <c r="J9" s="93"/>
      <c r="K9" s="94"/>
      <c r="L9" s="94"/>
      <c r="M9" s="94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</row>
    <row r="10" spans="1:31" s="2" customFormat="1" ht="15.2" customHeight="1">
      <c r="A10" s="12"/>
      <c r="B10" s="13"/>
      <c r="C10" s="10" t="s">
        <v>10</v>
      </c>
      <c r="D10" s="12"/>
      <c r="E10" s="12"/>
      <c r="F10" s="9" t="s">
        <v>110</v>
      </c>
      <c r="G10" s="12"/>
      <c r="H10" s="12"/>
      <c r="I10" s="10" t="s">
        <v>13</v>
      </c>
      <c r="J10" s="11"/>
      <c r="K10" s="12"/>
      <c r="L10" s="14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</row>
    <row r="11" spans="1:31" s="2" customFormat="1" ht="10.35" customHeight="1">
      <c r="A11" s="12"/>
      <c r="B11" s="13"/>
      <c r="C11" s="12"/>
      <c r="D11" s="12"/>
      <c r="E11" s="12"/>
      <c r="F11" s="12"/>
      <c r="G11" s="12"/>
      <c r="H11" s="12"/>
      <c r="I11" s="12"/>
      <c r="J11" s="12"/>
      <c r="K11" s="12"/>
      <c r="L11" s="14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</row>
    <row r="12" spans="1:31" s="3" customFormat="1" ht="29.25" customHeight="1">
      <c r="A12" s="27"/>
      <c r="B12" s="28"/>
      <c r="C12" s="29" t="s">
        <v>25</v>
      </c>
      <c r="D12" s="30" t="s">
        <v>18</v>
      </c>
      <c r="E12" s="30" t="s">
        <v>16</v>
      </c>
      <c r="F12" s="30" t="s">
        <v>17</v>
      </c>
      <c r="G12" s="30" t="s">
        <v>26</v>
      </c>
      <c r="H12" s="30" t="s">
        <v>27</v>
      </c>
      <c r="I12" s="30" t="s">
        <v>28</v>
      </c>
      <c r="J12" s="31" t="s">
        <v>23</v>
      </c>
      <c r="K12" s="32" t="s">
        <v>29</v>
      </c>
      <c r="L12" s="33"/>
      <c r="M12" s="21" t="s">
        <v>0</v>
      </c>
      <c r="N12" s="22" t="s">
        <v>14</v>
      </c>
      <c r="O12" s="22" t="s">
        <v>30</v>
      </c>
      <c r="P12" s="22" t="s">
        <v>31</v>
      </c>
      <c r="Q12" s="22" t="s">
        <v>32</v>
      </c>
      <c r="R12" s="22" t="s">
        <v>33</v>
      </c>
      <c r="S12" s="22" t="s">
        <v>34</v>
      </c>
      <c r="T12" s="23" t="s">
        <v>35</v>
      </c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</row>
    <row r="13" spans="1:63" s="2" customFormat="1" ht="22.9" customHeight="1">
      <c r="A13" s="12"/>
      <c r="B13" s="13"/>
      <c r="C13" s="26" t="s">
        <v>36</v>
      </c>
      <c r="D13" s="12"/>
      <c r="E13" s="12"/>
      <c r="F13" s="12"/>
      <c r="G13" s="12"/>
      <c r="H13" s="12"/>
      <c r="I13" s="12"/>
      <c r="J13" s="34">
        <f>J14</f>
        <v>551955.1</v>
      </c>
      <c r="K13" s="12"/>
      <c r="L13" s="13"/>
      <c r="M13" s="24"/>
      <c r="N13" s="20"/>
      <c r="O13" s="25"/>
      <c r="P13" s="35" t="e">
        <f>P14+#REF!+#REF!</f>
        <v>#REF!</v>
      </c>
      <c r="Q13" s="25"/>
      <c r="R13" s="35" t="e">
        <f>R14+#REF!+#REF!</f>
        <v>#REF!</v>
      </c>
      <c r="S13" s="25"/>
      <c r="T13" s="36" t="e">
        <f>T14+#REF!+#REF!</f>
        <v>#REF!</v>
      </c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T13" s="7" t="s">
        <v>19</v>
      </c>
      <c r="AU13" s="7" t="s">
        <v>24</v>
      </c>
      <c r="BK13" s="37" t="e">
        <f>BK14+#REF!+#REF!</f>
        <v>#REF!</v>
      </c>
    </row>
    <row r="14" spans="2:63" s="4" customFormat="1" ht="25.9" customHeight="1">
      <c r="B14" s="38"/>
      <c r="D14" s="39" t="s">
        <v>19</v>
      </c>
      <c r="E14" s="40" t="s">
        <v>37</v>
      </c>
      <c r="F14" s="40" t="s">
        <v>38</v>
      </c>
      <c r="J14" s="41">
        <f>SUM(J16:J48)</f>
        <v>551955.1</v>
      </c>
      <c r="L14" s="38"/>
      <c r="M14" s="42"/>
      <c r="N14" s="43"/>
      <c r="O14" s="43"/>
      <c r="P14" s="44" t="e">
        <f>P15+#REF!+#REF!+#REF!+#REF!+#REF!+#REF!+#REF!</f>
        <v>#REF!</v>
      </c>
      <c r="Q14" s="43"/>
      <c r="R14" s="44" t="e">
        <f>R15+#REF!+#REF!+#REF!+#REF!+#REF!+#REF!+#REF!</f>
        <v>#REF!</v>
      </c>
      <c r="S14" s="43"/>
      <c r="T14" s="45" t="e">
        <f>T15+#REF!+#REF!+#REF!+#REF!+#REF!+#REF!+#REF!</f>
        <v>#REF!</v>
      </c>
      <c r="AR14" s="39" t="s">
        <v>21</v>
      </c>
      <c r="AT14" s="46" t="s">
        <v>19</v>
      </c>
      <c r="AU14" s="46" t="s">
        <v>20</v>
      </c>
      <c r="AY14" s="39" t="s">
        <v>39</v>
      </c>
      <c r="BK14" s="47" t="e">
        <f>BK15+#REF!+#REF!+#REF!+#REF!+#REF!+#REF!+#REF!</f>
        <v>#REF!</v>
      </c>
    </row>
    <row r="15" spans="2:63" s="4" customFormat="1" ht="22.9" customHeight="1">
      <c r="B15" s="38"/>
      <c r="D15" s="39" t="s">
        <v>19</v>
      </c>
      <c r="E15" s="48" t="s">
        <v>21</v>
      </c>
      <c r="F15" s="48" t="s">
        <v>40</v>
      </c>
      <c r="J15" s="49"/>
      <c r="L15" s="38"/>
      <c r="M15" s="42"/>
      <c r="N15" s="43"/>
      <c r="O15" s="43"/>
      <c r="P15" s="44">
        <f>SUM(P16:P44)</f>
        <v>524.0785800000001</v>
      </c>
      <c r="Q15" s="43"/>
      <c r="R15" s="44">
        <f>SUM(R16:R44)</f>
        <v>8.921</v>
      </c>
      <c r="S15" s="43"/>
      <c r="T15" s="45">
        <f>SUM(T16:T44)</f>
        <v>0</v>
      </c>
      <c r="AR15" s="39" t="s">
        <v>21</v>
      </c>
      <c r="AT15" s="46" t="s">
        <v>19</v>
      </c>
      <c r="AU15" s="46" t="s">
        <v>21</v>
      </c>
      <c r="AY15" s="39" t="s">
        <v>39</v>
      </c>
      <c r="BK15" s="47">
        <f>SUM(BK16:BK44)</f>
        <v>474952</v>
      </c>
    </row>
    <row r="16" spans="1:65" s="2" customFormat="1" ht="24.2" customHeight="1">
      <c r="A16" s="12"/>
      <c r="B16" s="50"/>
      <c r="C16" s="51" t="s">
        <v>21</v>
      </c>
      <c r="D16" s="51" t="s">
        <v>41</v>
      </c>
      <c r="E16" s="52" t="s">
        <v>42</v>
      </c>
      <c r="F16" s="53" t="s">
        <v>43</v>
      </c>
      <c r="G16" s="54" t="s">
        <v>44</v>
      </c>
      <c r="H16" s="55">
        <v>400</v>
      </c>
      <c r="I16" s="56">
        <v>92</v>
      </c>
      <c r="J16" s="56">
        <f>ROUND(I16*H16,2)</f>
        <v>36800</v>
      </c>
      <c r="K16" s="57"/>
      <c r="L16" s="13"/>
      <c r="M16" s="58" t="s">
        <v>0</v>
      </c>
      <c r="N16" s="59" t="s">
        <v>15</v>
      </c>
      <c r="O16" s="60">
        <v>0.209</v>
      </c>
      <c r="P16" s="60">
        <f>O16*H16</f>
        <v>83.6</v>
      </c>
      <c r="Q16" s="60">
        <v>0</v>
      </c>
      <c r="R16" s="60">
        <f>Q16*H16</f>
        <v>0</v>
      </c>
      <c r="S16" s="60">
        <v>0</v>
      </c>
      <c r="T16" s="61">
        <f>S16*H16</f>
        <v>0</v>
      </c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R16" s="62" t="s">
        <v>45</v>
      </c>
      <c r="AT16" s="62" t="s">
        <v>41</v>
      </c>
      <c r="AU16" s="62" t="s">
        <v>22</v>
      </c>
      <c r="AY16" s="7" t="s">
        <v>39</v>
      </c>
      <c r="BE16" s="63">
        <f>IF(N16="základní",J16,0)</f>
        <v>36800</v>
      </c>
      <c r="BF16" s="63">
        <f>IF(N16="snížená",J16,0)</f>
        <v>0</v>
      </c>
      <c r="BG16" s="63">
        <f>IF(N16="zákl. přenesená",J16,0)</f>
        <v>0</v>
      </c>
      <c r="BH16" s="63">
        <f>IF(N16="sníž. přenesená",J16,0)</f>
        <v>0</v>
      </c>
      <c r="BI16" s="63">
        <f>IF(N16="nulová",J16,0)</f>
        <v>0</v>
      </c>
      <c r="BJ16" s="7" t="s">
        <v>21</v>
      </c>
      <c r="BK16" s="63">
        <f>ROUND(I16*H16,2)</f>
        <v>36800</v>
      </c>
      <c r="BL16" s="7" t="s">
        <v>45</v>
      </c>
      <c r="BM16" s="62" t="s">
        <v>46</v>
      </c>
    </row>
    <row r="17" spans="2:51" s="5" customFormat="1" ht="12">
      <c r="B17" s="64"/>
      <c r="D17" s="65"/>
      <c r="E17" s="66"/>
      <c r="F17" s="67"/>
      <c r="H17" s="68"/>
      <c r="L17" s="64"/>
      <c r="M17" s="69"/>
      <c r="N17" s="70"/>
      <c r="O17" s="70"/>
      <c r="P17" s="70"/>
      <c r="Q17" s="70"/>
      <c r="R17" s="70"/>
      <c r="S17" s="70"/>
      <c r="T17" s="71"/>
      <c r="AT17" s="66"/>
      <c r="AU17" s="66"/>
      <c r="AY17" s="66"/>
    </row>
    <row r="18" spans="1:65" s="2" customFormat="1" ht="33" customHeight="1">
      <c r="A18" s="12"/>
      <c r="B18" s="50"/>
      <c r="C18" s="51" t="s">
        <v>45</v>
      </c>
      <c r="D18" s="51" t="s">
        <v>41</v>
      </c>
      <c r="E18" s="52" t="s">
        <v>48</v>
      </c>
      <c r="F18" s="53" t="s">
        <v>49</v>
      </c>
      <c r="G18" s="54" t="s">
        <v>50</v>
      </c>
      <c r="H18" s="55">
        <v>750</v>
      </c>
      <c r="I18" s="56">
        <v>190</v>
      </c>
      <c r="J18" s="56">
        <f>ROUND(I18*H18,2)</f>
        <v>142500</v>
      </c>
      <c r="K18" s="57"/>
      <c r="L18" s="13"/>
      <c r="M18" s="58" t="s">
        <v>0</v>
      </c>
      <c r="N18" s="59" t="s">
        <v>15</v>
      </c>
      <c r="O18" s="60">
        <v>0.155</v>
      </c>
      <c r="P18" s="60">
        <f>O18*H18</f>
        <v>116.25</v>
      </c>
      <c r="Q18" s="60">
        <v>0</v>
      </c>
      <c r="R18" s="60">
        <f>Q18*H18</f>
        <v>0</v>
      </c>
      <c r="S18" s="60">
        <v>0</v>
      </c>
      <c r="T18" s="61">
        <f>S18*H18</f>
        <v>0</v>
      </c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R18" s="62" t="s">
        <v>45</v>
      </c>
      <c r="AT18" s="62" t="s">
        <v>41</v>
      </c>
      <c r="AU18" s="62" t="s">
        <v>22</v>
      </c>
      <c r="AY18" s="7" t="s">
        <v>39</v>
      </c>
      <c r="BE18" s="63">
        <f>IF(N18="základní",J18,0)</f>
        <v>142500</v>
      </c>
      <c r="BF18" s="63">
        <f>IF(N18="snížená",J18,0)</f>
        <v>0</v>
      </c>
      <c r="BG18" s="63">
        <f>IF(N18="zákl. přenesená",J18,0)</f>
        <v>0</v>
      </c>
      <c r="BH18" s="63">
        <f>IF(N18="sníž. přenesená",J18,0)</f>
        <v>0</v>
      </c>
      <c r="BI18" s="63">
        <f>IF(N18="nulová",J18,0)</f>
        <v>0</v>
      </c>
      <c r="BJ18" s="7" t="s">
        <v>21</v>
      </c>
      <c r="BK18" s="63">
        <f>ROUND(I18*H18,2)</f>
        <v>142500</v>
      </c>
      <c r="BL18" s="7" t="s">
        <v>45</v>
      </c>
      <c r="BM18" s="62" t="s">
        <v>51</v>
      </c>
    </row>
    <row r="19" spans="2:51" s="5" customFormat="1" ht="12">
      <c r="B19" s="64"/>
      <c r="D19" s="65"/>
      <c r="E19" s="66"/>
      <c r="F19" s="67"/>
      <c r="H19" s="68"/>
      <c r="L19" s="64"/>
      <c r="M19" s="69"/>
      <c r="N19" s="70"/>
      <c r="O19" s="70"/>
      <c r="P19" s="70"/>
      <c r="Q19" s="70"/>
      <c r="R19" s="70"/>
      <c r="S19" s="70"/>
      <c r="T19" s="71"/>
      <c r="AT19" s="66"/>
      <c r="AU19" s="66"/>
      <c r="AY19" s="66"/>
    </row>
    <row r="20" spans="1:65" s="2" customFormat="1" ht="37.9" customHeight="1">
      <c r="A20" s="12"/>
      <c r="B20" s="50"/>
      <c r="C20" s="51" t="s">
        <v>53</v>
      </c>
      <c r="D20" s="51" t="s">
        <v>41</v>
      </c>
      <c r="E20" s="52" t="s">
        <v>54</v>
      </c>
      <c r="F20" s="53" t="s">
        <v>55</v>
      </c>
      <c r="G20" s="54" t="s">
        <v>50</v>
      </c>
      <c r="H20" s="55">
        <v>750</v>
      </c>
      <c r="I20" s="56">
        <v>68</v>
      </c>
      <c r="J20" s="56">
        <f>ROUND(I20*H20,2)</f>
        <v>51000</v>
      </c>
      <c r="K20" s="57"/>
      <c r="L20" s="13"/>
      <c r="M20" s="58" t="s">
        <v>0</v>
      </c>
      <c r="N20" s="59" t="s">
        <v>15</v>
      </c>
      <c r="O20" s="60">
        <v>0.08</v>
      </c>
      <c r="P20" s="60">
        <f>O20*H20</f>
        <v>60</v>
      </c>
      <c r="Q20" s="60">
        <v>0</v>
      </c>
      <c r="R20" s="60">
        <f>Q20*H20</f>
        <v>0</v>
      </c>
      <c r="S20" s="60">
        <v>0</v>
      </c>
      <c r="T20" s="61">
        <f>S20*H20</f>
        <v>0</v>
      </c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R20" s="62" t="s">
        <v>45</v>
      </c>
      <c r="AT20" s="62" t="s">
        <v>41</v>
      </c>
      <c r="AU20" s="62" t="s">
        <v>22</v>
      </c>
      <c r="AY20" s="7" t="s">
        <v>39</v>
      </c>
      <c r="BE20" s="63">
        <f>IF(N20="základní",J20,0)</f>
        <v>51000</v>
      </c>
      <c r="BF20" s="63">
        <f>IF(N20="snížená",J20,0)</f>
        <v>0</v>
      </c>
      <c r="BG20" s="63">
        <f>IF(N20="zákl. přenesená",J20,0)</f>
        <v>0</v>
      </c>
      <c r="BH20" s="63">
        <f>IF(N20="sníž. přenesená",J20,0)</f>
        <v>0</v>
      </c>
      <c r="BI20" s="63">
        <f>IF(N20="nulová",J20,0)</f>
        <v>0</v>
      </c>
      <c r="BJ20" s="7" t="s">
        <v>21</v>
      </c>
      <c r="BK20" s="63">
        <f>ROUND(I20*H20,2)</f>
        <v>51000</v>
      </c>
      <c r="BL20" s="7" t="s">
        <v>45</v>
      </c>
      <c r="BM20" s="62" t="s">
        <v>56</v>
      </c>
    </row>
    <row r="21" spans="2:51" s="5" customFormat="1" ht="12">
      <c r="B21" s="64"/>
      <c r="D21" s="65"/>
      <c r="E21" s="66"/>
      <c r="F21" s="67"/>
      <c r="H21" s="68"/>
      <c r="L21" s="64"/>
      <c r="M21" s="69"/>
      <c r="N21" s="70"/>
      <c r="O21" s="70"/>
      <c r="P21" s="70"/>
      <c r="Q21" s="70"/>
      <c r="R21" s="70"/>
      <c r="S21" s="70"/>
      <c r="T21" s="71"/>
      <c r="AT21" s="66"/>
      <c r="AU21" s="66"/>
      <c r="AY21" s="66"/>
    </row>
    <row r="22" spans="1:65" s="2" customFormat="1" ht="24.2" customHeight="1">
      <c r="A22" s="12"/>
      <c r="B22" s="50"/>
      <c r="C22" s="51" t="s">
        <v>57</v>
      </c>
      <c r="D22" s="51" t="s">
        <v>41</v>
      </c>
      <c r="E22" s="52" t="s">
        <v>58</v>
      </c>
      <c r="F22" s="53" t="s">
        <v>59</v>
      </c>
      <c r="G22" s="54" t="s">
        <v>50</v>
      </c>
      <c r="H22" s="55">
        <v>750</v>
      </c>
      <c r="I22" s="56">
        <v>55</v>
      </c>
      <c r="J22" s="56">
        <f>ROUND(I22*H22,2)</f>
        <v>41250</v>
      </c>
      <c r="K22" s="57"/>
      <c r="L22" s="13"/>
      <c r="M22" s="58" t="s">
        <v>0</v>
      </c>
      <c r="N22" s="59" t="s">
        <v>15</v>
      </c>
      <c r="O22" s="60">
        <v>0.072</v>
      </c>
      <c r="P22" s="60">
        <f>O22*H22</f>
        <v>53.99999999999999</v>
      </c>
      <c r="Q22" s="60">
        <v>0</v>
      </c>
      <c r="R22" s="60">
        <f>Q22*H22</f>
        <v>0</v>
      </c>
      <c r="S22" s="60">
        <v>0</v>
      </c>
      <c r="T22" s="61">
        <f>S22*H22</f>
        <v>0</v>
      </c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R22" s="62" t="s">
        <v>45</v>
      </c>
      <c r="AT22" s="62" t="s">
        <v>41</v>
      </c>
      <c r="AU22" s="62" t="s">
        <v>22</v>
      </c>
      <c r="AY22" s="7" t="s">
        <v>39</v>
      </c>
      <c r="BE22" s="63">
        <f>IF(N22="základní",J22,0)</f>
        <v>41250</v>
      </c>
      <c r="BF22" s="63">
        <f>IF(N22="snížená",J22,0)</f>
        <v>0</v>
      </c>
      <c r="BG22" s="63">
        <f>IF(N22="zákl. přenesená",J22,0)</f>
        <v>0</v>
      </c>
      <c r="BH22" s="63">
        <f>IF(N22="sníž. přenesená",J22,0)</f>
        <v>0</v>
      </c>
      <c r="BI22" s="63">
        <f>IF(N22="nulová",J22,0)</f>
        <v>0</v>
      </c>
      <c r="BJ22" s="7" t="s">
        <v>21</v>
      </c>
      <c r="BK22" s="63">
        <f>ROUND(I22*H22,2)</f>
        <v>41250</v>
      </c>
      <c r="BL22" s="7" t="s">
        <v>45</v>
      </c>
      <c r="BM22" s="62" t="s">
        <v>60</v>
      </c>
    </row>
    <row r="23" spans="2:51" s="5" customFormat="1" ht="12">
      <c r="B23" s="64"/>
      <c r="D23" s="65"/>
      <c r="E23" s="66"/>
      <c r="F23" s="67"/>
      <c r="H23" s="68"/>
      <c r="L23" s="64"/>
      <c r="M23" s="69"/>
      <c r="N23" s="70"/>
      <c r="O23" s="70"/>
      <c r="P23" s="70"/>
      <c r="Q23" s="70"/>
      <c r="R23" s="70"/>
      <c r="S23" s="70"/>
      <c r="T23" s="71"/>
      <c r="AT23" s="66"/>
      <c r="AU23" s="66"/>
      <c r="AY23" s="66"/>
    </row>
    <row r="24" spans="1:65" s="2" customFormat="1" ht="24.2" customHeight="1">
      <c r="A24" s="12"/>
      <c r="B24" s="50"/>
      <c r="C24" s="51" t="s">
        <v>61</v>
      </c>
      <c r="D24" s="51" t="s">
        <v>41</v>
      </c>
      <c r="E24" s="52" t="s">
        <v>62</v>
      </c>
      <c r="F24" s="53" t="s">
        <v>63</v>
      </c>
      <c r="G24" s="54" t="s">
        <v>50</v>
      </c>
      <c r="H24" s="55">
        <v>750</v>
      </c>
      <c r="I24" s="56">
        <v>90</v>
      </c>
      <c r="J24" s="56">
        <f>ROUND(I24*H24,2)</f>
        <v>67500</v>
      </c>
      <c r="K24" s="57"/>
      <c r="L24" s="13"/>
      <c r="M24" s="58" t="s">
        <v>0</v>
      </c>
      <c r="N24" s="59" t="s">
        <v>15</v>
      </c>
      <c r="O24" s="60">
        <v>0.131</v>
      </c>
      <c r="P24" s="60">
        <f>O24*H24</f>
        <v>98.25</v>
      </c>
      <c r="Q24" s="60">
        <v>0</v>
      </c>
      <c r="R24" s="60">
        <f>Q24*H24</f>
        <v>0</v>
      </c>
      <c r="S24" s="60">
        <v>0</v>
      </c>
      <c r="T24" s="61">
        <f>S24*H24</f>
        <v>0</v>
      </c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R24" s="62" t="s">
        <v>45</v>
      </c>
      <c r="AT24" s="62" t="s">
        <v>41</v>
      </c>
      <c r="AU24" s="62" t="s">
        <v>22</v>
      </c>
      <c r="AY24" s="7" t="s">
        <v>39</v>
      </c>
      <c r="BE24" s="63">
        <f>IF(N24="základní",J24,0)</f>
        <v>67500</v>
      </c>
      <c r="BF24" s="63">
        <f>IF(N24="snížená",J24,0)</f>
        <v>0</v>
      </c>
      <c r="BG24" s="63">
        <f>IF(N24="zákl. přenesená",J24,0)</f>
        <v>0</v>
      </c>
      <c r="BH24" s="63">
        <f>IF(N24="sníž. přenesená",J24,0)</f>
        <v>0</v>
      </c>
      <c r="BI24" s="63">
        <f>IF(N24="nulová",J24,0)</f>
        <v>0</v>
      </c>
      <c r="BJ24" s="7" t="s">
        <v>21</v>
      </c>
      <c r="BK24" s="63">
        <f>ROUND(I24*H24,2)</f>
        <v>67500</v>
      </c>
      <c r="BL24" s="7" t="s">
        <v>45</v>
      </c>
      <c r="BM24" s="62" t="s">
        <v>64</v>
      </c>
    </row>
    <row r="25" spans="2:51" s="5" customFormat="1" ht="12">
      <c r="B25" s="64"/>
      <c r="D25" s="65"/>
      <c r="E25" s="66"/>
      <c r="F25" s="67"/>
      <c r="H25" s="68"/>
      <c r="L25" s="64"/>
      <c r="M25" s="69"/>
      <c r="N25" s="70"/>
      <c r="O25" s="70"/>
      <c r="P25" s="70"/>
      <c r="Q25" s="70"/>
      <c r="R25" s="70"/>
      <c r="S25" s="70"/>
      <c r="T25" s="71"/>
      <c r="AT25" s="66"/>
      <c r="AU25" s="66"/>
      <c r="AY25" s="66"/>
    </row>
    <row r="26" spans="1:65" s="2" customFormat="1" ht="16.5" customHeight="1">
      <c r="A26" s="12"/>
      <c r="B26" s="50"/>
      <c r="C26" s="51" t="s">
        <v>65</v>
      </c>
      <c r="D26" s="51" t="s">
        <v>41</v>
      </c>
      <c r="E26" s="52" t="s">
        <v>66</v>
      </c>
      <c r="F26" s="53" t="s">
        <v>67</v>
      </c>
      <c r="G26" s="54" t="s">
        <v>50</v>
      </c>
      <c r="H26" s="55">
        <v>750</v>
      </c>
      <c r="I26" s="56">
        <v>22</v>
      </c>
      <c r="J26" s="56">
        <f>ROUND(I26*H26,2)</f>
        <v>16500</v>
      </c>
      <c r="K26" s="57"/>
      <c r="L26" s="13"/>
      <c r="M26" s="58" t="s">
        <v>0</v>
      </c>
      <c r="N26" s="59" t="s">
        <v>15</v>
      </c>
      <c r="O26" s="60">
        <v>0.009</v>
      </c>
      <c r="P26" s="60">
        <f>O26*H26</f>
        <v>6.749999999999999</v>
      </c>
      <c r="Q26" s="60">
        <v>0</v>
      </c>
      <c r="R26" s="60">
        <f>Q26*H26</f>
        <v>0</v>
      </c>
      <c r="S26" s="60">
        <v>0</v>
      </c>
      <c r="T26" s="61">
        <f>S26*H26</f>
        <v>0</v>
      </c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R26" s="62" t="s">
        <v>45</v>
      </c>
      <c r="AT26" s="62" t="s">
        <v>41</v>
      </c>
      <c r="AU26" s="62" t="s">
        <v>22</v>
      </c>
      <c r="AY26" s="7" t="s">
        <v>39</v>
      </c>
      <c r="BE26" s="63">
        <f>IF(N26="základní",J26,0)</f>
        <v>16500</v>
      </c>
      <c r="BF26" s="63">
        <f>IF(N26="snížená",J26,0)</f>
        <v>0</v>
      </c>
      <c r="BG26" s="63">
        <f>IF(N26="zákl. přenesená",J26,0)</f>
        <v>0</v>
      </c>
      <c r="BH26" s="63">
        <f>IF(N26="sníž. přenesená",J26,0)</f>
        <v>0</v>
      </c>
      <c r="BI26" s="63">
        <f>IF(N26="nulová",J26,0)</f>
        <v>0</v>
      </c>
      <c r="BJ26" s="7" t="s">
        <v>21</v>
      </c>
      <c r="BK26" s="63">
        <f>ROUND(I26*H26,2)</f>
        <v>16500</v>
      </c>
      <c r="BL26" s="7" t="s">
        <v>45</v>
      </c>
      <c r="BM26" s="62" t="s">
        <v>68</v>
      </c>
    </row>
    <row r="27" spans="2:51" s="5" customFormat="1" ht="12">
      <c r="B27" s="64"/>
      <c r="D27" s="65"/>
      <c r="E27" s="66"/>
      <c r="F27" s="91"/>
      <c r="H27" s="68"/>
      <c r="L27" s="64"/>
      <c r="M27" s="69"/>
      <c r="N27" s="70"/>
      <c r="O27" s="70"/>
      <c r="P27" s="70"/>
      <c r="Q27" s="70"/>
      <c r="R27" s="70"/>
      <c r="S27" s="70"/>
      <c r="T27" s="71"/>
      <c r="AT27" s="66"/>
      <c r="AU27" s="66"/>
      <c r="AY27" s="66"/>
    </row>
    <row r="28" spans="1:65" s="2" customFormat="1" ht="33" customHeight="1">
      <c r="A28" s="12"/>
      <c r="B28" s="50"/>
      <c r="C28" s="51" t="s">
        <v>3</v>
      </c>
      <c r="D28" s="51" t="s">
        <v>41</v>
      </c>
      <c r="E28" s="52" t="s">
        <v>69</v>
      </c>
      <c r="F28" s="53" t="s">
        <v>70</v>
      </c>
      <c r="G28" s="54" t="s">
        <v>44</v>
      </c>
      <c r="H28" s="55">
        <v>800</v>
      </c>
      <c r="I28" s="56">
        <v>35</v>
      </c>
      <c r="J28" s="56">
        <f>ROUND(I28*H28,2)</f>
        <v>28000</v>
      </c>
      <c r="K28" s="57"/>
      <c r="L28" s="13"/>
      <c r="M28" s="58" t="s">
        <v>0</v>
      </c>
      <c r="N28" s="59" t="s">
        <v>15</v>
      </c>
      <c r="O28" s="60">
        <v>0.044</v>
      </c>
      <c r="P28" s="60">
        <f>O28*H28</f>
        <v>35.199999999999996</v>
      </c>
      <c r="Q28" s="60">
        <v>0</v>
      </c>
      <c r="R28" s="60">
        <f>Q28*H28</f>
        <v>0</v>
      </c>
      <c r="S28" s="60">
        <v>0</v>
      </c>
      <c r="T28" s="61">
        <f>S28*H28</f>
        <v>0</v>
      </c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R28" s="62" t="s">
        <v>45</v>
      </c>
      <c r="AT28" s="62" t="s">
        <v>41</v>
      </c>
      <c r="AU28" s="62" t="s">
        <v>22</v>
      </c>
      <c r="AY28" s="7" t="s">
        <v>39</v>
      </c>
      <c r="BE28" s="63">
        <f>IF(N28="základní",J28,0)</f>
        <v>28000</v>
      </c>
      <c r="BF28" s="63">
        <f>IF(N28="snížená",J28,0)</f>
        <v>0</v>
      </c>
      <c r="BG28" s="63">
        <f>IF(N28="zákl. přenesená",J28,0)</f>
        <v>0</v>
      </c>
      <c r="BH28" s="63">
        <f>IF(N28="sníž. přenesená",J28,0)</f>
        <v>0</v>
      </c>
      <c r="BI28" s="63">
        <f>IF(N28="nulová",J28,0)</f>
        <v>0</v>
      </c>
      <c r="BJ28" s="7" t="s">
        <v>21</v>
      </c>
      <c r="BK28" s="63">
        <f>ROUND(I28*H28,2)</f>
        <v>28000</v>
      </c>
      <c r="BL28" s="7" t="s">
        <v>45</v>
      </c>
      <c r="BM28" s="62" t="s">
        <v>71</v>
      </c>
    </row>
    <row r="29" spans="2:51" s="6" customFormat="1" ht="12">
      <c r="B29" s="72"/>
      <c r="D29" s="65"/>
      <c r="E29" s="73"/>
      <c r="F29" s="74"/>
      <c r="H29" s="75"/>
      <c r="L29" s="72"/>
      <c r="M29" s="76"/>
      <c r="N29" s="77"/>
      <c r="O29" s="77"/>
      <c r="P29" s="77"/>
      <c r="Q29" s="77"/>
      <c r="R29" s="77"/>
      <c r="S29" s="77"/>
      <c r="T29" s="78"/>
      <c r="AT29" s="73"/>
      <c r="AU29" s="73"/>
      <c r="AY29" s="73"/>
    </row>
    <row r="30" spans="1:65" s="2" customFormat="1" ht="16.5" customHeight="1">
      <c r="A30" s="12"/>
      <c r="B30" s="50"/>
      <c r="C30" s="79" t="s">
        <v>72</v>
      </c>
      <c r="D30" s="79" t="s">
        <v>73</v>
      </c>
      <c r="E30" s="80" t="s">
        <v>74</v>
      </c>
      <c r="F30" s="81" t="s">
        <v>75</v>
      </c>
      <c r="G30" s="82" t="s">
        <v>50</v>
      </c>
      <c r="H30" s="83">
        <v>42</v>
      </c>
      <c r="I30" s="84">
        <v>910</v>
      </c>
      <c r="J30" s="84">
        <f>ROUND(I30*H30,2)</f>
        <v>38220</v>
      </c>
      <c r="K30" s="85"/>
      <c r="L30" s="86"/>
      <c r="M30" s="87" t="s">
        <v>0</v>
      </c>
      <c r="N30" s="88" t="s">
        <v>15</v>
      </c>
      <c r="O30" s="60">
        <v>0</v>
      </c>
      <c r="P30" s="60">
        <f>O30*H30</f>
        <v>0</v>
      </c>
      <c r="Q30" s="60">
        <v>0.21</v>
      </c>
      <c r="R30" s="60">
        <f>Q30*H30</f>
        <v>8.82</v>
      </c>
      <c r="S30" s="60">
        <v>0</v>
      </c>
      <c r="T30" s="61">
        <f>S30*H30</f>
        <v>0</v>
      </c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R30" s="62" t="s">
        <v>52</v>
      </c>
      <c r="AT30" s="62" t="s">
        <v>73</v>
      </c>
      <c r="AU30" s="62" t="s">
        <v>22</v>
      </c>
      <c r="AY30" s="7" t="s">
        <v>39</v>
      </c>
      <c r="BE30" s="63">
        <f>IF(N30="základní",J30,0)</f>
        <v>38220</v>
      </c>
      <c r="BF30" s="63">
        <f>IF(N30="snížená",J30,0)</f>
        <v>0</v>
      </c>
      <c r="BG30" s="63">
        <f>IF(N30="zákl. přenesená",J30,0)</f>
        <v>0</v>
      </c>
      <c r="BH30" s="63">
        <f>IF(N30="sníž. přenesená",J30,0)</f>
        <v>0</v>
      </c>
      <c r="BI30" s="63">
        <f>IF(N30="nulová",J30,0)</f>
        <v>0</v>
      </c>
      <c r="BJ30" s="7" t="s">
        <v>21</v>
      </c>
      <c r="BK30" s="63">
        <f>ROUND(I30*H30,2)</f>
        <v>38220</v>
      </c>
      <c r="BL30" s="7" t="s">
        <v>45</v>
      </c>
      <c r="BM30" s="62" t="s">
        <v>76</v>
      </c>
    </row>
    <row r="31" spans="2:51" s="5" customFormat="1" ht="12">
      <c r="B31" s="64"/>
      <c r="D31" s="65" t="s">
        <v>47</v>
      </c>
      <c r="E31" s="66" t="s">
        <v>0</v>
      </c>
      <c r="F31" s="67" t="s">
        <v>107</v>
      </c>
      <c r="H31" s="68">
        <v>42</v>
      </c>
      <c r="L31" s="64"/>
      <c r="M31" s="69"/>
      <c r="N31" s="70"/>
      <c r="O31" s="70"/>
      <c r="P31" s="70"/>
      <c r="Q31" s="70"/>
      <c r="R31" s="70"/>
      <c r="S31" s="70"/>
      <c r="T31" s="71"/>
      <c r="AT31" s="66" t="s">
        <v>47</v>
      </c>
      <c r="AU31" s="66" t="s">
        <v>22</v>
      </c>
      <c r="AV31" s="5" t="s">
        <v>22</v>
      </c>
      <c r="AW31" s="5" t="s">
        <v>12</v>
      </c>
      <c r="AX31" s="5" t="s">
        <v>21</v>
      </c>
      <c r="AY31" s="66" t="s">
        <v>39</v>
      </c>
    </row>
    <row r="32" spans="1:65" s="2" customFormat="1" ht="37.9" customHeight="1">
      <c r="A32" s="12"/>
      <c r="B32" s="50"/>
      <c r="C32" s="51" t="s">
        <v>77</v>
      </c>
      <c r="D32" s="51" t="s">
        <v>41</v>
      </c>
      <c r="E32" s="52" t="s">
        <v>78</v>
      </c>
      <c r="F32" s="53" t="s">
        <v>79</v>
      </c>
      <c r="G32" s="54" t="s">
        <v>44</v>
      </c>
      <c r="H32" s="55">
        <v>800</v>
      </c>
      <c r="I32" s="56">
        <v>28</v>
      </c>
      <c r="J32" s="56">
        <f>ROUND(I32*H32,2)</f>
        <v>22400</v>
      </c>
      <c r="K32" s="57"/>
      <c r="L32" s="13"/>
      <c r="M32" s="58" t="s">
        <v>0</v>
      </c>
      <c r="N32" s="59" t="s">
        <v>15</v>
      </c>
      <c r="O32" s="60">
        <v>0.058</v>
      </c>
      <c r="P32" s="60">
        <f>O32*H32</f>
        <v>46.400000000000006</v>
      </c>
      <c r="Q32" s="60">
        <v>0</v>
      </c>
      <c r="R32" s="60">
        <f>Q32*H32</f>
        <v>0</v>
      </c>
      <c r="S32" s="60">
        <v>0</v>
      </c>
      <c r="T32" s="61">
        <f>S32*H32</f>
        <v>0</v>
      </c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R32" s="62" t="s">
        <v>45</v>
      </c>
      <c r="AT32" s="62" t="s">
        <v>41</v>
      </c>
      <c r="AU32" s="62" t="s">
        <v>22</v>
      </c>
      <c r="AY32" s="7" t="s">
        <v>39</v>
      </c>
      <c r="BE32" s="63">
        <f>IF(N32="základní",J32,0)</f>
        <v>22400</v>
      </c>
      <c r="BF32" s="63">
        <f>IF(N32="snížená",J32,0)</f>
        <v>0</v>
      </c>
      <c r="BG32" s="63">
        <f>IF(N32="zákl. přenesená",J32,0)</f>
        <v>0</v>
      </c>
      <c r="BH32" s="63">
        <f>IF(N32="sníž. přenesená",J32,0)</f>
        <v>0</v>
      </c>
      <c r="BI32" s="63">
        <f>IF(N32="nulová",J32,0)</f>
        <v>0</v>
      </c>
      <c r="BJ32" s="7" t="s">
        <v>21</v>
      </c>
      <c r="BK32" s="63">
        <f>ROUND(I32*H32,2)</f>
        <v>22400</v>
      </c>
      <c r="BL32" s="7" t="s">
        <v>45</v>
      </c>
      <c r="BM32" s="62" t="s">
        <v>80</v>
      </c>
    </row>
    <row r="33" spans="2:51" s="5" customFormat="1" ht="12">
      <c r="B33" s="64"/>
      <c r="D33" s="65" t="s">
        <v>47</v>
      </c>
      <c r="E33" s="66" t="s">
        <v>0</v>
      </c>
      <c r="F33" s="67">
        <v>800</v>
      </c>
      <c r="H33" s="68">
        <v>800</v>
      </c>
      <c r="L33" s="64"/>
      <c r="M33" s="69"/>
      <c r="N33" s="70"/>
      <c r="O33" s="70"/>
      <c r="P33" s="70"/>
      <c r="Q33" s="70"/>
      <c r="R33" s="70"/>
      <c r="S33" s="70"/>
      <c r="T33" s="71"/>
      <c r="AT33" s="66" t="s">
        <v>47</v>
      </c>
      <c r="AU33" s="66" t="s">
        <v>22</v>
      </c>
      <c r="AV33" s="5" t="s">
        <v>22</v>
      </c>
      <c r="AW33" s="5" t="s">
        <v>12</v>
      </c>
      <c r="AX33" s="5" t="s">
        <v>21</v>
      </c>
      <c r="AY33" s="66" t="s">
        <v>39</v>
      </c>
    </row>
    <row r="34" spans="1:65" s="2" customFormat="1" ht="16.5" customHeight="1">
      <c r="A34" s="12"/>
      <c r="B34" s="50"/>
      <c r="C34" s="79" t="s">
        <v>81</v>
      </c>
      <c r="D34" s="79" t="s">
        <v>73</v>
      </c>
      <c r="E34" s="80" t="s">
        <v>82</v>
      </c>
      <c r="F34" s="81" t="s">
        <v>83</v>
      </c>
      <c r="G34" s="82" t="s">
        <v>84</v>
      </c>
      <c r="H34" s="83">
        <v>24</v>
      </c>
      <c r="I34" s="84">
        <v>190</v>
      </c>
      <c r="J34" s="84">
        <f>ROUND(I34*H34,2)</f>
        <v>4560</v>
      </c>
      <c r="K34" s="85"/>
      <c r="L34" s="86"/>
      <c r="M34" s="87" t="s">
        <v>0</v>
      </c>
      <c r="N34" s="88" t="s">
        <v>15</v>
      </c>
      <c r="O34" s="60">
        <v>0</v>
      </c>
      <c r="P34" s="60">
        <f>O34*H34</f>
        <v>0</v>
      </c>
      <c r="Q34" s="60">
        <v>0.001</v>
      </c>
      <c r="R34" s="60">
        <f>Q34*H34</f>
        <v>0.024</v>
      </c>
      <c r="S34" s="60">
        <v>0</v>
      </c>
      <c r="T34" s="61">
        <f>S34*H34</f>
        <v>0</v>
      </c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R34" s="62" t="s">
        <v>52</v>
      </c>
      <c r="AT34" s="62" t="s">
        <v>73</v>
      </c>
      <c r="AU34" s="62" t="s">
        <v>22</v>
      </c>
      <c r="AY34" s="7" t="s">
        <v>39</v>
      </c>
      <c r="BE34" s="63">
        <f>IF(N34="základní",J34,0)</f>
        <v>4560</v>
      </c>
      <c r="BF34" s="63">
        <f>IF(N34="snížená",J34,0)</f>
        <v>0</v>
      </c>
      <c r="BG34" s="63">
        <f>IF(N34="zákl. přenesená",J34,0)</f>
        <v>0</v>
      </c>
      <c r="BH34" s="63">
        <f>IF(N34="sníž. přenesená",J34,0)</f>
        <v>0</v>
      </c>
      <c r="BI34" s="63">
        <f>IF(N34="nulová",J34,0)</f>
        <v>0</v>
      </c>
      <c r="BJ34" s="7" t="s">
        <v>21</v>
      </c>
      <c r="BK34" s="63">
        <f>ROUND(I34*H34,2)</f>
        <v>4560</v>
      </c>
      <c r="BL34" s="7" t="s">
        <v>45</v>
      </c>
      <c r="BM34" s="62" t="s">
        <v>85</v>
      </c>
    </row>
    <row r="35" spans="2:51" s="5" customFormat="1" ht="12">
      <c r="B35" s="64"/>
      <c r="D35" s="65" t="s">
        <v>47</v>
      </c>
      <c r="E35" s="66" t="s">
        <v>0</v>
      </c>
      <c r="F35" s="67">
        <v>800</v>
      </c>
      <c r="H35" s="68">
        <v>800</v>
      </c>
      <c r="L35" s="64"/>
      <c r="M35" s="69"/>
      <c r="N35" s="70"/>
      <c r="O35" s="70"/>
      <c r="P35" s="70"/>
      <c r="Q35" s="70"/>
      <c r="R35" s="70"/>
      <c r="S35" s="70"/>
      <c r="T35" s="71"/>
      <c r="AT35" s="66" t="s">
        <v>47</v>
      </c>
      <c r="AU35" s="66" t="s">
        <v>22</v>
      </c>
      <c r="AV35" s="5" t="s">
        <v>22</v>
      </c>
      <c r="AW35" s="5" t="s">
        <v>12</v>
      </c>
      <c r="AX35" s="5" t="s">
        <v>21</v>
      </c>
      <c r="AY35" s="66" t="s">
        <v>39</v>
      </c>
    </row>
    <row r="36" spans="2:51" s="5" customFormat="1" ht="12">
      <c r="B36" s="64"/>
      <c r="D36" s="65" t="s">
        <v>47</v>
      </c>
      <c r="F36" s="67" t="s">
        <v>106</v>
      </c>
      <c r="H36" s="68">
        <v>24</v>
      </c>
      <c r="L36" s="64"/>
      <c r="M36" s="69"/>
      <c r="N36" s="70"/>
      <c r="O36" s="70"/>
      <c r="P36" s="70"/>
      <c r="Q36" s="70"/>
      <c r="R36" s="70"/>
      <c r="S36" s="70"/>
      <c r="T36" s="71"/>
      <c r="AT36" s="66" t="s">
        <v>47</v>
      </c>
      <c r="AU36" s="66" t="s">
        <v>22</v>
      </c>
      <c r="AV36" s="5" t="s">
        <v>22</v>
      </c>
      <c r="AW36" s="5" t="s">
        <v>1</v>
      </c>
      <c r="AX36" s="5" t="s">
        <v>21</v>
      </c>
      <c r="AY36" s="66" t="s">
        <v>39</v>
      </c>
    </row>
    <row r="37" spans="1:65" s="2" customFormat="1" ht="24.2" customHeight="1">
      <c r="A37" s="12"/>
      <c r="B37" s="50"/>
      <c r="C37" s="51" t="s">
        <v>86</v>
      </c>
      <c r="D37" s="51" t="s">
        <v>41</v>
      </c>
      <c r="E37" s="52" t="s">
        <v>87</v>
      </c>
      <c r="F37" s="53" t="s">
        <v>88</v>
      </c>
      <c r="G37" s="54" t="s">
        <v>44</v>
      </c>
      <c r="H37" s="55">
        <v>800</v>
      </c>
      <c r="I37" s="56">
        <v>25</v>
      </c>
      <c r="J37" s="56">
        <f>ROUND(I37*H37,2)</f>
        <v>20000</v>
      </c>
      <c r="K37" s="57"/>
      <c r="L37" s="13"/>
      <c r="M37" s="58" t="s">
        <v>0</v>
      </c>
      <c r="N37" s="59" t="s">
        <v>15</v>
      </c>
      <c r="O37" s="60">
        <v>0.025</v>
      </c>
      <c r="P37" s="60">
        <f>O37*H37</f>
        <v>20</v>
      </c>
      <c r="Q37" s="60">
        <v>0</v>
      </c>
      <c r="R37" s="60">
        <f>Q37*H37</f>
        <v>0</v>
      </c>
      <c r="S37" s="60">
        <v>0</v>
      </c>
      <c r="T37" s="61">
        <f>S37*H37</f>
        <v>0</v>
      </c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R37" s="62" t="s">
        <v>45</v>
      </c>
      <c r="AT37" s="62" t="s">
        <v>41</v>
      </c>
      <c r="AU37" s="62" t="s">
        <v>22</v>
      </c>
      <c r="AY37" s="7" t="s">
        <v>39</v>
      </c>
      <c r="BE37" s="63">
        <f>IF(N37="základní",J37,0)</f>
        <v>20000</v>
      </c>
      <c r="BF37" s="63">
        <f>IF(N37="snížená",J37,0)</f>
        <v>0</v>
      </c>
      <c r="BG37" s="63">
        <f>IF(N37="zákl. přenesená",J37,0)</f>
        <v>0</v>
      </c>
      <c r="BH37" s="63">
        <f>IF(N37="sníž. přenesená",J37,0)</f>
        <v>0</v>
      </c>
      <c r="BI37" s="63">
        <f>IF(N37="nulová",J37,0)</f>
        <v>0</v>
      </c>
      <c r="BJ37" s="7" t="s">
        <v>21</v>
      </c>
      <c r="BK37" s="63">
        <f>ROUND(I37*H37,2)</f>
        <v>20000</v>
      </c>
      <c r="BL37" s="7" t="s">
        <v>45</v>
      </c>
      <c r="BM37" s="62" t="s">
        <v>89</v>
      </c>
    </row>
    <row r="38" spans="2:51" s="6" customFormat="1" ht="12">
      <c r="B38" s="72"/>
      <c r="D38" s="65"/>
      <c r="E38" s="73"/>
      <c r="F38" s="74"/>
      <c r="H38" s="75"/>
      <c r="L38" s="72"/>
      <c r="M38" s="76"/>
      <c r="N38" s="77"/>
      <c r="O38" s="77"/>
      <c r="P38" s="77"/>
      <c r="Q38" s="77"/>
      <c r="R38" s="77"/>
      <c r="S38" s="77"/>
      <c r="T38" s="78"/>
      <c r="AT38" s="73"/>
      <c r="AU38" s="73"/>
      <c r="AY38" s="73"/>
    </row>
    <row r="39" spans="1:65" s="2" customFormat="1" ht="33" customHeight="1">
      <c r="A39" s="12"/>
      <c r="B39" s="50"/>
      <c r="C39" s="51" t="s">
        <v>2</v>
      </c>
      <c r="D39" s="51" t="s">
        <v>41</v>
      </c>
      <c r="E39" s="52" t="s">
        <v>90</v>
      </c>
      <c r="F39" s="53" t="s">
        <v>91</v>
      </c>
      <c r="G39" s="54" t="s">
        <v>44</v>
      </c>
      <c r="H39" s="55">
        <v>800</v>
      </c>
      <c r="I39" s="56">
        <v>3.9</v>
      </c>
      <c r="J39" s="56">
        <f>ROUND(I39*H39,2)</f>
        <v>3120</v>
      </c>
      <c r="K39" s="57"/>
      <c r="L39" s="13"/>
      <c r="M39" s="58" t="s">
        <v>0</v>
      </c>
      <c r="N39" s="59" t="s">
        <v>15</v>
      </c>
      <c r="O39" s="60">
        <v>0.004</v>
      </c>
      <c r="P39" s="60">
        <f>O39*H39</f>
        <v>3.2</v>
      </c>
      <c r="Q39" s="60">
        <v>0</v>
      </c>
      <c r="R39" s="60">
        <f>Q39*H39</f>
        <v>0</v>
      </c>
      <c r="S39" s="60">
        <v>0</v>
      </c>
      <c r="T39" s="61">
        <f>S39*H39</f>
        <v>0</v>
      </c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R39" s="62" t="s">
        <v>45</v>
      </c>
      <c r="AT39" s="62" t="s">
        <v>41</v>
      </c>
      <c r="AU39" s="62" t="s">
        <v>22</v>
      </c>
      <c r="AY39" s="7" t="s">
        <v>39</v>
      </c>
      <c r="BE39" s="63">
        <f>IF(N39="základní",J39,0)</f>
        <v>3120</v>
      </c>
      <c r="BF39" s="63">
        <f>IF(N39="snížená",J39,0)</f>
        <v>0</v>
      </c>
      <c r="BG39" s="63">
        <f>IF(N39="zákl. přenesená",J39,0)</f>
        <v>0</v>
      </c>
      <c r="BH39" s="63">
        <f>IF(N39="sníž. přenesená",J39,0)</f>
        <v>0</v>
      </c>
      <c r="BI39" s="63">
        <f>IF(N39="nulová",J39,0)</f>
        <v>0</v>
      </c>
      <c r="BJ39" s="7" t="s">
        <v>21</v>
      </c>
      <c r="BK39" s="63">
        <f>ROUND(I39*H39,2)</f>
        <v>3120</v>
      </c>
      <c r="BL39" s="7" t="s">
        <v>45</v>
      </c>
      <c r="BM39" s="62" t="s">
        <v>92</v>
      </c>
    </row>
    <row r="40" spans="2:51" s="5" customFormat="1" ht="12">
      <c r="B40" s="64"/>
      <c r="D40" s="65" t="s">
        <v>47</v>
      </c>
      <c r="E40" s="66" t="s">
        <v>0</v>
      </c>
      <c r="F40" s="67"/>
      <c r="H40" s="68"/>
      <c r="L40" s="64"/>
      <c r="M40" s="69"/>
      <c r="N40" s="70"/>
      <c r="O40" s="70"/>
      <c r="P40" s="70"/>
      <c r="Q40" s="70"/>
      <c r="R40" s="70"/>
      <c r="S40" s="70"/>
      <c r="T40" s="71"/>
      <c r="AT40" s="66" t="s">
        <v>47</v>
      </c>
      <c r="AU40" s="66" t="s">
        <v>22</v>
      </c>
      <c r="AV40" s="5" t="s">
        <v>22</v>
      </c>
      <c r="AW40" s="5" t="s">
        <v>12</v>
      </c>
      <c r="AX40" s="5" t="s">
        <v>21</v>
      </c>
      <c r="AY40" s="66" t="s">
        <v>39</v>
      </c>
    </row>
    <row r="41" spans="1:65" s="2" customFormat="1" ht="24.2" customHeight="1">
      <c r="A41" s="12"/>
      <c r="B41" s="50"/>
      <c r="C41" s="51" t="s">
        <v>93</v>
      </c>
      <c r="D41" s="51" t="s">
        <v>41</v>
      </c>
      <c r="E41" s="52" t="s">
        <v>94</v>
      </c>
      <c r="F41" s="53" t="s">
        <v>95</v>
      </c>
      <c r="G41" s="54" t="s">
        <v>96</v>
      </c>
      <c r="H41" s="55">
        <v>0.02</v>
      </c>
      <c r="I41" s="56">
        <v>8800</v>
      </c>
      <c r="J41" s="56">
        <f>ROUND(I41*H41,2)</f>
        <v>176</v>
      </c>
      <c r="K41" s="57"/>
      <c r="L41" s="13"/>
      <c r="M41" s="58" t="s">
        <v>0</v>
      </c>
      <c r="N41" s="59" t="s">
        <v>15</v>
      </c>
      <c r="O41" s="60">
        <v>21.429</v>
      </c>
      <c r="P41" s="60">
        <f>O41*H41</f>
        <v>0.42857999999999996</v>
      </c>
      <c r="Q41" s="60">
        <v>0</v>
      </c>
      <c r="R41" s="60">
        <f>Q41*H41</f>
        <v>0</v>
      </c>
      <c r="S41" s="60">
        <v>0</v>
      </c>
      <c r="T41" s="61">
        <f>S41*H41</f>
        <v>0</v>
      </c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R41" s="62" t="s">
        <v>45</v>
      </c>
      <c r="AT41" s="62" t="s">
        <v>41</v>
      </c>
      <c r="AU41" s="62" t="s">
        <v>22</v>
      </c>
      <c r="AY41" s="7" t="s">
        <v>39</v>
      </c>
      <c r="BE41" s="63">
        <f>IF(N41="základní",J41,0)</f>
        <v>176</v>
      </c>
      <c r="BF41" s="63">
        <f>IF(N41="snížená",J41,0)</f>
        <v>0</v>
      </c>
      <c r="BG41" s="63">
        <f>IF(N41="zákl. přenesená",J41,0)</f>
        <v>0</v>
      </c>
      <c r="BH41" s="63">
        <f>IF(N41="sníž. přenesená",J41,0)</f>
        <v>0</v>
      </c>
      <c r="BI41" s="63">
        <f>IF(N41="nulová",J41,0)</f>
        <v>0</v>
      </c>
      <c r="BJ41" s="7" t="s">
        <v>21</v>
      </c>
      <c r="BK41" s="63">
        <f>ROUND(I41*H41,2)</f>
        <v>176</v>
      </c>
      <c r="BL41" s="7" t="s">
        <v>45</v>
      </c>
      <c r="BM41" s="62" t="s">
        <v>97</v>
      </c>
    </row>
    <row r="42" spans="2:51" s="5" customFormat="1" ht="12">
      <c r="B42" s="64"/>
      <c r="D42" s="65" t="s">
        <v>47</v>
      </c>
      <c r="E42" s="66" t="s">
        <v>0</v>
      </c>
      <c r="F42" s="67" t="s">
        <v>105</v>
      </c>
      <c r="H42" s="68">
        <v>0.077</v>
      </c>
      <c r="L42" s="64"/>
      <c r="M42" s="69"/>
      <c r="N42" s="70"/>
      <c r="O42" s="70"/>
      <c r="P42" s="70"/>
      <c r="Q42" s="70"/>
      <c r="R42" s="70"/>
      <c r="S42" s="70"/>
      <c r="T42" s="71"/>
      <c r="AT42" s="66" t="s">
        <v>47</v>
      </c>
      <c r="AU42" s="66" t="s">
        <v>22</v>
      </c>
      <c r="AV42" s="5" t="s">
        <v>22</v>
      </c>
      <c r="AW42" s="5" t="s">
        <v>12</v>
      </c>
      <c r="AX42" s="5" t="s">
        <v>21</v>
      </c>
      <c r="AY42" s="66" t="s">
        <v>39</v>
      </c>
    </row>
    <row r="43" spans="1:65" s="2" customFormat="1" ht="16.5" customHeight="1">
      <c r="A43" s="12"/>
      <c r="B43" s="50"/>
      <c r="C43" s="79" t="s">
        <v>98</v>
      </c>
      <c r="D43" s="79" t="s">
        <v>73</v>
      </c>
      <c r="E43" s="80" t="s">
        <v>99</v>
      </c>
      <c r="F43" s="81" t="s">
        <v>100</v>
      </c>
      <c r="G43" s="82" t="s">
        <v>84</v>
      </c>
      <c r="H43" s="83">
        <v>77</v>
      </c>
      <c r="I43" s="84">
        <v>38</v>
      </c>
      <c r="J43" s="84">
        <f>ROUND(I43*H43,2)</f>
        <v>2926</v>
      </c>
      <c r="K43" s="85"/>
      <c r="L43" s="86"/>
      <c r="M43" s="87" t="s">
        <v>0</v>
      </c>
      <c r="N43" s="88" t="s">
        <v>15</v>
      </c>
      <c r="O43" s="60">
        <v>0</v>
      </c>
      <c r="P43" s="60">
        <f>O43*H43</f>
        <v>0</v>
      </c>
      <c r="Q43" s="60">
        <v>0.001</v>
      </c>
      <c r="R43" s="60">
        <f>Q43*H43</f>
        <v>0.077</v>
      </c>
      <c r="S43" s="60">
        <v>0</v>
      </c>
      <c r="T43" s="61">
        <f>S43*H43</f>
        <v>0</v>
      </c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R43" s="62" t="s">
        <v>52</v>
      </c>
      <c r="AT43" s="62" t="s">
        <v>73</v>
      </c>
      <c r="AU43" s="62" t="s">
        <v>22</v>
      </c>
      <c r="AY43" s="7" t="s">
        <v>39</v>
      </c>
      <c r="BE43" s="63">
        <f>IF(N43="základní",J43,0)</f>
        <v>2926</v>
      </c>
      <c r="BF43" s="63">
        <f>IF(N43="snížená",J43,0)</f>
        <v>0</v>
      </c>
      <c r="BG43" s="63">
        <f>IF(N43="zákl. přenesená",J43,0)</f>
        <v>0</v>
      </c>
      <c r="BH43" s="63">
        <f>IF(N43="sníž. přenesená",J43,0)</f>
        <v>0</v>
      </c>
      <c r="BI43" s="63">
        <f>IF(N43="nulová",J43,0)</f>
        <v>0</v>
      </c>
      <c r="BJ43" s="7" t="s">
        <v>21</v>
      </c>
      <c r="BK43" s="63">
        <f>ROUND(I43*H43,2)</f>
        <v>2926</v>
      </c>
      <c r="BL43" s="7" t="s">
        <v>45</v>
      </c>
      <c r="BM43" s="62" t="s">
        <v>101</v>
      </c>
    </row>
    <row r="44" spans="2:51" s="5" customFormat="1" ht="12">
      <c r="B44" s="64"/>
      <c r="D44" s="65" t="s">
        <v>47</v>
      </c>
      <c r="F44" s="67" t="s">
        <v>102</v>
      </c>
      <c r="H44" s="68">
        <v>77</v>
      </c>
      <c r="L44" s="64"/>
      <c r="M44" s="69"/>
      <c r="N44" s="70"/>
      <c r="O44" s="70"/>
      <c r="P44" s="70"/>
      <c r="Q44" s="70"/>
      <c r="R44" s="70"/>
      <c r="S44" s="70"/>
      <c r="T44" s="71"/>
      <c r="AT44" s="66" t="s">
        <v>47</v>
      </c>
      <c r="AU44" s="66" t="s">
        <v>22</v>
      </c>
      <c r="AV44" s="5" t="s">
        <v>22</v>
      </c>
      <c r="AW44" s="5" t="s">
        <v>1</v>
      </c>
      <c r="AX44" s="5" t="s">
        <v>21</v>
      </c>
      <c r="AY44" s="66" t="s">
        <v>39</v>
      </c>
    </row>
    <row r="45" spans="1:65" s="2" customFormat="1" ht="33" customHeight="1">
      <c r="A45" s="89"/>
      <c r="B45" s="50"/>
      <c r="C45" s="51">
        <v>106</v>
      </c>
      <c r="D45" s="51" t="s">
        <v>41</v>
      </c>
      <c r="E45" s="52" t="s">
        <v>111</v>
      </c>
      <c r="F45" s="53" t="s">
        <v>112</v>
      </c>
      <c r="G45" s="54" t="s">
        <v>96</v>
      </c>
      <c r="H45" s="55">
        <v>24.06</v>
      </c>
      <c r="I45" s="56">
        <v>1390</v>
      </c>
      <c r="J45" s="56">
        <f>ROUND(I45*H45,2)</f>
        <v>33443.4</v>
      </c>
      <c r="K45" s="57"/>
      <c r="L45" s="13"/>
      <c r="M45" s="58" t="s">
        <v>0</v>
      </c>
      <c r="N45" s="59" t="s">
        <v>15</v>
      </c>
      <c r="O45" s="60">
        <v>0</v>
      </c>
      <c r="P45" s="60">
        <f>O45*H45</f>
        <v>0</v>
      </c>
      <c r="Q45" s="60">
        <v>0</v>
      </c>
      <c r="R45" s="60">
        <f>Q45*H45</f>
        <v>0</v>
      </c>
      <c r="S45" s="60">
        <v>0</v>
      </c>
      <c r="T45" s="61">
        <f>S45*H45</f>
        <v>0</v>
      </c>
      <c r="U45" s="89"/>
      <c r="V45" s="89"/>
      <c r="W45" s="89"/>
      <c r="X45" s="89"/>
      <c r="Y45" s="89"/>
      <c r="Z45" s="89"/>
      <c r="AA45" s="89"/>
      <c r="AB45" s="89"/>
      <c r="AC45" s="89"/>
      <c r="AD45" s="89"/>
      <c r="AE45" s="89"/>
      <c r="AR45" s="62" t="s">
        <v>45</v>
      </c>
      <c r="AT45" s="62" t="s">
        <v>41</v>
      </c>
      <c r="AU45" s="62" t="s">
        <v>22</v>
      </c>
      <c r="AY45" s="7" t="s">
        <v>39</v>
      </c>
      <c r="BE45" s="63">
        <f>IF(N45="základní",J45,0)</f>
        <v>33443.4</v>
      </c>
      <c r="BF45" s="63">
        <f>IF(N45="snížená",J45,0)</f>
        <v>0</v>
      </c>
      <c r="BG45" s="63">
        <f>IF(N45="zákl. přenesená",J45,0)</f>
        <v>0</v>
      </c>
      <c r="BH45" s="63">
        <f>IF(N45="sníž. přenesená",J45,0)</f>
        <v>0</v>
      </c>
      <c r="BI45" s="63">
        <f>IF(N45="nulová",J45,0)</f>
        <v>0</v>
      </c>
      <c r="BJ45" s="7" t="s">
        <v>21</v>
      </c>
      <c r="BK45" s="63">
        <f>ROUND(I45*H45,2)</f>
        <v>33443.4</v>
      </c>
      <c r="BL45" s="7" t="s">
        <v>45</v>
      </c>
      <c r="BM45" s="62" t="s">
        <v>103</v>
      </c>
    </row>
    <row r="46" spans="1:65" s="2" customFormat="1" ht="33" customHeight="1">
      <c r="A46" s="89"/>
      <c r="B46" s="50"/>
      <c r="C46" s="51">
        <v>107</v>
      </c>
      <c r="D46" s="51" t="s">
        <v>41</v>
      </c>
      <c r="E46" s="52" t="s">
        <v>113</v>
      </c>
      <c r="F46" s="53" t="s">
        <v>114</v>
      </c>
      <c r="G46" s="54" t="s">
        <v>96</v>
      </c>
      <c r="H46" s="55">
        <v>15.65</v>
      </c>
      <c r="I46" s="56">
        <v>1530</v>
      </c>
      <c r="J46" s="56">
        <f>ROUND(I46*H46,2)</f>
        <v>23944.5</v>
      </c>
      <c r="K46" s="57"/>
      <c r="L46" s="13"/>
      <c r="M46" s="58" t="s">
        <v>0</v>
      </c>
      <c r="N46" s="59" t="s">
        <v>15</v>
      </c>
      <c r="O46" s="60">
        <v>0</v>
      </c>
      <c r="P46" s="60">
        <f>O46*H46</f>
        <v>0</v>
      </c>
      <c r="Q46" s="60">
        <v>0</v>
      </c>
      <c r="R46" s="60">
        <f>Q46*H46</f>
        <v>0</v>
      </c>
      <c r="S46" s="60">
        <v>0</v>
      </c>
      <c r="T46" s="61">
        <f>S46*H46</f>
        <v>0</v>
      </c>
      <c r="U46" s="89"/>
      <c r="V46" s="89"/>
      <c r="W46" s="89"/>
      <c r="X46" s="89"/>
      <c r="Y46" s="89"/>
      <c r="Z46" s="89"/>
      <c r="AA46" s="89"/>
      <c r="AB46" s="89"/>
      <c r="AC46" s="89"/>
      <c r="AD46" s="89"/>
      <c r="AE46" s="89"/>
      <c r="AR46" s="62" t="s">
        <v>45</v>
      </c>
      <c r="AT46" s="62" t="s">
        <v>41</v>
      </c>
      <c r="AU46" s="62" t="s">
        <v>22</v>
      </c>
      <c r="AY46" s="7" t="s">
        <v>39</v>
      </c>
      <c r="BE46" s="63">
        <f>IF(N46="základní",J46,0)</f>
        <v>23944.5</v>
      </c>
      <c r="BF46" s="63">
        <f>IF(N46="snížená",J46,0)</f>
        <v>0</v>
      </c>
      <c r="BG46" s="63">
        <f>IF(N46="zákl. přenesená",J46,0)</f>
        <v>0</v>
      </c>
      <c r="BH46" s="63">
        <f>IF(N46="sníž. přenesená",J46,0)</f>
        <v>0</v>
      </c>
      <c r="BI46" s="63">
        <f>IF(N46="nulová",J46,0)</f>
        <v>0</v>
      </c>
      <c r="BJ46" s="7" t="s">
        <v>21</v>
      </c>
      <c r="BK46" s="63">
        <f>ROUND(I46*H46,2)</f>
        <v>23944.5</v>
      </c>
      <c r="BL46" s="7" t="s">
        <v>45</v>
      </c>
      <c r="BM46" s="62" t="s">
        <v>104</v>
      </c>
    </row>
    <row r="47" spans="1:31" s="2" customFormat="1" ht="33" customHeight="1">
      <c r="A47" s="90"/>
      <c r="B47" s="50"/>
      <c r="C47" s="51" t="s">
        <v>115</v>
      </c>
      <c r="D47" s="51" t="s">
        <v>41</v>
      </c>
      <c r="E47" s="52" t="s">
        <v>116</v>
      </c>
      <c r="F47" s="53" t="s">
        <v>117</v>
      </c>
      <c r="G47" s="54" t="s">
        <v>96</v>
      </c>
      <c r="H47" s="55">
        <v>44.58</v>
      </c>
      <c r="I47" s="56">
        <v>440</v>
      </c>
      <c r="J47" s="56">
        <f>ROUND(I47*H47,2)</f>
        <v>19615.2</v>
      </c>
      <c r="K47" s="16"/>
      <c r="L47" s="13"/>
      <c r="M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</row>
    <row r="48" spans="1:12" ht="12">
      <c r="A48" s="12"/>
      <c r="B48" s="15"/>
      <c r="C48" s="16"/>
      <c r="D48" s="16"/>
      <c r="E48" s="16"/>
      <c r="F48" s="16"/>
      <c r="G48" s="16"/>
      <c r="H48" s="16"/>
      <c r="I48" s="16"/>
      <c r="J48" s="16"/>
      <c r="L48" s="92"/>
    </row>
  </sheetData>
  <autoFilter ref="C12:K44"/>
  <mergeCells count="2">
    <mergeCell ref="J9:M9"/>
    <mergeCell ref="E5:H5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78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LAPTOP-LUF4KI7R\František</dc:creator>
  <cp:keywords/>
  <dc:description/>
  <cp:lastModifiedBy>Svobodová Blanka Ing.</cp:lastModifiedBy>
  <cp:lastPrinted>2022-08-10T06:36:36Z</cp:lastPrinted>
  <dcterms:created xsi:type="dcterms:W3CDTF">2022-02-06T21:54:53Z</dcterms:created>
  <dcterms:modified xsi:type="dcterms:W3CDTF">2022-08-10T06:47:26Z</dcterms:modified>
  <cp:category/>
  <cp:version/>
  <cp:contentType/>
  <cp:contentStatus/>
</cp:coreProperties>
</file>