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4000" windowHeight="9600" activeTab="0"/>
  </bookViews>
  <sheets>
    <sheet name="Rekapitulace stavby" sheetId="1" r:id="rId1"/>
    <sheet name="ZRN1 - KOMUNIKACE" sheetId="2" r:id="rId2"/>
    <sheet name="ZRN2 - VEŘEJNÉ OSVĚTLENÍ" sheetId="3" r:id="rId3"/>
    <sheet name="VON - VEDLEJŠÍ A OSTATNÍ ..." sheetId="4" r:id="rId4"/>
  </sheets>
  <definedNames>
    <definedName name="_xlnm._FilterDatabase" localSheetId="3" hidden="1">'VON - VEDLEJŠÍ A OSTATNÍ ...'!$C$119:$K$133</definedName>
    <definedName name="_xlnm._FilterDatabase" localSheetId="1" hidden="1">'ZRN1 - KOMUNIKACE'!$C$125:$K$270</definedName>
    <definedName name="_xlnm._FilterDatabase" localSheetId="2" hidden="1">'ZRN2 - VEŘEJNÉ OSVĚTLENÍ'!$C$119:$K$183</definedName>
    <definedName name="_xlnm.Print_Area" localSheetId="0">'Rekapitulace stavby'!$D$4:$AO$76,'Rekapitulace stavby'!$C$82:$AQ$98</definedName>
    <definedName name="_xlnm.Print_Area" localSheetId="3">'VON - VEDLEJŠÍ A OSTATNÍ ...'!$C$4:$J$76,'VON - VEDLEJŠÍ A OSTATNÍ ...'!$C$82:$J$101,'VON - VEDLEJŠÍ A OSTATNÍ ...'!$C$107:$K$133</definedName>
    <definedName name="_xlnm.Print_Area" localSheetId="1">'ZRN1 - KOMUNIKACE'!$C$4:$J$76,'ZRN1 - KOMUNIKACE'!$C$82:$J$107,'ZRN1 - KOMUNIKACE'!$C$113:$K$270</definedName>
    <definedName name="_xlnm.Print_Area" localSheetId="2">'ZRN2 - VEŘEJNÉ OSVĚTLENÍ'!$C$4:$J$76,'ZRN2 - VEŘEJNÉ OSVĚTLENÍ'!$C$82:$J$101,'ZRN2 - VEŘEJNÉ OSVĚTLENÍ'!$C$107:$K$183</definedName>
    <definedName name="_xlnm.Print_Titles" localSheetId="0">'Rekapitulace stavby'!$92:$92</definedName>
    <definedName name="_xlnm.Print_Titles" localSheetId="1">'ZRN1 - KOMUNIKACE'!$125:$125</definedName>
    <definedName name="_xlnm.Print_Titles" localSheetId="2">'ZRN2 - VEŘEJNÉ OSVĚTLENÍ'!$119:$119</definedName>
    <definedName name="_xlnm.Print_Titles" localSheetId="3">'VON - VEDLEJŠÍ A OSTATNÍ ...'!$119:$119</definedName>
  </definedNames>
  <calcPr calcId="162913"/>
</workbook>
</file>

<file path=xl/sharedStrings.xml><?xml version="1.0" encoding="utf-8"?>
<sst xmlns="http://schemas.openxmlformats.org/spreadsheetml/2006/main" count="3342" uniqueCount="833">
  <si>
    <t>Export Komplet</t>
  </si>
  <si>
    <t/>
  </si>
  <si>
    <t>2.0</t>
  </si>
  <si>
    <t>ZAMOK</t>
  </si>
  <si>
    <t>False</t>
  </si>
  <si>
    <t>{a9f6077b-f4b8-4352-a968-0fd74ea65458}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</si>
  <si>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</si>
  <si>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</si>
  <si>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</si>
  <si>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</si>
  <si>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</si>
  <si>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</si>
  <si>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</si>
  <si>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</si>
  <si>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23-02-11-3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</si>
  <si>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</si>
  <si>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</si>
  <si>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</si>
  <si>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</si>
  <si>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</si>
  <si>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>TEPLICE</t>
  </si>
  <si>
    <t>Datum:</t>
  </si>
  <si>
    <t>21. 3. 2024</t>
  </si>
  <si>
    <t>Zadavatel:</t>
  </si>
  <si>
    <t>IČ:</t>
  </si>
  <si>
    <t>STATUTÁRNÍ MĚSTO TEPLICE</t>
  </si>
  <si>
    <t>DIČ:</t>
  </si>
  <si>
    <t>Uchazeč:</t>
  </si>
  <si>
    <t>Vyplň údaj</t>
  </si>
  <si>
    <t>Projektant:</t>
  </si>
  <si>
    <t>RAPID MOST SPOL. S R.O.</t>
  </si>
  <si>
    <t>True</t>
  </si>
  <si>
    <t>Zpracovatel:</t>
  </si>
  <si>
    <t>ING.VLADIMÍR PLHÁK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</si>
  <si>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</si>
  <si>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</si>
  <si>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</si>
  <si>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</si>
  <si>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</si>
  <si>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</si>
  <si>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</si>
  <si>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</si>
  <si>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</si>
  <si>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</si>
  <si>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</si>
  <si>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</si>
  <si>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</si>
  <si>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</si>
  <si>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</si>
  <si>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</si>
  <si>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</si>
  <si>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</si>
  <si>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</si>
  <si>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</si>
  <si>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</si>
  <si>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</si>
  <si>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</si>
  <si>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</si>
  <si>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</si>
  <si>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</si>
  <si>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</si>
  <si>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</si>
  <si>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</si>
  <si>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</si>
  <si>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</si>
  <si>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</si>
  <si>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</si>
  <si>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</si>
  <si>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</si>
  <si>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</si>
  <si>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</si>
  <si>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</si>
  <si>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</si>
  <si>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</si>
  <si>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</si>
  <si>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</si>
  <si>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</si>
  <si>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</si>
  <si>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</si>
  <si>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</si>
  <si>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ZRN1</t>
  </si>
  <si>
    <t>KOMUNIKACE</t>
  </si>
  <si>
    <t>ING</t>
  </si>
  <si>
    <t>1</t>
  </si>
  <si>
    <t>{4576967d-6b9f-437b-bb04-bd3449f959db}</t>
  </si>
  <si>
    <t>2</t>
  </si>
  <si>
    <t>ZRN2</t>
  </si>
  <si>
    <t>VEŘEJNÉ OSVĚTLENÍ</t>
  </si>
  <si>
    <t>{6322bc54-ad91-4145-bbe0-87d6e927df6f}</t>
  </si>
  <si>
    <t>VON</t>
  </si>
  <si>
    <t>VEDLEJŠÍ A OSTATNÍ NÁKLADY</t>
  </si>
  <si>
    <t>{ec62e4ea-1e9e-4ece-969a-ea61f7a484fa}</t>
  </si>
  <si>
    <t>KRYCÍ LIST SOUPISU PRACÍ</t>
  </si>
  <si>
    <t>Objekt:</t>
  </si>
  <si>
    <t>ZRN1 -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</si>
  <si>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</si>
  <si>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</si>
  <si>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</si>
  <si>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</si>
  <si>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</si>
  <si>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</si>
  <si>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</si>
  <si>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</si>
  <si>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</si>
  <si>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</si>
  <si>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</si>
  <si>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</si>
  <si>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</si>
  <si>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</si>
  <si>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</si>
  <si>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</si>
  <si>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</si>
  <si>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</si>
  <si>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</si>
  <si>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</si>
  <si>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</si>
  <si>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</si>
  <si>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</si>
  <si>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</si>
  <si>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</si>
  <si>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</si>
  <si>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</si>
  <si>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</si>
  <si>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</si>
  <si>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</si>
  <si>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Zemní práce</t>
  </si>
  <si>
    <t>K</t>
  </si>
  <si>
    <t>112201114</t>
  </si>
  <si>
    <t>Odstranění pařezů D do 0,5 m v rovině a svahu 1:5 s odklizením do 20 m a zasypáním jámy</t>
  </si>
  <si>
    <t>kus</t>
  </si>
  <si>
    <t>CS ÚRS 2024 01</t>
  </si>
  <si>
    <t>4</t>
  </si>
  <si>
    <t>-631146635</t>
  </si>
  <si>
    <t>112201117</t>
  </si>
  <si>
    <t>Odstranění pařezů D přes 0,7 do 0,8 m v rovině a svahu do 1:5 s odklizením do 20 m a zasypáním jámy</t>
  </si>
  <si>
    <t>209074080</t>
  </si>
  <si>
    <t>3</t>
  </si>
  <si>
    <t>113106134</t>
  </si>
  <si>
    <t>Rozebrání dlažeb ze zámkových dlaždic komunikací pro pěší strojně pl do 50 m2</t>
  </si>
  <si>
    <t>m2</t>
  </si>
  <si>
    <t>465733785</t>
  </si>
  <si>
    <t>113107221</t>
  </si>
  <si>
    <t>Odstranění podkladu z kameniva drceného tl do 100 mm strojně pl přes 200 m2</t>
  </si>
  <si>
    <t>-1786350483</t>
  </si>
  <si>
    <t>5</t>
  </si>
  <si>
    <t>113107222</t>
  </si>
  <si>
    <t>Odstranění podkladu z kameniva drceného tl 200 mm strojně pl přes 200 m2</t>
  </si>
  <si>
    <t>1285349571</t>
  </si>
  <si>
    <t>6</t>
  </si>
  <si>
    <t>113107231</t>
  </si>
  <si>
    <t>Odstranění podkladu z betonu prostého tl 150 mm strojně pl přes 200 m2</t>
  </si>
  <si>
    <t>-359153169</t>
  </si>
  <si>
    <t>P</t>
  </si>
  <si>
    <t>Poznámka k položce:
50%, odhad projektanta</t>
  </si>
  <si>
    <t>7</t>
  </si>
  <si>
    <t>113107241</t>
  </si>
  <si>
    <t>Odstranění podkladu živičného tl 50 mm strojně pl přes 200 m2</t>
  </si>
  <si>
    <t>-1270194124</t>
  </si>
  <si>
    <t>8</t>
  </si>
  <si>
    <t>113107243</t>
  </si>
  <si>
    <t>Odstranění podkladu živičného tl přes 100 do 150 mm strojně pl přes 200 m2</t>
  </si>
  <si>
    <t>1368812415</t>
  </si>
  <si>
    <t>9</t>
  </si>
  <si>
    <t>113154264</t>
  </si>
  <si>
    <t>Frézování živičného krytu tl 100 mm pruh š přes 1 do 2 m pl přes 500 do 1000 m2 s překážkami v trase</t>
  </si>
  <si>
    <t>2105884840</t>
  </si>
  <si>
    <t>10</t>
  </si>
  <si>
    <t>1586941157</t>
  </si>
  <si>
    <t>11</t>
  </si>
  <si>
    <t>113201112</t>
  </si>
  <si>
    <t>Vytrhání obrub silničních ležatých</t>
  </si>
  <si>
    <t>m</t>
  </si>
  <si>
    <t>-519227537</t>
  </si>
  <si>
    <t>113202111</t>
  </si>
  <si>
    <t>Vytrhání obrub krajníků obrubníků stojatých</t>
  </si>
  <si>
    <t>-1597967201</t>
  </si>
  <si>
    <t>13</t>
  </si>
  <si>
    <t>113204111</t>
  </si>
  <si>
    <t>Vytrhání obrub záhonových</t>
  </si>
  <si>
    <t>2045736161</t>
  </si>
  <si>
    <t>14</t>
  </si>
  <si>
    <t>120001101</t>
  </si>
  <si>
    <t>Příplatek za ztížení odkopávky nebo prokopávky v blízkosti inženýrských sítí</t>
  </si>
  <si>
    <t>m3</t>
  </si>
  <si>
    <t>1424018349</t>
  </si>
  <si>
    <t xml:space="preserve">Poznámka k položce:
75%, odhad projektanta </t>
  </si>
  <si>
    <t>15</t>
  </si>
  <si>
    <t>122151103</t>
  </si>
  <si>
    <t>Odkopávky a prokopávky nezapažené v hornině třídy těžitelnosti I skupiny 1 a 2 objem do 100 m3 strojně</t>
  </si>
  <si>
    <t>1641546910</t>
  </si>
  <si>
    <t>16</t>
  </si>
  <si>
    <t>122351103</t>
  </si>
  <si>
    <t>Odkopávky a prokopávky nezapažené v hornině třídy těžitelnosti II skupiny 4 objem do 100 m3 strojně</t>
  </si>
  <si>
    <t>-822633068</t>
  </si>
  <si>
    <t>17</t>
  </si>
  <si>
    <t>122351104</t>
  </si>
  <si>
    <t>Odkopávky a prokopávky nezapažené v hornině třídy těžitelnosti II skupiny 4 objem do 500 m3 strojně</t>
  </si>
  <si>
    <t>312290238</t>
  </si>
  <si>
    <t>18</t>
  </si>
  <si>
    <t>132351101</t>
  </si>
  <si>
    <t>Hloubení rýh nezapažených š do 800 mm v hornině třídy těžitelnosti II skupiny 4 objem do 20 m3 strojně</t>
  </si>
  <si>
    <t>-186294717</t>
  </si>
  <si>
    <t>19</t>
  </si>
  <si>
    <t>162751117</t>
  </si>
  <si>
    <t>Vodorovné přemístění do 10000 m výkopku/sypaniny z horniny třídy těžitelnosti I, skupiny 1 až 3</t>
  </si>
  <si>
    <t>1603118334</t>
  </si>
  <si>
    <t>Poznámka k položce:
8,5 - 9,5km</t>
  </si>
  <si>
    <t>20</t>
  </si>
  <si>
    <t>162751137</t>
  </si>
  <si>
    <t>Vodorovné přemístění do 10000 m výkopku/sypaniny z horniny třídy těžitelnosti II, skupiny 4 a 5</t>
  </si>
  <si>
    <t>-1837440368</t>
  </si>
  <si>
    <t>171201231</t>
  </si>
  <si>
    <t>Poplatek za uložení zeminy a kamení na recyklační skládce (skládkovné) kód odpadu 17 05 04</t>
  </si>
  <si>
    <t>t</t>
  </si>
  <si>
    <t>430168255</t>
  </si>
  <si>
    <t xml:space="preserve">Poznámka k položce:
převod m3/t
</t>
  </si>
  <si>
    <t>22</t>
  </si>
  <si>
    <t>171251201</t>
  </si>
  <si>
    <t>Uložení sypaniny na skládky nebo meziskládky</t>
  </si>
  <si>
    <t>744920243</t>
  </si>
  <si>
    <t>23</t>
  </si>
  <si>
    <t>174101101</t>
  </si>
  <si>
    <t>Zásyp jam, šachet rýh nebo kolem objektů sypaninou se zhutněním</t>
  </si>
  <si>
    <t>1700548806</t>
  </si>
  <si>
    <t>Poznámka k položce:
80% po odpočtu</t>
  </si>
  <si>
    <t>24</t>
  </si>
  <si>
    <t>175111101</t>
  </si>
  <si>
    <t>Obsypání potrubí ručně sypaninou bez prohození, uloženou do 3 m</t>
  </si>
  <si>
    <t>105764130</t>
  </si>
  <si>
    <t>25</t>
  </si>
  <si>
    <t>M</t>
  </si>
  <si>
    <t>58331200</t>
  </si>
  <si>
    <t>štěrkopísek netříděný zásypový</t>
  </si>
  <si>
    <t>-1221453363</t>
  </si>
  <si>
    <t>Poznámka k položce:
převod m3/t
80% po odpočtu</t>
  </si>
  <si>
    <t>26</t>
  </si>
  <si>
    <t>180404111</t>
  </si>
  <si>
    <t>Založení hřišťového trávníku výsevem na vrstvě ornice</t>
  </si>
  <si>
    <t>-489038050</t>
  </si>
  <si>
    <t>27</t>
  </si>
  <si>
    <t>005724100</t>
  </si>
  <si>
    <t>osivo směs travní parková</t>
  </si>
  <si>
    <t>kg</t>
  </si>
  <si>
    <t>-846292537</t>
  </si>
  <si>
    <t>Poznámka k položce:
1kg/50m2</t>
  </si>
  <si>
    <t>28</t>
  </si>
  <si>
    <t>181351103</t>
  </si>
  <si>
    <t>Rozprostření ornice tl vrstvy do 200 mm pl do 500 m2 v rovině nebo ve svahu do 1:5 strojně</t>
  </si>
  <si>
    <t>-540678334</t>
  </si>
  <si>
    <t>29</t>
  </si>
  <si>
    <t>10364100</t>
  </si>
  <si>
    <t>zemina pro terénní úpravy - tříděná</t>
  </si>
  <si>
    <t>-1022623314</t>
  </si>
  <si>
    <t>Poznámka k položce:
převod m3/t</t>
  </si>
  <si>
    <t>30</t>
  </si>
  <si>
    <t>181951111</t>
  </si>
  <si>
    <t>Úprava pláně v hornině třídy těžitelnosti I, skupiny 1 až 3 bez zhutnění</t>
  </si>
  <si>
    <t>-1872980975</t>
  </si>
  <si>
    <t>31</t>
  </si>
  <si>
    <t>181951114</t>
  </si>
  <si>
    <t>Úprava pláně v hornině třídy těžitelnosti II, skupiny 4 a 5 se zhutněním</t>
  </si>
  <si>
    <t>-1075082561</t>
  </si>
  <si>
    <t>Svislé a kompletní konstrukce</t>
  </si>
  <si>
    <t>32</t>
  </si>
  <si>
    <t>339921132</t>
  </si>
  <si>
    <t>Osazování betonových palisád do betonového základu v řadě výšky prvku přes 0,5 do 1 m</t>
  </si>
  <si>
    <t>1776218110</t>
  </si>
  <si>
    <t>33</t>
  </si>
  <si>
    <t>59228277</t>
  </si>
  <si>
    <t>palisáda betonová hranatá barevná 115x115x500mm</t>
  </si>
  <si>
    <t>-1333166565</t>
  </si>
  <si>
    <t>Vodorovné konstrukce</t>
  </si>
  <si>
    <t>34</t>
  </si>
  <si>
    <t>451573111</t>
  </si>
  <si>
    <t>Lože pod potrubí otevřený výkop ze štěrkopísku</t>
  </si>
  <si>
    <t>532631962</t>
  </si>
  <si>
    <t>Komunikace pozemní</t>
  </si>
  <si>
    <t>35</t>
  </si>
  <si>
    <t>564851111</t>
  </si>
  <si>
    <t>Podklad ze štěrkodrtě ŠD tl 150 mm</t>
  </si>
  <si>
    <t>1279480199</t>
  </si>
  <si>
    <t>Poznámka k položce:
rozšíření k pláni 5%</t>
  </si>
  <si>
    <t>36</t>
  </si>
  <si>
    <t>564861111</t>
  </si>
  <si>
    <t>Podklad ze štěrkodrtě ŠD tl 200 mm</t>
  </si>
  <si>
    <t>1776365431</t>
  </si>
  <si>
    <t>Poznámka k položce:
koef.1,1 odhad projektanta</t>
  </si>
  <si>
    <t>37</t>
  </si>
  <si>
    <t>564871111</t>
  </si>
  <si>
    <t>Podklad ze štěrkodrtě ŠD plochy přes 100 m2 tl 250 mm</t>
  </si>
  <si>
    <t>-1530086501</t>
  </si>
  <si>
    <t>38</t>
  </si>
  <si>
    <t>565135101</t>
  </si>
  <si>
    <t>Asfaltový beton vrstva podkladní ACP 16 (obalované kamenivo OKS) tl 50 mm š do 1,5 m</t>
  </si>
  <si>
    <t>488813762</t>
  </si>
  <si>
    <t>111</t>
  </si>
  <si>
    <t>567122114</t>
  </si>
  <si>
    <t>Podklad ze směsi stmelené cementem SC C 8/10 (KSC I) tl 150 mm</t>
  </si>
  <si>
    <t>CS ÚRS 2023 01</t>
  </si>
  <si>
    <t>-334223589</t>
  </si>
  <si>
    <t>39</t>
  </si>
  <si>
    <t>567142114</t>
  </si>
  <si>
    <t>Podklad ze směsi stmelené cementem SC C 8/10 (KSC I) tl 240 mm</t>
  </si>
  <si>
    <t>680603162</t>
  </si>
  <si>
    <t>40</t>
  </si>
  <si>
    <t>573111112</t>
  </si>
  <si>
    <t>Postřik živičný infiltrační s posypem z asfaltu množství 1 kg/m2</t>
  </si>
  <si>
    <t>-717580085</t>
  </si>
  <si>
    <t>Poznámka k položce:
10% vyrovnání</t>
  </si>
  <si>
    <t>41</t>
  </si>
  <si>
    <t>573211111</t>
  </si>
  <si>
    <t>Postřik živičný spojovací z asfaltu v množství 0,60 kg/m2</t>
  </si>
  <si>
    <t>502447956</t>
  </si>
  <si>
    <t>42</t>
  </si>
  <si>
    <t>577134111</t>
  </si>
  <si>
    <t>Asfaltový beton vrstva obrusná ACO 11 (ABS) tř. I tl 40 mm š do 3 m z nemodifikovaného asfaltu</t>
  </si>
  <si>
    <t>-416127641</t>
  </si>
  <si>
    <t>43</t>
  </si>
  <si>
    <t>577155112</t>
  </si>
  <si>
    <t>Asfaltový beton vrstva ložní ACL 16 (ABH) tl 60 mm š do 3 m z nemodifikovaného asfaltu</t>
  </si>
  <si>
    <t>-39706510</t>
  </si>
  <si>
    <t>44</t>
  </si>
  <si>
    <t>596211113</t>
  </si>
  <si>
    <t>Kladení zámkové dlažby komunikací pro pěší tl 60 mm skupiny A pl přes 300 m2</t>
  </si>
  <si>
    <t>454061142</t>
  </si>
  <si>
    <t xml:space="preserve">Poznámka k položce:
</t>
  </si>
  <si>
    <t>45</t>
  </si>
  <si>
    <t>59245008</t>
  </si>
  <si>
    <t>dlažba tvar obdélník betonová 200x100x60mm barevná</t>
  </si>
  <si>
    <t>-1001788791</t>
  </si>
  <si>
    <t>Poznámka k položce:
1% ztratné</t>
  </si>
  <si>
    <t>46</t>
  </si>
  <si>
    <t>59245018</t>
  </si>
  <si>
    <t>dlažba tvar obdélník betonová 200x100x60mm přírodní</t>
  </si>
  <si>
    <t>-555541452</t>
  </si>
  <si>
    <t>Poznámka k položce:
2% ztratné</t>
  </si>
  <si>
    <t>47</t>
  </si>
  <si>
    <t>59245006</t>
  </si>
  <si>
    <t>dlažba tvar obdélník betonová pro nevidomé 200x100x60mm barevná</t>
  </si>
  <si>
    <t>347679937</t>
  </si>
  <si>
    <t>48</t>
  </si>
  <si>
    <t>596211114</t>
  </si>
  <si>
    <t>Příplatek za kombinaci dvou barev u kladení betonových dlažeb komunikací pro pěší ručně tl 60 mm skupiny A</t>
  </si>
  <si>
    <t>-1783258842</t>
  </si>
  <si>
    <t>49</t>
  </si>
  <si>
    <t>596212212</t>
  </si>
  <si>
    <t>Kladení zámkové dlažby pozemních komunikací ručně tl 80 mm skupiny A pl přes 100 do 300 m2</t>
  </si>
  <si>
    <t>1647155881</t>
  </si>
  <si>
    <t>50</t>
  </si>
  <si>
    <t>59245020</t>
  </si>
  <si>
    <t>dlažba tvar obdélník betonová 200x100x80mm přírodní</t>
  </si>
  <si>
    <t>1517983355</t>
  </si>
  <si>
    <t>51</t>
  </si>
  <si>
    <t>58943115</t>
  </si>
  <si>
    <t>beton asfaltový podkladní ACP 16S pojivo asfalt 50/70</t>
  </si>
  <si>
    <t>-2022795790</t>
  </si>
  <si>
    <t>Trubní vedení</t>
  </si>
  <si>
    <t>52</t>
  </si>
  <si>
    <t>871310310</t>
  </si>
  <si>
    <t>Montáž kanalizačního potrubí hladkého plnostěnného SN 10 z polypropylenu DN 150</t>
  </si>
  <si>
    <t>868480104</t>
  </si>
  <si>
    <t>53</t>
  </si>
  <si>
    <t>28617003</t>
  </si>
  <si>
    <t>trubka kanalizační PP plnostěnná třívrstvá DN 150x1000mm SN10</t>
  </si>
  <si>
    <t>-344692268</t>
  </si>
  <si>
    <t>54</t>
  </si>
  <si>
    <t>890211851</t>
  </si>
  <si>
    <t>Bourání šachet z prostého betonu strojně obestavěného prostoru do 1,5 m3</t>
  </si>
  <si>
    <t>-1875989162</t>
  </si>
  <si>
    <t>55</t>
  </si>
  <si>
    <t>890231851</t>
  </si>
  <si>
    <t>Bourání šachet z prostého betonu strojně obestavěného prostoru přes 1,5 do 3 m3</t>
  </si>
  <si>
    <t>-1023405109</t>
  </si>
  <si>
    <t>56</t>
  </si>
  <si>
    <t>894412411</t>
  </si>
  <si>
    <t>Osazení betonových nebo železobetonových dílců pro šachty skruží přechodových</t>
  </si>
  <si>
    <t>779553183</t>
  </si>
  <si>
    <t>57</t>
  </si>
  <si>
    <t>59224121</t>
  </si>
  <si>
    <t>skruž betonová přechodová 62,5/100x60x9cm, stupadla poplastovaná kapsová</t>
  </si>
  <si>
    <t>-355284776</t>
  </si>
  <si>
    <t>58</t>
  </si>
  <si>
    <t>59224148</t>
  </si>
  <si>
    <t>prstenec šachtový vyrovnávací betonový rovný 625x100x100mm</t>
  </si>
  <si>
    <t>1912352947</t>
  </si>
  <si>
    <t>59</t>
  </si>
  <si>
    <t>895941341</t>
  </si>
  <si>
    <t>Osazení vpusti uliční DN 500 z betonových dílců dno s výtokem</t>
  </si>
  <si>
    <t>-1701839880</t>
  </si>
  <si>
    <t>60</t>
  </si>
  <si>
    <t>59223852</t>
  </si>
  <si>
    <t>dno pro uliční vpusť s kalovou prohlubní betonové 450x300x50mm</t>
  </si>
  <si>
    <t>1671938712</t>
  </si>
  <si>
    <t>61</t>
  </si>
  <si>
    <t>59223854</t>
  </si>
  <si>
    <t>skruž pro uliční vpusť s výtokovým otvorem PVC betonová 450x350x50mm</t>
  </si>
  <si>
    <t>-1019551720</t>
  </si>
  <si>
    <t>62</t>
  </si>
  <si>
    <t>59223856</t>
  </si>
  <si>
    <t>skruž pro uliční vpusť horní betonová 450x195x50mm</t>
  </si>
  <si>
    <t>977315305</t>
  </si>
  <si>
    <t>63</t>
  </si>
  <si>
    <t>59223860</t>
  </si>
  <si>
    <t>skruž pro uliční vpusť středová betonová 450x195x50mm</t>
  </si>
  <si>
    <t>-693296147</t>
  </si>
  <si>
    <t>64</t>
  </si>
  <si>
    <t>59223874</t>
  </si>
  <si>
    <t>koš vysoký pro uliční vpusti žárově Pz plech pro rám 500/300mm</t>
  </si>
  <si>
    <t>-836414483</t>
  </si>
  <si>
    <t>65</t>
  </si>
  <si>
    <t>899104112</t>
  </si>
  <si>
    <t>Osazení poklopů litinových nebo ocelových včetně rámů pro třídu zatížení D400, E600</t>
  </si>
  <si>
    <t>1176763654</t>
  </si>
  <si>
    <t>66</t>
  </si>
  <si>
    <t>55241402</t>
  </si>
  <si>
    <t>poklop šachtový s rámem DN 600 třída D400 bez odvětrání</t>
  </si>
  <si>
    <t>-1085367209</t>
  </si>
  <si>
    <t>67</t>
  </si>
  <si>
    <t>899202211</t>
  </si>
  <si>
    <t>Demontáž mříží litinových včetně rámů hmotnosti přes 50 do 100 kg</t>
  </si>
  <si>
    <t>-1123945455</t>
  </si>
  <si>
    <t>68</t>
  </si>
  <si>
    <t>899204112</t>
  </si>
  <si>
    <t>Osazení mříží litinových včetně rámů a košů na bahno pro třídu zatížení D400, E600</t>
  </si>
  <si>
    <t>-1838519587</t>
  </si>
  <si>
    <t>69</t>
  </si>
  <si>
    <t>55242320</t>
  </si>
  <si>
    <t>mříž vtoková litinová plochá 500x500mm</t>
  </si>
  <si>
    <t>1123259639</t>
  </si>
  <si>
    <t>70</t>
  </si>
  <si>
    <t>899302811</t>
  </si>
  <si>
    <t>Demontáž poklopů betonových nebo ŽB včetně rámu hmotnosti přes 50 do 100 kg</t>
  </si>
  <si>
    <t>-187545505</t>
  </si>
  <si>
    <t>71</t>
  </si>
  <si>
    <t>899401111</t>
  </si>
  <si>
    <t>Osazení poklopů litinových ventilových</t>
  </si>
  <si>
    <t>-325193965</t>
  </si>
  <si>
    <t>Ostatní konstrukce a práce-bourání</t>
  </si>
  <si>
    <t>72</t>
  </si>
  <si>
    <t>914111111</t>
  </si>
  <si>
    <t>Montáž svislé dopravní značky do velikosti 1 m2 objímkami na sloupek nebo konzolu</t>
  </si>
  <si>
    <t>722452913</t>
  </si>
  <si>
    <t>73</t>
  </si>
  <si>
    <t>40445625</t>
  </si>
  <si>
    <t>informativní značky provozní IP8, IP9, IP11-IP13 500x700mm</t>
  </si>
  <si>
    <t>-1777419510</t>
  </si>
  <si>
    <t>74</t>
  </si>
  <si>
    <t>914511111</t>
  </si>
  <si>
    <t>Montáž sloupku dopravních značek délky do 3,5 m s betonovým základem</t>
  </si>
  <si>
    <t>-73561177</t>
  </si>
  <si>
    <t>75</t>
  </si>
  <si>
    <t>40445230</t>
  </si>
  <si>
    <t>sloupek pro dopravní značku Zn D 70mm v 3,5m</t>
  </si>
  <si>
    <t>2087392568</t>
  </si>
  <si>
    <t>76</t>
  </si>
  <si>
    <t>40445254</t>
  </si>
  <si>
    <t>víčko plastové na sloupek D 70mm</t>
  </si>
  <si>
    <t>749463359</t>
  </si>
  <si>
    <t>77</t>
  </si>
  <si>
    <t>40445257</t>
  </si>
  <si>
    <t>svorka upínací na sloupek D 70mm</t>
  </si>
  <si>
    <t>-1574511724</t>
  </si>
  <si>
    <t>78</t>
  </si>
  <si>
    <t>915211111</t>
  </si>
  <si>
    <t>Vodorovné dopravní značení dělící čáry souvislé š 125 mm bílý plast</t>
  </si>
  <si>
    <t>188459244</t>
  </si>
  <si>
    <t>79</t>
  </si>
  <si>
    <t>915211115</t>
  </si>
  <si>
    <t>Vodorovné dopravní značení dělící čáry souvislé š 125 mm žlutý plast</t>
  </si>
  <si>
    <t>198529922</t>
  </si>
  <si>
    <t>80</t>
  </si>
  <si>
    <t>915221111</t>
  </si>
  <si>
    <t>Vodorovné dopravní značení vodící čáry souvislé š 250 mm bílý plast</t>
  </si>
  <si>
    <t>823882891</t>
  </si>
  <si>
    <t>81</t>
  </si>
  <si>
    <t>915231111</t>
  </si>
  <si>
    <t>Vodorovné dopravní značení přechody pro chodce, šipky, symboly bílý plast</t>
  </si>
  <si>
    <t>-837961726</t>
  </si>
  <si>
    <t>82</t>
  </si>
  <si>
    <t>915611111</t>
  </si>
  <si>
    <t>Předznačení vodorovného liniového značení</t>
  </si>
  <si>
    <t>1577726274</t>
  </si>
  <si>
    <t>83</t>
  </si>
  <si>
    <t>915621111</t>
  </si>
  <si>
    <t>Předznačení vodorovného plošného značení</t>
  </si>
  <si>
    <t>-179895994</t>
  </si>
  <si>
    <t>84</t>
  </si>
  <si>
    <t>916231213</t>
  </si>
  <si>
    <t>Osazení chodníkového obrubníku betonového stojatého s boční opěrou do lože z betonu prostého</t>
  </si>
  <si>
    <t>998392677</t>
  </si>
  <si>
    <t>85</t>
  </si>
  <si>
    <t>59217016</t>
  </si>
  <si>
    <t>obrubník betonový chodníkový 1000x80x250mm</t>
  </si>
  <si>
    <t>651764145</t>
  </si>
  <si>
    <t>86</t>
  </si>
  <si>
    <t>59217031</t>
  </si>
  <si>
    <t>obrubník betonový silniční 1000x150x250mm</t>
  </si>
  <si>
    <t>-2131625149</t>
  </si>
  <si>
    <t>87</t>
  </si>
  <si>
    <t>59217029</t>
  </si>
  <si>
    <t>obrubník betonový silniční nájezdový 1000x150x150mm</t>
  </si>
  <si>
    <t>1723031209</t>
  </si>
  <si>
    <t>88</t>
  </si>
  <si>
    <t>59217030</t>
  </si>
  <si>
    <t>obrubník betonový silniční přechodový 1000x150x150-250mm</t>
  </si>
  <si>
    <t>-1779855105</t>
  </si>
  <si>
    <t>89</t>
  </si>
  <si>
    <t>916241113</t>
  </si>
  <si>
    <t>Osazení obrubníku kamenného ležatého s boční opěrou do lože z betonu prostého</t>
  </si>
  <si>
    <t>991130</t>
  </si>
  <si>
    <t>90</t>
  </si>
  <si>
    <t>58380004</t>
  </si>
  <si>
    <t>obrubník kamenný žulový přímý 250x200mm</t>
  </si>
  <si>
    <t>1242819641</t>
  </si>
  <si>
    <t>91</t>
  </si>
  <si>
    <t>916991121</t>
  </si>
  <si>
    <t>Lože pod obrubníky, krajníky nebo obruby z dlažebních kostek z betonu prostého</t>
  </si>
  <si>
    <t>-1457631665</t>
  </si>
  <si>
    <t>92</t>
  </si>
  <si>
    <t>919735112</t>
  </si>
  <si>
    <t>Řezání stávajícího živičného krytu hl přes 50 do 100 mm</t>
  </si>
  <si>
    <t>1694594756</t>
  </si>
  <si>
    <t>93</t>
  </si>
  <si>
    <t>966006132</t>
  </si>
  <si>
    <t>Odstranění značek dopravních nebo orientačních se sloupky s betonovými patkami</t>
  </si>
  <si>
    <t>-698223264</t>
  </si>
  <si>
    <t>94</t>
  </si>
  <si>
    <t>SE01-M</t>
  </si>
  <si>
    <t>Doprava mobilní zábrany</t>
  </si>
  <si>
    <t>ks</t>
  </si>
  <si>
    <t>-1799387309</t>
  </si>
  <si>
    <t>95</t>
  </si>
  <si>
    <t>SE02-M</t>
  </si>
  <si>
    <t>Montáž segmentů mobilní zábrany</t>
  </si>
  <si>
    <t>box</t>
  </si>
  <si>
    <t>-1005889388</t>
  </si>
  <si>
    <t>96</t>
  </si>
  <si>
    <t>SE02-D</t>
  </si>
  <si>
    <t xml:space="preserve">ohrazení kontejnerových nádob 2 díly - dodávka </t>
  </si>
  <si>
    <t>-520672955</t>
  </si>
  <si>
    <t>97</t>
  </si>
  <si>
    <t>SE03-D</t>
  </si>
  <si>
    <t>ohrazení kontejnerových nádob 3 díly - dodávka</t>
  </si>
  <si>
    <t>1979973480</t>
  </si>
  <si>
    <t>98</t>
  </si>
  <si>
    <t>SE04-D</t>
  </si>
  <si>
    <t>ohrazení kontejnerových nádob 4 díly, včetně záchytného systému - dodávka</t>
  </si>
  <si>
    <t>883843616</t>
  </si>
  <si>
    <t>997</t>
  </si>
  <si>
    <t>Přesun sutě</t>
  </si>
  <si>
    <t>99</t>
  </si>
  <si>
    <t>997013847</t>
  </si>
  <si>
    <t>Poplatek za uložení na skládce (skládkovné) odpadu asfaltového s dehtem kód odpadu 17 03 01</t>
  </si>
  <si>
    <t>-1795795930</t>
  </si>
  <si>
    <t>Poznámka k položce:
10%</t>
  </si>
  <si>
    <t>100</t>
  </si>
  <si>
    <t>997221551</t>
  </si>
  <si>
    <t>Vodorovná doprava suti ze sypkých materiálů do 1 km</t>
  </si>
  <si>
    <t>1215236283</t>
  </si>
  <si>
    <t>101</t>
  </si>
  <si>
    <t>997221559</t>
  </si>
  <si>
    <t>Příplatek ZKD 1 km u vodorovné dopravy suti ze sypkých materiálů</t>
  </si>
  <si>
    <t>-1228609991</t>
  </si>
  <si>
    <t>Poznámka k položce:
dalších 9km</t>
  </si>
  <si>
    <t>102</t>
  </si>
  <si>
    <t>997221561</t>
  </si>
  <si>
    <t>Vodorovná doprava suti z kusových materiálů do 1 km</t>
  </si>
  <si>
    <t>-484621541</t>
  </si>
  <si>
    <t>103</t>
  </si>
  <si>
    <t>997221569</t>
  </si>
  <si>
    <t>Příplatek ZKD 1 km u vodorovné dopravy suti z kusových materiálů</t>
  </si>
  <si>
    <t>-1222069934</t>
  </si>
  <si>
    <t>104</t>
  </si>
  <si>
    <t>997221861</t>
  </si>
  <si>
    <t>Poplatek za uložení stavebního odpadu na recyklační skládce (skládkovné) z prostého betonu pod kódem 17 01 01</t>
  </si>
  <si>
    <t>-827918614</t>
  </si>
  <si>
    <t>105</t>
  </si>
  <si>
    <t>997221873</t>
  </si>
  <si>
    <t>Poplatek za uložení stavebního odpadu na recyklační skládce (skládkovné) zeminy a kamení zatříděného do Katalogu odpadů pod kódem 17 05 04</t>
  </si>
  <si>
    <t>-944781519</t>
  </si>
  <si>
    <t>106</t>
  </si>
  <si>
    <t>997221875</t>
  </si>
  <si>
    <t>Poplatek za uložení stavebního odpadu na recyklační skládce (skládkovné) asfaltového bez obsahu dehtu zatříděného do Katalogu odpadů pod kódem 17 03 02</t>
  </si>
  <si>
    <t>-2088446744</t>
  </si>
  <si>
    <t>Poznámka k položce:
90%</t>
  </si>
  <si>
    <t>998</t>
  </si>
  <si>
    <t>Přesun hmot</t>
  </si>
  <si>
    <t>107</t>
  </si>
  <si>
    <t>998223011</t>
  </si>
  <si>
    <t>Přesun hmot pro pozemní komunikace s krytem dlážděným</t>
  </si>
  <si>
    <t>-12199136</t>
  </si>
  <si>
    <t>HZS</t>
  </si>
  <si>
    <t>Hodinové zúčtovací sazby</t>
  </si>
  <si>
    <t>108</t>
  </si>
  <si>
    <t>HZS1212</t>
  </si>
  <si>
    <t>Hodinová zúčtovací sazba kopáč</t>
  </si>
  <si>
    <t>hod</t>
  </si>
  <si>
    <t>512</t>
  </si>
  <si>
    <t>1326392943</t>
  </si>
  <si>
    <t>109</t>
  </si>
  <si>
    <t>HZS1291</t>
  </si>
  <si>
    <t>Hodinová zúčtovací sazba pomocný stavební dělník</t>
  </si>
  <si>
    <t>-263913981</t>
  </si>
  <si>
    <t>110</t>
  </si>
  <si>
    <t>HZS1301</t>
  </si>
  <si>
    <t>Hodinová zúčtovací sazba zedník</t>
  </si>
  <si>
    <t>1617980134</t>
  </si>
  <si>
    <t>ZRN2 - VEŘEJNÉ OSVĚTLENÍ</t>
  </si>
  <si>
    <t>RICHARD HUBENÝ</t>
  </si>
  <si>
    <t>M - Práce a dodávky M</t>
  </si>
  <si>
    <t xml:space="preserve">    21-M - Elektromontáže</t>
  </si>
  <si>
    <t xml:space="preserve">    46-M - Zemní práce při extr.mont.pracích</t>
  </si>
  <si>
    <t xml:space="preserve">    58-M - Revize vyhrazených technických zařízení</t>
  </si>
  <si>
    <t>Práce a dodávky M</t>
  </si>
  <si>
    <t>21-M</t>
  </si>
  <si>
    <t>Elektromontáže</t>
  </si>
  <si>
    <t>210100001</t>
  </si>
  <si>
    <t>Ukončení vodičů v rozváděči nebo na přístroji včetně zapojení průřezu žíly do 2,5 mm2</t>
  </si>
  <si>
    <t>-1893669413</t>
  </si>
  <si>
    <t>Poznámka k položce:
počet vodičů</t>
  </si>
  <si>
    <t>210100003</t>
  </si>
  <si>
    <t>Ukončení vodičů v rozváděči nebo na přístroji včetně zapojení průřezu žíly do 16 mm2</t>
  </si>
  <si>
    <t>651494908</t>
  </si>
  <si>
    <t>Poznámka k položce:
4xvodič</t>
  </si>
  <si>
    <t>210100152</t>
  </si>
  <si>
    <t>Ukončení kabelů smršťovací záklopkou nebo páskou se zapojením bez letování žíly do 4x35 mm2</t>
  </si>
  <si>
    <t>-1103808237</t>
  </si>
  <si>
    <t>35436315</t>
  </si>
  <si>
    <t>hlava rozdělovací smršťovaná přímá do 1kV SKE 4f/3+4 kabel 27-45mm/průřez 35-150mm</t>
  </si>
  <si>
    <t>128</t>
  </si>
  <si>
    <t>-709858237</t>
  </si>
  <si>
    <t>210202013</t>
  </si>
  <si>
    <t>Montáž svítidel výbojkových průmyslových stropních závěsných na výložník</t>
  </si>
  <si>
    <t>-1800100933</t>
  </si>
  <si>
    <t>SV01</t>
  </si>
  <si>
    <t>svítidlo dle specifikace</t>
  </si>
  <si>
    <t>SPEC</t>
  </si>
  <si>
    <t>1453748242</t>
  </si>
  <si>
    <t>SV02</t>
  </si>
  <si>
    <t>1549687121</t>
  </si>
  <si>
    <t>210204011</t>
  </si>
  <si>
    <t>Montáž stožárů osvětlení ocelových samostatně stojících délky do 12 m</t>
  </si>
  <si>
    <t>874591353</t>
  </si>
  <si>
    <t>ST01</t>
  </si>
  <si>
    <t>stožár dle specifikace</t>
  </si>
  <si>
    <t>761235463</t>
  </si>
  <si>
    <t>ST02</t>
  </si>
  <si>
    <t>-2126917538</t>
  </si>
  <si>
    <t>ST03</t>
  </si>
  <si>
    <t>835647197</t>
  </si>
  <si>
    <t>210204103</t>
  </si>
  <si>
    <t>Montáž výložníků osvětlení jednoramenných sloupových hmotnosti do 35 kg</t>
  </si>
  <si>
    <t>1948013209</t>
  </si>
  <si>
    <t>VL01</t>
  </si>
  <si>
    <t>výložník dle specifikace</t>
  </si>
  <si>
    <t>527666102</t>
  </si>
  <si>
    <t>VL02</t>
  </si>
  <si>
    <t>-1703742901</t>
  </si>
  <si>
    <t>VL03</t>
  </si>
  <si>
    <t>57746705</t>
  </si>
  <si>
    <t>VL04</t>
  </si>
  <si>
    <t>-429487038</t>
  </si>
  <si>
    <t>VL05</t>
  </si>
  <si>
    <t>1436795270</t>
  </si>
  <si>
    <t>210204201</t>
  </si>
  <si>
    <t>Montáž elektrovýzbroje stožárů osvětlení 1 okruh</t>
  </si>
  <si>
    <t>-1076899903</t>
  </si>
  <si>
    <t>SR01</t>
  </si>
  <si>
    <t>svorkovnice</t>
  </si>
  <si>
    <t>-1886198752</t>
  </si>
  <si>
    <t>Poznámka k položce:
SR721-25/N</t>
  </si>
  <si>
    <t>SR02</t>
  </si>
  <si>
    <t xml:space="preserve">svorkovnice </t>
  </si>
  <si>
    <t>365309819</t>
  </si>
  <si>
    <t>210204221</t>
  </si>
  <si>
    <t>Montáž manžety stožárové průměru do 150 mm</t>
  </si>
  <si>
    <t>2099835334</t>
  </si>
  <si>
    <t>31674124</t>
  </si>
  <si>
    <t>manžeta plastová ochranná na stožár d=133mm</t>
  </si>
  <si>
    <t>256</t>
  </si>
  <si>
    <t>-78450208</t>
  </si>
  <si>
    <t>210220022</t>
  </si>
  <si>
    <t>Montáž uzemňovacího vedení vodičů FeZn pomocí svorek v zemi drátem do 10 mm ve městské zástavbě</t>
  </si>
  <si>
    <t>-626197236</t>
  </si>
  <si>
    <t>35441073</t>
  </si>
  <si>
    <t>drát D 10mm FeZn</t>
  </si>
  <si>
    <t>-2113330003</t>
  </si>
  <si>
    <t>Poznámka k položce:
převod kg/m</t>
  </si>
  <si>
    <t>210812035</t>
  </si>
  <si>
    <t>Montáž kabel Cu plný kulatý do 1 kV 4x16 mm2 uložený volně nebo v liště (CYKY)</t>
  </si>
  <si>
    <t>-1871282018</t>
  </si>
  <si>
    <t>34111080</t>
  </si>
  <si>
    <t>kabel silový s Cu jádrem 1 kV 4x16mm2</t>
  </si>
  <si>
    <t>1241361609</t>
  </si>
  <si>
    <t>210812061</t>
  </si>
  <si>
    <t>Montáž kabel Cu plný kulatý do 1 kV 5x1,5 až 2,5 mm2 uložený volně nebo v liště (CYKY)</t>
  </si>
  <si>
    <t>652335543</t>
  </si>
  <si>
    <t>34111090</t>
  </si>
  <si>
    <t>kabel silový s Cu jádrem 1 kV 5x1,5mm2</t>
  </si>
  <si>
    <t>1921770974</t>
  </si>
  <si>
    <t>218202013</t>
  </si>
  <si>
    <t>Demontáž svítidla výbojkového průmyslového nebo venkovního z výložníku</t>
  </si>
  <si>
    <t>-565791258</t>
  </si>
  <si>
    <t>218204011</t>
  </si>
  <si>
    <t>Demontáž stožárů osvětlení ocelových samostatně stojících délky do 12 m</t>
  </si>
  <si>
    <t>874236797</t>
  </si>
  <si>
    <t>218204100</t>
  </si>
  <si>
    <t>Demontáž výložníků osvětlení jednoramenných nástěnných hmotnosti do 35 kg</t>
  </si>
  <si>
    <t>1832564580</t>
  </si>
  <si>
    <t>PM</t>
  </si>
  <si>
    <t>Přidružený materiál</t>
  </si>
  <si>
    <t>%</t>
  </si>
  <si>
    <t>-1888755844</t>
  </si>
  <si>
    <t>PPV</t>
  </si>
  <si>
    <t>Podíl přidružených výkonů</t>
  </si>
  <si>
    <t>-251287936</t>
  </si>
  <si>
    <t>ZV</t>
  </si>
  <si>
    <t>Zednické výpomoci</t>
  </si>
  <si>
    <t>1113196021</t>
  </si>
  <si>
    <t>46-M</t>
  </si>
  <si>
    <t>Zemní práce při extr.mont.pracích</t>
  </si>
  <si>
    <t>460010024</t>
  </si>
  <si>
    <t>Vytyčení trasy vedení kabelového podzemního v zastavěném prostoru</t>
  </si>
  <si>
    <t>km</t>
  </si>
  <si>
    <t>-1268028695</t>
  </si>
  <si>
    <t>Poznámka k položce:
převod m/km</t>
  </si>
  <si>
    <t>460131114</t>
  </si>
  <si>
    <t>Hloubení nezapažených jam při elektromontážích ručně v hornině tř II skupiny 4</t>
  </si>
  <si>
    <t>-820338371</t>
  </si>
  <si>
    <t>460171253</t>
  </si>
  <si>
    <t>Hloubení kabelových nezapažených rýh strojně š 50 cm hl 60 cm v hornině tř II skupiny 4</t>
  </si>
  <si>
    <t>272621187</t>
  </si>
  <si>
    <t>460171323</t>
  </si>
  <si>
    <t>Hloubení kabelových nezapažených rýh strojně š 50 cm hl 120 cm v hornině tř II skupiny 4</t>
  </si>
  <si>
    <t>1076008270</t>
  </si>
  <si>
    <t>460451253</t>
  </si>
  <si>
    <t>Zásyp kabelových rýh strojně se zhutněním š 50 cm hl 50 cm z horniny tř II skupiny 4</t>
  </si>
  <si>
    <t>2038562185</t>
  </si>
  <si>
    <t>460451323</t>
  </si>
  <si>
    <t>Zásyp kabelových rýh strojně se zhutněním š 50 cm hl 110 cm z horniny tř II skupiny 4</t>
  </si>
  <si>
    <t>1855044647</t>
  </si>
  <si>
    <t>460641111</t>
  </si>
  <si>
    <t>Základové konstrukce při elektromontážích z monolitického betonu tř. C 8/10</t>
  </si>
  <si>
    <t>1839419587</t>
  </si>
  <si>
    <t>460641113</t>
  </si>
  <si>
    <t>Základové konstrukce při elektromontážích z monolitického betonu tř. C 16/20</t>
  </si>
  <si>
    <t>-1723659067</t>
  </si>
  <si>
    <t>460661411</t>
  </si>
  <si>
    <t>Kabelové lože z písku pro kabely nn kryté plastovou deskou š lože do 25 cm</t>
  </si>
  <si>
    <t>348070778</t>
  </si>
  <si>
    <t>34575121</t>
  </si>
  <si>
    <t>deska kabelová krycí PE červená, 250x9x4mm</t>
  </si>
  <si>
    <t>-1304210979</t>
  </si>
  <si>
    <t>460791113</t>
  </si>
  <si>
    <t>Montáž trubek ochranných plastových uložených volně do rýhy tuhých D přes 50 do 90 mm</t>
  </si>
  <si>
    <t>1518607905</t>
  </si>
  <si>
    <t>34571364</t>
  </si>
  <si>
    <t>trubka elektroinstalační HDPE tuhá dvouplášťová korugovaná D 75/90mm</t>
  </si>
  <si>
    <t>-1606563532</t>
  </si>
  <si>
    <t>460881112</t>
  </si>
  <si>
    <t>Kryt vozovky a chodníku z betonu prostého při elektromontážích tl přes 5 do 10 cm</t>
  </si>
  <si>
    <t>1384773581</t>
  </si>
  <si>
    <t>468011113</t>
  </si>
  <si>
    <t>Odstranění podkladu nebo krytu komunikace při elektromontážích z kameniva těženého tl přes 20 do 30 cm</t>
  </si>
  <si>
    <t>554769916</t>
  </si>
  <si>
    <t>468011131</t>
  </si>
  <si>
    <t>Odstranění podkladu nebo krytu komunikace při elektromontážích z betonu prostého tl do 15 cm</t>
  </si>
  <si>
    <t>-1471699160</t>
  </si>
  <si>
    <t>468011142</t>
  </si>
  <si>
    <t>Odstranění podkladu nebo krytu komunikace při elektromontážích ze živice tl přes 5 do 10 cm</t>
  </si>
  <si>
    <t>-541004515</t>
  </si>
  <si>
    <t>468041122</t>
  </si>
  <si>
    <t>Řezání živičného podkladu nebo krytu při elektromontážích hl přes 5 do 10 cm</t>
  </si>
  <si>
    <t>-1109322764</t>
  </si>
  <si>
    <t>58-M</t>
  </si>
  <si>
    <t>Revize vyhrazených technických zařízení</t>
  </si>
  <si>
    <t>580108013</t>
  </si>
  <si>
    <t>Kontrola stavu 5 až 10 stožárových svítidel parkových nebo sadových</t>
  </si>
  <si>
    <t>-1849117523</t>
  </si>
  <si>
    <t>K01</t>
  </si>
  <si>
    <t>Nastavení svítidla podle měření vertikální osvětlenosti včetně protokolu měření</t>
  </si>
  <si>
    <t>347317235</t>
  </si>
  <si>
    <t>K02</t>
  </si>
  <si>
    <t xml:space="preserve">Provedení označení (očíslování) stožárů </t>
  </si>
  <si>
    <t>-538237839</t>
  </si>
  <si>
    <t>VON - VEDLEJŠÍ A OSTATNÍ NÁKLADY</t>
  </si>
  <si>
    <t>00266621</t>
  </si>
  <si>
    <t>CZ00266621</t>
  </si>
  <si>
    <t>25045393</t>
  </si>
  <si>
    <t>CZ25045393</t>
  </si>
  <si>
    <t>ING. VLADIMÍR PLHÁK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</si>
  <si>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</si>
  <si>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</si>
  <si>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</si>
  <si>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</si>
  <si>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</si>
  <si>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</si>
  <si>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</si>
  <si>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</si>
  <si>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011503000</t>
  </si>
  <si>
    <t>Stavební průzkum bez rozlišení</t>
  </si>
  <si>
    <t>Nh</t>
  </si>
  <si>
    <t>1024</t>
  </si>
  <si>
    <t>877113376</t>
  </si>
  <si>
    <t>012103000</t>
  </si>
  <si>
    <t>Geodetické práce před výstavbou</t>
  </si>
  <si>
    <t>1429413019</t>
  </si>
  <si>
    <t>012203000</t>
  </si>
  <si>
    <t>Geodetické práce při provádění stavby</t>
  </si>
  <si>
    <t>959319093</t>
  </si>
  <si>
    <t>012303000</t>
  </si>
  <si>
    <t>Geodetické práce po výstavbě</t>
  </si>
  <si>
    <t>119842150</t>
  </si>
  <si>
    <t>012403000</t>
  </si>
  <si>
    <t>Kartografické práce</t>
  </si>
  <si>
    <t>73020716</t>
  </si>
  <si>
    <t>013254000</t>
  </si>
  <si>
    <t>Dokumentace skutečného provedení stavby</t>
  </si>
  <si>
    <t>-778439289</t>
  </si>
  <si>
    <t>VRN3</t>
  </si>
  <si>
    <t>Zařízení staveniště</t>
  </si>
  <si>
    <t>030001000</t>
  </si>
  <si>
    <t>Kpl</t>
  </si>
  <si>
    <t>1476588557</t>
  </si>
  <si>
    <t>034403000</t>
  </si>
  <si>
    <t>Dopravní značení na staveništi</t>
  </si>
  <si>
    <t>1552599084</t>
  </si>
  <si>
    <t>VRN4</t>
  </si>
  <si>
    <t>Inženýrská činnost</t>
  </si>
  <si>
    <t>043134000</t>
  </si>
  <si>
    <t>Zkoušky zatěžovací</t>
  </si>
  <si>
    <t>-457493789</t>
  </si>
  <si>
    <t>LITOMĚŘICKÁ - DOPRAVNÍ ÚPRAVY_R3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</si>
</sst>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/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64">
      <selection activeCell="K7" sqref="K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9" t="s">
        <v>14</v>
      </c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19"/>
      <c r="AQ5" s="19"/>
      <c r="AR5" s="17"/>
      <c r="BE5" s="246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51" t="s">
        <v>832</v>
      </c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19"/>
      <c r="AQ6" s="19"/>
      <c r="AR6" s="17"/>
      <c r="BE6" s="247"/>
      <c r="BS6" s="14" t="s">
        <v>6</v>
      </c>
    </row>
    <row r="7" spans="2:71" s="1" customFormat="1" ht="12" customHeight="1">
      <c r="B7" s="18"/>
      <c r="C7" s="19"/>
      <c r="D7" s="26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18</v>
      </c>
      <c r="AL7" s="19"/>
      <c r="AM7" s="19"/>
      <c r="AN7" s="24" t="s">
        <v>1</v>
      </c>
      <c r="AO7" s="19"/>
      <c r="AP7" s="19"/>
      <c r="AQ7" s="19"/>
      <c r="AR7" s="17"/>
      <c r="BE7" s="247"/>
      <c r="BS7" s="14" t="s">
        <v>6</v>
      </c>
    </row>
    <row r="8" spans="2:71" s="1" customFormat="1" ht="12" customHeight="1">
      <c r="B8" s="18"/>
      <c r="C8" s="19"/>
      <c r="D8" s="26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21</v>
      </c>
      <c r="AL8" s="19"/>
      <c r="AM8" s="19"/>
      <c r="AN8" s="27" t="s">
        <v>22</v>
      </c>
      <c r="AO8" s="19"/>
      <c r="AP8" s="19"/>
      <c r="AQ8" s="19"/>
      <c r="AR8" s="17"/>
      <c r="BE8" s="247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47"/>
      <c r="BS9" s="14" t="s">
        <v>6</v>
      </c>
    </row>
    <row r="10" spans="2:71" s="1" customFormat="1" ht="12" customHeight="1">
      <c r="B10" s="18"/>
      <c r="C10" s="19"/>
      <c r="D10" s="26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47"/>
      <c r="BS10" s="14" t="s">
        <v>6</v>
      </c>
    </row>
    <row r="11" spans="2:71" s="1" customFormat="1" ht="18.4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47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47"/>
      <c r="BS12" s="14" t="s">
        <v>6</v>
      </c>
    </row>
    <row r="13" spans="2:71" s="1" customFormat="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24</v>
      </c>
      <c r="AL13" s="19"/>
      <c r="AM13" s="19"/>
      <c r="AN13" s="28" t="s">
        <v>28</v>
      </c>
      <c r="AO13" s="19"/>
      <c r="AP13" s="19"/>
      <c r="AQ13" s="19"/>
      <c r="AR13" s="17"/>
      <c r="BE13" s="247"/>
      <c r="BS13" s="14" t="s">
        <v>6</v>
      </c>
    </row>
    <row r="14" spans="2:71" ht="12.75">
      <c r="B14" s="18"/>
      <c r="C14" s="19"/>
      <c r="D14" s="19"/>
      <c r="E14" s="252" t="s">
        <v>28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47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47"/>
      <c r="BS15" s="14" t="s">
        <v>4</v>
      </c>
    </row>
    <row r="16" spans="2:71" s="1" customFormat="1" ht="12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47"/>
      <c r="BS16" s="14" t="s">
        <v>4</v>
      </c>
    </row>
    <row r="17" spans="2:71" s="1" customFormat="1" ht="18.4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47"/>
      <c r="BS17" s="14" t="s">
        <v>31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47"/>
      <c r="BS18" s="14" t="s">
        <v>6</v>
      </c>
    </row>
    <row r="19" spans="2:71" s="1" customFormat="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47"/>
      <c r="BS19" s="14" t="s">
        <v>6</v>
      </c>
    </row>
    <row r="20" spans="2:71" s="1" customFormat="1" ht="18.4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47"/>
      <c r="BS20" s="14" t="s">
        <v>31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47"/>
    </row>
    <row r="22" spans="2:57" s="1" customFormat="1" ht="12" customHeight="1">
      <c r="B22" s="18"/>
      <c r="C22" s="19"/>
      <c r="D22" s="26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47"/>
    </row>
    <row r="23" spans="2:57" s="1" customFormat="1" ht="16.5" customHeight="1">
      <c r="B23" s="18"/>
      <c r="C23" s="19"/>
      <c r="D23" s="19"/>
      <c r="E23" s="254" t="s">
        <v>1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19"/>
      <c r="AP23" s="19"/>
      <c r="AQ23" s="19"/>
      <c r="AR23" s="17"/>
      <c r="BE23" s="247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47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47"/>
    </row>
    <row r="26" spans="1:57" s="2" customFormat="1" ht="25.9" customHeight="1">
      <c r="A26" s="31"/>
      <c r="B26" s="32"/>
      <c r="C26" s="33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55">
        <f>ROUND(AG94,2)</f>
        <v>0</v>
      </c>
      <c r="AL26" s="256"/>
      <c r="AM26" s="256"/>
      <c r="AN26" s="256"/>
      <c r="AO26" s="256"/>
      <c r="AP26" s="33"/>
      <c r="AQ26" s="33"/>
      <c r="AR26" s="36"/>
      <c r="BE26" s="247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47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57" t="s">
        <v>36</v>
      </c>
      <c r="M28" s="257"/>
      <c r="N28" s="257"/>
      <c r="O28" s="257"/>
      <c r="P28" s="257"/>
      <c r="Q28" s="33"/>
      <c r="R28" s="33"/>
      <c r="S28" s="33"/>
      <c r="T28" s="33"/>
      <c r="U28" s="33"/>
      <c r="V28" s="33"/>
      <c r="W28" s="257" t="s">
        <v>37</v>
      </c>
      <c r="X28" s="257"/>
      <c r="Y28" s="257"/>
      <c r="Z28" s="257"/>
      <c r="AA28" s="257"/>
      <c r="AB28" s="257"/>
      <c r="AC28" s="257"/>
      <c r="AD28" s="257"/>
      <c r="AE28" s="257"/>
      <c r="AF28" s="33"/>
      <c r="AG28" s="33"/>
      <c r="AH28" s="33"/>
      <c r="AI28" s="33"/>
      <c r="AJ28" s="33"/>
      <c r="AK28" s="257" t="s">
        <v>38</v>
      </c>
      <c r="AL28" s="257"/>
      <c r="AM28" s="257"/>
      <c r="AN28" s="257"/>
      <c r="AO28" s="257"/>
      <c r="AP28" s="33"/>
      <c r="AQ28" s="33"/>
      <c r="AR28" s="36"/>
      <c r="BE28" s="247"/>
    </row>
    <row r="29" spans="2:57" s="3" customFormat="1" ht="14.45" customHeight="1">
      <c r="B29" s="37"/>
      <c r="C29" s="38"/>
      <c r="D29" s="26" t="s">
        <v>39</v>
      </c>
      <c r="E29" s="38"/>
      <c r="F29" s="26" t="s">
        <v>40</v>
      </c>
      <c r="G29" s="38"/>
      <c r="H29" s="38"/>
      <c r="I29" s="38"/>
      <c r="J29" s="38"/>
      <c r="K29" s="38"/>
      <c r="L29" s="241">
        <v>0.21</v>
      </c>
      <c r="M29" s="240"/>
      <c r="N29" s="240"/>
      <c r="O29" s="240"/>
      <c r="P29" s="240"/>
      <c r="Q29" s="38"/>
      <c r="R29" s="38"/>
      <c r="S29" s="38"/>
      <c r="T29" s="38"/>
      <c r="U29" s="38"/>
      <c r="V29" s="38"/>
      <c r="W29" s="239">
        <f>ROUND(AZ94,2)</f>
        <v>0</v>
      </c>
      <c r="X29" s="240"/>
      <c r="Y29" s="240"/>
      <c r="Z29" s="240"/>
      <c r="AA29" s="240"/>
      <c r="AB29" s="240"/>
      <c r="AC29" s="240"/>
      <c r="AD29" s="240"/>
      <c r="AE29" s="240"/>
      <c r="AF29" s="38"/>
      <c r="AG29" s="38"/>
      <c r="AH29" s="38"/>
      <c r="AI29" s="38"/>
      <c r="AJ29" s="38"/>
      <c r="AK29" s="239">
        <f>ROUND(AV94,2)</f>
        <v>0</v>
      </c>
      <c r="AL29" s="240"/>
      <c r="AM29" s="240"/>
      <c r="AN29" s="240"/>
      <c r="AO29" s="240"/>
      <c r="AP29" s="38"/>
      <c r="AQ29" s="38"/>
      <c r="AR29" s="39"/>
      <c r="BE29" s="248"/>
    </row>
    <row r="30" spans="2:57" s="3" customFormat="1" ht="14.45" customHeight="1">
      <c r="B30" s="37"/>
      <c r="C30" s="38"/>
      <c r="D30" s="38"/>
      <c r="E30" s="38"/>
      <c r="F30" s="26" t="s">
        <v>41</v>
      </c>
      <c r="G30" s="38"/>
      <c r="H30" s="38"/>
      <c r="I30" s="38"/>
      <c r="J30" s="38"/>
      <c r="K30" s="38"/>
      <c r="L30" s="241">
        <v>0.12</v>
      </c>
      <c r="M30" s="240"/>
      <c r="N30" s="240"/>
      <c r="O30" s="240"/>
      <c r="P30" s="240"/>
      <c r="Q30" s="38"/>
      <c r="R30" s="38"/>
      <c r="S30" s="38"/>
      <c r="T30" s="38"/>
      <c r="U30" s="38"/>
      <c r="V30" s="38"/>
      <c r="W30" s="239">
        <f>ROUND(BA94,2)</f>
        <v>0</v>
      </c>
      <c r="X30" s="240"/>
      <c r="Y30" s="240"/>
      <c r="Z30" s="240"/>
      <c r="AA30" s="240"/>
      <c r="AB30" s="240"/>
      <c r="AC30" s="240"/>
      <c r="AD30" s="240"/>
      <c r="AE30" s="240"/>
      <c r="AF30" s="38"/>
      <c r="AG30" s="38"/>
      <c r="AH30" s="38"/>
      <c r="AI30" s="38"/>
      <c r="AJ30" s="38"/>
      <c r="AK30" s="239">
        <f>ROUND(AW94,2)</f>
        <v>0</v>
      </c>
      <c r="AL30" s="240"/>
      <c r="AM30" s="240"/>
      <c r="AN30" s="240"/>
      <c r="AO30" s="240"/>
      <c r="AP30" s="38"/>
      <c r="AQ30" s="38"/>
      <c r="AR30" s="39"/>
      <c r="BE30" s="248"/>
    </row>
    <row r="31" spans="2:57" s="3" customFormat="1" ht="14.45" customHeight="1" hidden="1">
      <c r="B31" s="37"/>
      <c r="C31" s="38"/>
      <c r="D31" s="38"/>
      <c r="E31" s="38"/>
      <c r="F31" s="26" t="s">
        <v>42</v>
      </c>
      <c r="G31" s="38"/>
      <c r="H31" s="38"/>
      <c r="I31" s="38"/>
      <c r="J31" s="38"/>
      <c r="K31" s="38"/>
      <c r="L31" s="241">
        <v>0.21</v>
      </c>
      <c r="M31" s="240"/>
      <c r="N31" s="240"/>
      <c r="O31" s="240"/>
      <c r="P31" s="240"/>
      <c r="Q31" s="38"/>
      <c r="R31" s="38"/>
      <c r="S31" s="38"/>
      <c r="T31" s="38"/>
      <c r="U31" s="38"/>
      <c r="V31" s="38"/>
      <c r="W31" s="239">
        <f>ROUND(BB94,2)</f>
        <v>0</v>
      </c>
      <c r="X31" s="240"/>
      <c r="Y31" s="240"/>
      <c r="Z31" s="240"/>
      <c r="AA31" s="240"/>
      <c r="AB31" s="240"/>
      <c r="AC31" s="240"/>
      <c r="AD31" s="240"/>
      <c r="AE31" s="240"/>
      <c r="AF31" s="38"/>
      <c r="AG31" s="38"/>
      <c r="AH31" s="38"/>
      <c r="AI31" s="38"/>
      <c r="AJ31" s="38"/>
      <c r="AK31" s="239">
        <v>0</v>
      </c>
      <c r="AL31" s="240"/>
      <c r="AM31" s="240"/>
      <c r="AN31" s="240"/>
      <c r="AO31" s="240"/>
      <c r="AP31" s="38"/>
      <c r="AQ31" s="38"/>
      <c r="AR31" s="39"/>
      <c r="BE31" s="248"/>
    </row>
    <row r="32" spans="2:57" s="3" customFormat="1" ht="14.45" customHeight="1" hidden="1">
      <c r="B32" s="37"/>
      <c r="C32" s="38"/>
      <c r="D32" s="38"/>
      <c r="E32" s="38"/>
      <c r="F32" s="26" t="s">
        <v>43</v>
      </c>
      <c r="G32" s="38"/>
      <c r="H32" s="38"/>
      <c r="I32" s="38"/>
      <c r="J32" s="38"/>
      <c r="K32" s="38"/>
      <c r="L32" s="241">
        <v>0.12</v>
      </c>
      <c r="M32" s="240"/>
      <c r="N32" s="240"/>
      <c r="O32" s="240"/>
      <c r="P32" s="240"/>
      <c r="Q32" s="38"/>
      <c r="R32" s="38"/>
      <c r="S32" s="38"/>
      <c r="T32" s="38"/>
      <c r="U32" s="38"/>
      <c r="V32" s="38"/>
      <c r="W32" s="239">
        <f>ROUND(BC94,2)</f>
        <v>0</v>
      </c>
      <c r="X32" s="240"/>
      <c r="Y32" s="240"/>
      <c r="Z32" s="240"/>
      <c r="AA32" s="240"/>
      <c r="AB32" s="240"/>
      <c r="AC32" s="240"/>
      <c r="AD32" s="240"/>
      <c r="AE32" s="240"/>
      <c r="AF32" s="38"/>
      <c r="AG32" s="38"/>
      <c r="AH32" s="38"/>
      <c r="AI32" s="38"/>
      <c r="AJ32" s="38"/>
      <c r="AK32" s="239">
        <v>0</v>
      </c>
      <c r="AL32" s="240"/>
      <c r="AM32" s="240"/>
      <c r="AN32" s="240"/>
      <c r="AO32" s="240"/>
      <c r="AP32" s="38"/>
      <c r="AQ32" s="38"/>
      <c r="AR32" s="39"/>
      <c r="BE32" s="248"/>
    </row>
    <row r="33" spans="2:57" s="3" customFormat="1" ht="14.45" customHeight="1" hidden="1">
      <c r="B33" s="37"/>
      <c r="C33" s="38"/>
      <c r="D33" s="38"/>
      <c r="E33" s="38"/>
      <c r="F33" s="26" t="s">
        <v>44</v>
      </c>
      <c r="G33" s="38"/>
      <c r="H33" s="38"/>
      <c r="I33" s="38"/>
      <c r="J33" s="38"/>
      <c r="K33" s="38"/>
      <c r="L33" s="241">
        <v>0</v>
      </c>
      <c r="M33" s="240"/>
      <c r="N33" s="240"/>
      <c r="O33" s="240"/>
      <c r="P33" s="240"/>
      <c r="Q33" s="38"/>
      <c r="R33" s="38"/>
      <c r="S33" s="38"/>
      <c r="T33" s="38"/>
      <c r="U33" s="38"/>
      <c r="V33" s="38"/>
      <c r="W33" s="239">
        <f>ROUND(BD94,2)</f>
        <v>0</v>
      </c>
      <c r="X33" s="240"/>
      <c r="Y33" s="240"/>
      <c r="Z33" s="240"/>
      <c r="AA33" s="240"/>
      <c r="AB33" s="240"/>
      <c r="AC33" s="240"/>
      <c r="AD33" s="240"/>
      <c r="AE33" s="240"/>
      <c r="AF33" s="38"/>
      <c r="AG33" s="38"/>
      <c r="AH33" s="38"/>
      <c r="AI33" s="38"/>
      <c r="AJ33" s="38"/>
      <c r="AK33" s="239">
        <v>0</v>
      </c>
      <c r="AL33" s="240"/>
      <c r="AM33" s="240"/>
      <c r="AN33" s="240"/>
      <c r="AO33" s="240"/>
      <c r="AP33" s="38"/>
      <c r="AQ33" s="38"/>
      <c r="AR33" s="39"/>
      <c r="BE33" s="248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47"/>
    </row>
    <row r="35" spans="1:57" s="2" customFormat="1" ht="25.9" customHeight="1">
      <c r="A35" s="31"/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42" t="s">
        <v>47</v>
      </c>
      <c r="Y35" s="243"/>
      <c r="Z35" s="243"/>
      <c r="AA35" s="243"/>
      <c r="AB35" s="243"/>
      <c r="AC35" s="42"/>
      <c r="AD35" s="42"/>
      <c r="AE35" s="42"/>
      <c r="AF35" s="42"/>
      <c r="AG35" s="42"/>
      <c r="AH35" s="42"/>
      <c r="AI35" s="42"/>
      <c r="AJ35" s="42"/>
      <c r="AK35" s="244">
        <f>SUM(AK26:AK33)</f>
        <v>0</v>
      </c>
      <c r="AL35" s="243"/>
      <c r="AM35" s="243"/>
      <c r="AN35" s="243"/>
      <c r="AO35" s="245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49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50</v>
      </c>
      <c r="AI60" s="35"/>
      <c r="AJ60" s="35"/>
      <c r="AK60" s="35"/>
      <c r="AL60" s="35"/>
      <c r="AM60" s="49" t="s">
        <v>51</v>
      </c>
      <c r="AN60" s="35"/>
      <c r="AO60" s="35"/>
      <c r="AP60" s="33"/>
      <c r="AQ60" s="33"/>
      <c r="AR60" s="36"/>
      <c r="BE60" s="31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52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53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50</v>
      </c>
      <c r="AI75" s="35"/>
      <c r="AJ75" s="35"/>
      <c r="AK75" s="35"/>
      <c r="AL75" s="35"/>
      <c r="AM75" s="49" t="s">
        <v>51</v>
      </c>
      <c r="AN75" s="35"/>
      <c r="AO75" s="35"/>
      <c r="AP75" s="33"/>
      <c r="AQ75" s="33"/>
      <c r="AR75" s="36"/>
      <c r="BE75" s="31"/>
    </row>
    <row r="76" spans="1:57" s="2" customFormat="1" ht="12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23-02-11-3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28" t="str">
        <f>K6</f>
        <v>LITOMĚŘICKÁ - DOPRAVNÍ ÚPRAVY_R3</v>
      </c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19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TEPLICE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21</v>
      </c>
      <c r="AJ87" s="33"/>
      <c r="AK87" s="33"/>
      <c r="AL87" s="33"/>
      <c r="AM87" s="230" t="str">
        <f>IF(AN8="","",AN8)</f>
        <v>21. 3. 2024</v>
      </c>
      <c r="AN87" s="230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25.7" customHeight="1">
      <c r="A89" s="31"/>
      <c r="B89" s="32"/>
      <c r="C89" s="26" t="s">
        <v>23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STATUTÁRNÍ MĚSTO TEPLICE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29</v>
      </c>
      <c r="AJ89" s="33"/>
      <c r="AK89" s="33"/>
      <c r="AL89" s="33"/>
      <c r="AM89" s="231" t="str">
        <f>IF(E17="","",E17)</f>
        <v>RAPID MOST SPOL. S R.O.</v>
      </c>
      <c r="AN89" s="232"/>
      <c r="AO89" s="232"/>
      <c r="AP89" s="232"/>
      <c r="AQ89" s="33"/>
      <c r="AR89" s="36"/>
      <c r="AS89" s="233" t="s">
        <v>55</v>
      </c>
      <c r="AT89" s="234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27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32</v>
      </c>
      <c r="AJ90" s="33"/>
      <c r="AK90" s="33"/>
      <c r="AL90" s="33"/>
      <c r="AM90" s="231" t="str">
        <f>IF(E20="","",E20)</f>
        <v>ING.VLADIMÍR PLHÁK</v>
      </c>
      <c r="AN90" s="232"/>
      <c r="AO90" s="232"/>
      <c r="AP90" s="232"/>
      <c r="AQ90" s="33"/>
      <c r="AR90" s="36"/>
      <c r="AS90" s="235"/>
      <c r="AT90" s="236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37"/>
      <c r="AT91" s="238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21" t="s">
        <v>56</v>
      </c>
      <c r="D92" s="222"/>
      <c r="E92" s="222"/>
      <c r="F92" s="222"/>
      <c r="G92" s="222"/>
      <c r="H92" s="70"/>
      <c r="I92" s="223" t="s">
        <v>57</v>
      </c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4" t="s">
        <v>58</v>
      </c>
      <c r="AH92" s="222"/>
      <c r="AI92" s="222"/>
      <c r="AJ92" s="222"/>
      <c r="AK92" s="222"/>
      <c r="AL92" s="222"/>
      <c r="AM92" s="222"/>
      <c r="AN92" s="223" t="s">
        <v>59</v>
      </c>
      <c r="AO92" s="222"/>
      <c r="AP92" s="225"/>
      <c r="AQ92" s="71" t="s">
        <v>60</v>
      </c>
      <c r="AR92" s="36"/>
      <c r="AS92" s="72" t="s">
        <v>61</v>
      </c>
      <c r="AT92" s="73" t="s">
        <v>62</v>
      </c>
      <c r="AU92" s="73" t="s">
        <v>63</v>
      </c>
      <c r="AV92" s="73" t="s">
        <v>64</v>
      </c>
      <c r="AW92" s="73" t="s">
        <v>65</v>
      </c>
      <c r="AX92" s="73" t="s">
        <v>66</v>
      </c>
      <c r="AY92" s="73" t="s">
        <v>67</v>
      </c>
      <c r="AZ92" s="73" t="s">
        <v>68</v>
      </c>
      <c r="BA92" s="73" t="s">
        <v>69</v>
      </c>
      <c r="BB92" s="73" t="s">
        <v>70</v>
      </c>
      <c r="BC92" s="73" t="s">
        <v>71</v>
      </c>
      <c r="BD92" s="74" t="s">
        <v>72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73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26">
        <f>ROUND(SUM(AG95:AG97),2)</f>
        <v>0</v>
      </c>
      <c r="AH94" s="226"/>
      <c r="AI94" s="226"/>
      <c r="AJ94" s="226"/>
      <c r="AK94" s="226"/>
      <c r="AL94" s="226"/>
      <c r="AM94" s="226"/>
      <c r="AN94" s="227">
        <f>SUM(AG94,AT94)</f>
        <v>0</v>
      </c>
      <c r="AO94" s="227"/>
      <c r="AP94" s="227"/>
      <c r="AQ94" s="82" t="s">
        <v>1</v>
      </c>
      <c r="AR94" s="83"/>
      <c r="AS94" s="84">
        <f>ROUND(SUM(AS95:AS97),2)</f>
        <v>0</v>
      </c>
      <c r="AT94" s="85">
        <f>ROUND(SUM(AV94:AW94),2)</f>
        <v>0</v>
      </c>
      <c r="AU94" s="86">
        <f>ROUND(SUM(AU95:AU97),5)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ROUND(SUM(AZ95:AZ97),2)</f>
        <v>0</v>
      </c>
      <c r="BA94" s="85">
        <f>ROUND(SUM(BA95:BA97),2)</f>
        <v>0</v>
      </c>
      <c r="BB94" s="85">
        <f>ROUND(SUM(BB95:BB97),2)</f>
        <v>0</v>
      </c>
      <c r="BC94" s="85">
        <f>ROUND(SUM(BC95:BC97),2)</f>
        <v>0</v>
      </c>
      <c r="BD94" s="87">
        <f>ROUND(SUM(BD95:BD97),2)</f>
        <v>0</v>
      </c>
      <c r="BS94" s="88" t="s">
        <v>74</v>
      </c>
      <c r="BT94" s="88" t="s">
        <v>75</v>
      </c>
      <c r="BU94" s="89" t="s">
        <v>76</v>
      </c>
      <c r="BV94" s="88" t="s">
        <v>77</v>
      </c>
      <c r="BW94" s="88" t="s">
        <v>5</v>
      </c>
      <c r="BX94" s="88" t="s">
        <v>78</v>
      </c>
      <c r="CL94" s="88" t="s">
        <v>1</v>
      </c>
    </row>
    <row r="95" spans="1:91" s="7" customFormat="1" ht="16.5" customHeight="1">
      <c r="A95" s="90" t="s">
        <v>79</v>
      </c>
      <c r="B95" s="91"/>
      <c r="C95" s="92"/>
      <c r="D95" s="220" t="s">
        <v>80</v>
      </c>
      <c r="E95" s="220"/>
      <c r="F95" s="220"/>
      <c r="G95" s="220"/>
      <c r="H95" s="220"/>
      <c r="I95" s="93"/>
      <c r="J95" s="220" t="s">
        <v>81</v>
      </c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18">
        <f>'ZRN1 - KOMUNIKACE'!J30</f>
        <v>0</v>
      </c>
      <c r="AH95" s="219"/>
      <c r="AI95" s="219"/>
      <c r="AJ95" s="219"/>
      <c r="AK95" s="219"/>
      <c r="AL95" s="219"/>
      <c r="AM95" s="219"/>
      <c r="AN95" s="218">
        <f>SUM(AG95,AT95)</f>
        <v>0</v>
      </c>
      <c r="AO95" s="219"/>
      <c r="AP95" s="219"/>
      <c r="AQ95" s="94" t="s">
        <v>82</v>
      </c>
      <c r="AR95" s="95"/>
      <c r="AS95" s="96">
        <v>0</v>
      </c>
      <c r="AT95" s="97">
        <f>ROUND(SUM(AV95:AW95),2)</f>
        <v>0</v>
      </c>
      <c r="AU95" s="98">
        <f>'ZRN1 - KOMUNIKACE'!P126</f>
        <v>0</v>
      </c>
      <c r="AV95" s="97">
        <f>'ZRN1 - KOMUNIKACE'!J33</f>
        <v>0</v>
      </c>
      <c r="AW95" s="97">
        <f>'ZRN1 - KOMUNIKACE'!J34</f>
        <v>0</v>
      </c>
      <c r="AX95" s="97">
        <f>'ZRN1 - KOMUNIKACE'!J35</f>
        <v>0</v>
      </c>
      <c r="AY95" s="97">
        <f>'ZRN1 - KOMUNIKACE'!J36</f>
        <v>0</v>
      </c>
      <c r="AZ95" s="97">
        <f>'ZRN1 - KOMUNIKACE'!F33</f>
        <v>0</v>
      </c>
      <c r="BA95" s="97">
        <f>'ZRN1 - KOMUNIKACE'!F34</f>
        <v>0</v>
      </c>
      <c r="BB95" s="97">
        <f>'ZRN1 - KOMUNIKACE'!F35</f>
        <v>0</v>
      </c>
      <c r="BC95" s="97">
        <f>'ZRN1 - KOMUNIKACE'!F36</f>
        <v>0</v>
      </c>
      <c r="BD95" s="99">
        <f>'ZRN1 - KOMUNIKACE'!F37</f>
        <v>0</v>
      </c>
      <c r="BT95" s="100" t="s">
        <v>83</v>
      </c>
      <c r="BV95" s="100" t="s">
        <v>77</v>
      </c>
      <c r="BW95" s="100" t="s">
        <v>84</v>
      </c>
      <c r="BX95" s="100" t="s">
        <v>5</v>
      </c>
      <c r="CL95" s="100" t="s">
        <v>1</v>
      </c>
      <c r="CM95" s="100" t="s">
        <v>85</v>
      </c>
    </row>
    <row r="96" spans="1:91" s="7" customFormat="1" ht="16.5" customHeight="1">
      <c r="A96" s="90" t="s">
        <v>79</v>
      </c>
      <c r="B96" s="91"/>
      <c r="C96" s="92"/>
      <c r="D96" s="220" t="s">
        <v>86</v>
      </c>
      <c r="E96" s="220"/>
      <c r="F96" s="220"/>
      <c r="G96" s="220"/>
      <c r="H96" s="220"/>
      <c r="I96" s="93"/>
      <c r="J96" s="220" t="s">
        <v>87</v>
      </c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18">
        <f>'ZRN2 - VEŘEJNÉ OSVĚTLENÍ'!J30</f>
        <v>0</v>
      </c>
      <c r="AH96" s="219"/>
      <c r="AI96" s="219"/>
      <c r="AJ96" s="219"/>
      <c r="AK96" s="219"/>
      <c r="AL96" s="219"/>
      <c r="AM96" s="219"/>
      <c r="AN96" s="218">
        <f>SUM(AG96,AT96)</f>
        <v>0</v>
      </c>
      <c r="AO96" s="219"/>
      <c r="AP96" s="219"/>
      <c r="AQ96" s="94" t="s">
        <v>82</v>
      </c>
      <c r="AR96" s="95"/>
      <c r="AS96" s="96">
        <v>0</v>
      </c>
      <c r="AT96" s="97">
        <f>ROUND(SUM(AV96:AW96),2)</f>
        <v>0</v>
      </c>
      <c r="AU96" s="98">
        <f>'ZRN2 - VEŘEJNÉ OSVĚTLENÍ'!P120</f>
        <v>0</v>
      </c>
      <c r="AV96" s="97">
        <f>'ZRN2 - VEŘEJNÉ OSVĚTLENÍ'!J33</f>
        <v>0</v>
      </c>
      <c r="AW96" s="97">
        <f>'ZRN2 - VEŘEJNÉ OSVĚTLENÍ'!J34</f>
        <v>0</v>
      </c>
      <c r="AX96" s="97">
        <f>'ZRN2 - VEŘEJNÉ OSVĚTLENÍ'!J35</f>
        <v>0</v>
      </c>
      <c r="AY96" s="97">
        <f>'ZRN2 - VEŘEJNÉ OSVĚTLENÍ'!J36</f>
        <v>0</v>
      </c>
      <c r="AZ96" s="97">
        <f>'ZRN2 - VEŘEJNÉ OSVĚTLENÍ'!F33</f>
        <v>0</v>
      </c>
      <c r="BA96" s="97">
        <f>'ZRN2 - VEŘEJNÉ OSVĚTLENÍ'!F34</f>
        <v>0</v>
      </c>
      <c r="BB96" s="97">
        <f>'ZRN2 - VEŘEJNÉ OSVĚTLENÍ'!F35</f>
        <v>0</v>
      </c>
      <c r="BC96" s="97">
        <f>'ZRN2 - VEŘEJNÉ OSVĚTLENÍ'!F36</f>
        <v>0</v>
      </c>
      <c r="BD96" s="99">
        <f>'ZRN2 - VEŘEJNÉ OSVĚTLENÍ'!F37</f>
        <v>0</v>
      </c>
      <c r="BT96" s="100" t="s">
        <v>83</v>
      </c>
      <c r="BV96" s="100" t="s">
        <v>77</v>
      </c>
      <c r="BW96" s="100" t="s">
        <v>88</v>
      </c>
      <c r="BX96" s="100" t="s">
        <v>5</v>
      </c>
      <c r="CL96" s="100" t="s">
        <v>1</v>
      </c>
      <c r="CM96" s="100" t="s">
        <v>85</v>
      </c>
    </row>
    <row r="97" spans="1:91" s="7" customFormat="1" ht="16.5" customHeight="1">
      <c r="A97" s="90" t="s">
        <v>79</v>
      </c>
      <c r="B97" s="91"/>
      <c r="C97" s="92"/>
      <c r="D97" s="220" t="s">
        <v>89</v>
      </c>
      <c r="E97" s="220"/>
      <c r="F97" s="220"/>
      <c r="G97" s="220"/>
      <c r="H97" s="220"/>
      <c r="I97" s="93"/>
      <c r="J97" s="220" t="s">
        <v>90</v>
      </c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18">
        <f>'VON - VEDLEJŠÍ A OSTATNÍ ...'!J30</f>
        <v>0</v>
      </c>
      <c r="AH97" s="219"/>
      <c r="AI97" s="219"/>
      <c r="AJ97" s="219"/>
      <c r="AK97" s="219"/>
      <c r="AL97" s="219"/>
      <c r="AM97" s="219"/>
      <c r="AN97" s="218">
        <f>SUM(AG97,AT97)</f>
        <v>0</v>
      </c>
      <c r="AO97" s="219"/>
      <c r="AP97" s="219"/>
      <c r="AQ97" s="94" t="s">
        <v>89</v>
      </c>
      <c r="AR97" s="95"/>
      <c r="AS97" s="101">
        <v>0</v>
      </c>
      <c r="AT97" s="102">
        <f>ROUND(SUM(AV97:AW97),2)</f>
        <v>0</v>
      </c>
      <c r="AU97" s="103">
        <f>'VON - VEDLEJŠÍ A OSTATNÍ ...'!P120</f>
        <v>0</v>
      </c>
      <c r="AV97" s="102">
        <f>'VON - VEDLEJŠÍ A OSTATNÍ ...'!J33</f>
        <v>0</v>
      </c>
      <c r="AW97" s="102">
        <f>'VON - VEDLEJŠÍ A OSTATNÍ ...'!J34</f>
        <v>0</v>
      </c>
      <c r="AX97" s="102">
        <f>'VON - VEDLEJŠÍ A OSTATNÍ ...'!J35</f>
        <v>0</v>
      </c>
      <c r="AY97" s="102">
        <f>'VON - VEDLEJŠÍ A OSTATNÍ ...'!J36</f>
        <v>0</v>
      </c>
      <c r="AZ97" s="102">
        <f>'VON - VEDLEJŠÍ A OSTATNÍ ...'!F33</f>
        <v>0</v>
      </c>
      <c r="BA97" s="102">
        <f>'VON - VEDLEJŠÍ A OSTATNÍ ...'!F34</f>
        <v>0</v>
      </c>
      <c r="BB97" s="102">
        <f>'VON - VEDLEJŠÍ A OSTATNÍ ...'!F35</f>
        <v>0</v>
      </c>
      <c r="BC97" s="102">
        <f>'VON - VEDLEJŠÍ A OSTATNÍ ...'!F36</f>
        <v>0</v>
      </c>
      <c r="BD97" s="104">
        <f>'VON - VEDLEJŠÍ A OSTATNÍ ...'!F37</f>
        <v>0</v>
      </c>
      <c r="BT97" s="100" t="s">
        <v>83</v>
      </c>
      <c r="BV97" s="100" t="s">
        <v>77</v>
      </c>
      <c r="BW97" s="100" t="s">
        <v>91</v>
      </c>
      <c r="BX97" s="100" t="s">
        <v>5</v>
      </c>
      <c r="CL97" s="100" t="s">
        <v>1</v>
      </c>
      <c r="CM97" s="100" t="s">
        <v>85</v>
      </c>
    </row>
    <row r="98" spans="1:57" s="2" customFormat="1" ht="30" customHeight="1">
      <c r="A98" s="31"/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6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57" s="2" customFormat="1" ht="6.95" customHeight="1">
      <c r="A99" s="31"/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36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</sheetData>
  <sheetProtection algorithmName="SHA-512" hashValue="I+Q0HT8SZCBb5kNgObQvRwRwj6aopnY/jp2/zjurXcTY0aP3GtMVQHfQGf5BKshMhy4dRNyxHczal4aXG0xGXQ==" saltValue="0dR2wxpzPAZTe8wtVQisbw==" spinCount="100000" sheet="1" objects="1" scenarios="1"/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ZRN1 - KOMUNIKACE'!C2" display="/"/>
    <hyperlink ref="A96" location="'ZRN2 - VEŘEJNÉ OSVĚTLENÍ'!C2" display="/"/>
    <hyperlink ref="A9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84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85</v>
      </c>
    </row>
    <row r="4" spans="2:46" s="1" customFormat="1" ht="24.95" customHeight="1">
      <c r="B4" s="17"/>
      <c r="D4" s="107" t="s">
        <v>92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61" t="str">
        <f>'Rekapitulace stavby'!K6</f>
        <v>LITOMĚŘICKÁ - DOPRAVNÍ ÚPRAVY_R3</v>
      </c>
      <c r="F7" s="262"/>
      <c r="G7" s="262"/>
      <c r="H7" s="262"/>
      <c r="L7" s="17"/>
    </row>
    <row r="8" spans="1:31" s="2" customFormat="1" ht="12" customHeight="1">
      <c r="A8" s="31"/>
      <c r="B8" s="36"/>
      <c r="C8" s="31"/>
      <c r="D8" s="109" t="s">
        <v>93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63" t="s">
        <v>94</v>
      </c>
      <c r="F9" s="264"/>
      <c r="G9" s="264"/>
      <c r="H9" s="264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17</v>
      </c>
      <c r="E11" s="31"/>
      <c r="F11" s="110" t="s">
        <v>1</v>
      </c>
      <c r="G11" s="31"/>
      <c r="H11" s="31"/>
      <c r="I11" s="109" t="s">
        <v>18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19</v>
      </c>
      <c r="E12" s="31"/>
      <c r="F12" s="110" t="s">
        <v>20</v>
      </c>
      <c r="G12" s="31"/>
      <c r="H12" s="31"/>
      <c r="I12" s="109" t="s">
        <v>21</v>
      </c>
      <c r="J12" s="111" t="str">
        <f>'Rekapitulace stavby'!AN8</f>
        <v>21. 3. 2024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23</v>
      </c>
      <c r="E14" s="31"/>
      <c r="F14" s="31"/>
      <c r="G14" s="31"/>
      <c r="H14" s="31"/>
      <c r="I14" s="109" t="s">
        <v>24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">
        <v>25</v>
      </c>
      <c r="F15" s="31"/>
      <c r="G15" s="31"/>
      <c r="H15" s="31"/>
      <c r="I15" s="109" t="s">
        <v>26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27</v>
      </c>
      <c r="E17" s="31"/>
      <c r="F17" s="31"/>
      <c r="G17" s="31"/>
      <c r="H17" s="31"/>
      <c r="I17" s="109" t="s">
        <v>24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5" t="str">
        <f>'Rekapitulace stavby'!E14</f>
        <v>Vyplň údaj</v>
      </c>
      <c r="F18" s="266"/>
      <c r="G18" s="266"/>
      <c r="H18" s="266"/>
      <c r="I18" s="109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29</v>
      </c>
      <c r="E20" s="31"/>
      <c r="F20" s="31"/>
      <c r="G20" s="31"/>
      <c r="H20" s="31"/>
      <c r="I20" s="109" t="s">
        <v>24</v>
      </c>
      <c r="J20" s="110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30</v>
      </c>
      <c r="F21" s="31"/>
      <c r="G21" s="31"/>
      <c r="H21" s="31"/>
      <c r="I21" s="109" t="s">
        <v>26</v>
      </c>
      <c r="J21" s="110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32</v>
      </c>
      <c r="E23" s="31"/>
      <c r="F23" s="31"/>
      <c r="G23" s="31"/>
      <c r="H23" s="31"/>
      <c r="I23" s="109" t="s">
        <v>24</v>
      </c>
      <c r="J23" s="110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">
        <v>33</v>
      </c>
      <c r="F24" s="31"/>
      <c r="G24" s="31"/>
      <c r="H24" s="31"/>
      <c r="I24" s="109" t="s">
        <v>26</v>
      </c>
      <c r="J24" s="110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34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7" t="s">
        <v>1</v>
      </c>
      <c r="F27" s="267"/>
      <c r="G27" s="267"/>
      <c r="H27" s="267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35</v>
      </c>
      <c r="E30" s="31"/>
      <c r="F30" s="31"/>
      <c r="G30" s="31"/>
      <c r="H30" s="31"/>
      <c r="I30" s="31"/>
      <c r="J30" s="117">
        <f>ROUND(J126,2)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37</v>
      </c>
      <c r="G32" s="31"/>
      <c r="H32" s="31"/>
      <c r="I32" s="118" t="s">
        <v>36</v>
      </c>
      <c r="J32" s="118" t="s">
        <v>38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39</v>
      </c>
      <c r="E33" s="109" t="s">
        <v>40</v>
      </c>
      <c r="F33" s="120">
        <f>ROUND((SUM(BE126:BE270)),2)</f>
        <v>0</v>
      </c>
      <c r="G33" s="31"/>
      <c r="H33" s="31"/>
      <c r="I33" s="121">
        <v>0.21</v>
      </c>
      <c r="J33" s="120">
        <f>ROUND(((SUM(BE126:BE270))*I33),2)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41</v>
      </c>
      <c r="F34" s="120">
        <f>ROUND((SUM(BF126:BF270)),2)</f>
        <v>0</v>
      </c>
      <c r="G34" s="31"/>
      <c r="H34" s="31"/>
      <c r="I34" s="121">
        <v>0.12</v>
      </c>
      <c r="J34" s="120">
        <f>ROUND(((SUM(BF126:BF270))*I34),2)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42</v>
      </c>
      <c r="F35" s="120">
        <f>ROUND((SUM(BG126:BG270)),2)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43</v>
      </c>
      <c r="F36" s="120">
        <f>ROUND((SUM(BH126:BH270)),2)</f>
        <v>0</v>
      </c>
      <c r="G36" s="31"/>
      <c r="H36" s="31"/>
      <c r="I36" s="121">
        <v>0.12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44</v>
      </c>
      <c r="F37" s="120">
        <f>ROUND((SUM(BI126:BI270)),2)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48</v>
      </c>
      <c r="E50" s="130"/>
      <c r="F50" s="130"/>
      <c r="G50" s="129" t="s">
        <v>49</v>
      </c>
      <c r="H50" s="130"/>
      <c r="I50" s="130"/>
      <c r="J50" s="130"/>
      <c r="K50" s="130"/>
      <c r="L50" s="48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31"/>
      <c r="B61" s="36"/>
      <c r="C61" s="31"/>
      <c r="D61" s="131" t="s">
        <v>50</v>
      </c>
      <c r="E61" s="132"/>
      <c r="F61" s="133" t="s">
        <v>51</v>
      </c>
      <c r="G61" s="131" t="s">
        <v>50</v>
      </c>
      <c r="H61" s="132"/>
      <c r="I61" s="132"/>
      <c r="J61" s="134" t="s">
        <v>51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31"/>
      <c r="B65" s="36"/>
      <c r="C65" s="31"/>
      <c r="D65" s="129" t="s">
        <v>52</v>
      </c>
      <c r="E65" s="135"/>
      <c r="F65" s="135"/>
      <c r="G65" s="129" t="s">
        <v>53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31"/>
      <c r="B76" s="36"/>
      <c r="C76" s="31"/>
      <c r="D76" s="131" t="s">
        <v>50</v>
      </c>
      <c r="E76" s="132"/>
      <c r="F76" s="133" t="s">
        <v>51</v>
      </c>
      <c r="G76" s="131" t="s">
        <v>50</v>
      </c>
      <c r="H76" s="132"/>
      <c r="I76" s="132"/>
      <c r="J76" s="134" t="s">
        <v>51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95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59" t="str">
        <f>E7</f>
        <v>LITOMĚŘICKÁ - DOPRAVNÍ ÚPRAVY_R3</v>
      </c>
      <c r="F85" s="260"/>
      <c r="G85" s="260"/>
      <c r="H85" s="260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93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28" t="str">
        <f>E9</f>
        <v>ZRN1 - KOMUNIKACE</v>
      </c>
      <c r="F87" s="258"/>
      <c r="G87" s="258"/>
      <c r="H87" s="258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19</v>
      </c>
      <c r="D89" s="33"/>
      <c r="E89" s="33"/>
      <c r="F89" s="24" t="str">
        <f>F12</f>
        <v>TEPLICE</v>
      </c>
      <c r="G89" s="33"/>
      <c r="H89" s="33"/>
      <c r="I89" s="26" t="s">
        <v>21</v>
      </c>
      <c r="J89" s="63" t="str">
        <f>IF(J12="","",J12)</f>
        <v>21. 3. 2024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25.7" customHeight="1">
      <c r="A91" s="31"/>
      <c r="B91" s="32"/>
      <c r="C91" s="26" t="s">
        <v>23</v>
      </c>
      <c r="D91" s="33"/>
      <c r="E91" s="33"/>
      <c r="F91" s="24" t="str">
        <f>E15</f>
        <v>STATUTÁRNÍ MĚSTO TEPLICE</v>
      </c>
      <c r="G91" s="33"/>
      <c r="H91" s="33"/>
      <c r="I91" s="26" t="s">
        <v>29</v>
      </c>
      <c r="J91" s="29" t="str">
        <f>E21</f>
        <v>RAPID MOST SPOL. S 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5.7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26" t="s">
        <v>32</v>
      </c>
      <c r="J92" s="29" t="str">
        <f>E24</f>
        <v>ING.VLADIMÍR PLHÁK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96</v>
      </c>
      <c r="D94" s="141"/>
      <c r="E94" s="141"/>
      <c r="F94" s="141"/>
      <c r="G94" s="141"/>
      <c r="H94" s="141"/>
      <c r="I94" s="141"/>
      <c r="J94" s="142" t="s">
        <v>97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98</v>
      </c>
      <c r="D96" s="33"/>
      <c r="E96" s="33"/>
      <c r="F96" s="33"/>
      <c r="G96" s="33"/>
      <c r="H96" s="33"/>
      <c r="I96" s="33"/>
      <c r="J96" s="81">
        <f>J126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99</v>
      </c>
    </row>
    <row r="97" spans="2:12" s="9" customFormat="1" ht="24.95" customHeight="1">
      <c r="B97" s="144"/>
      <c r="C97" s="145"/>
      <c r="D97" s="146" t="s">
        <v>100</v>
      </c>
      <c r="E97" s="147"/>
      <c r="F97" s="147"/>
      <c r="G97" s="147"/>
      <c r="H97" s="147"/>
      <c r="I97" s="147"/>
      <c r="J97" s="148">
        <f>J127</f>
        <v>0</v>
      </c>
      <c r="K97" s="145"/>
      <c r="L97" s="149"/>
    </row>
    <row r="98" spans="2:12" s="10" customFormat="1" ht="19.9" customHeight="1">
      <c r="B98" s="150"/>
      <c r="C98" s="151"/>
      <c r="D98" s="152" t="s">
        <v>101</v>
      </c>
      <c r="E98" s="153"/>
      <c r="F98" s="153"/>
      <c r="G98" s="153"/>
      <c r="H98" s="153"/>
      <c r="I98" s="153"/>
      <c r="J98" s="154">
        <f>J128</f>
        <v>0</v>
      </c>
      <c r="K98" s="151"/>
      <c r="L98" s="155"/>
    </row>
    <row r="99" spans="2:12" s="10" customFormat="1" ht="19.9" customHeight="1">
      <c r="B99" s="150"/>
      <c r="C99" s="151"/>
      <c r="D99" s="152" t="s">
        <v>102</v>
      </c>
      <c r="E99" s="153"/>
      <c r="F99" s="153"/>
      <c r="G99" s="153"/>
      <c r="H99" s="153"/>
      <c r="I99" s="153"/>
      <c r="J99" s="154">
        <f>J169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103</v>
      </c>
      <c r="E100" s="153"/>
      <c r="F100" s="153"/>
      <c r="G100" s="153"/>
      <c r="H100" s="153"/>
      <c r="I100" s="153"/>
      <c r="J100" s="154">
        <f>J172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104</v>
      </c>
      <c r="E101" s="153"/>
      <c r="F101" s="153"/>
      <c r="G101" s="153"/>
      <c r="H101" s="153"/>
      <c r="I101" s="153"/>
      <c r="J101" s="154">
        <f>J174</f>
        <v>0</v>
      </c>
      <c r="K101" s="151"/>
      <c r="L101" s="155"/>
    </row>
    <row r="102" spans="2:12" s="10" customFormat="1" ht="19.9" customHeight="1">
      <c r="B102" s="150"/>
      <c r="C102" s="151"/>
      <c r="D102" s="152" t="s">
        <v>105</v>
      </c>
      <c r="E102" s="153"/>
      <c r="F102" s="153"/>
      <c r="G102" s="153"/>
      <c r="H102" s="153"/>
      <c r="I102" s="153"/>
      <c r="J102" s="154">
        <f>J201</f>
        <v>0</v>
      </c>
      <c r="K102" s="151"/>
      <c r="L102" s="155"/>
    </row>
    <row r="103" spans="2:12" s="10" customFormat="1" ht="19.9" customHeight="1">
      <c r="B103" s="150"/>
      <c r="C103" s="151"/>
      <c r="D103" s="152" t="s">
        <v>106</v>
      </c>
      <c r="E103" s="153"/>
      <c r="F103" s="153"/>
      <c r="G103" s="153"/>
      <c r="H103" s="153"/>
      <c r="I103" s="153"/>
      <c r="J103" s="154">
        <f>J222</f>
        <v>0</v>
      </c>
      <c r="K103" s="151"/>
      <c r="L103" s="155"/>
    </row>
    <row r="104" spans="2:12" s="10" customFormat="1" ht="19.9" customHeight="1">
      <c r="B104" s="150"/>
      <c r="C104" s="151"/>
      <c r="D104" s="152" t="s">
        <v>107</v>
      </c>
      <c r="E104" s="153"/>
      <c r="F104" s="153"/>
      <c r="G104" s="153"/>
      <c r="H104" s="153"/>
      <c r="I104" s="153"/>
      <c r="J104" s="154">
        <f>J252</f>
        <v>0</v>
      </c>
      <c r="K104" s="151"/>
      <c r="L104" s="155"/>
    </row>
    <row r="105" spans="2:12" s="10" customFormat="1" ht="19.9" customHeight="1">
      <c r="B105" s="150"/>
      <c r="C105" s="151"/>
      <c r="D105" s="152" t="s">
        <v>108</v>
      </c>
      <c r="E105" s="153"/>
      <c r="F105" s="153"/>
      <c r="G105" s="153"/>
      <c r="H105" s="153"/>
      <c r="I105" s="153"/>
      <c r="J105" s="154">
        <f>J265</f>
        <v>0</v>
      </c>
      <c r="K105" s="151"/>
      <c r="L105" s="155"/>
    </row>
    <row r="106" spans="2:12" s="9" customFormat="1" ht="24.95" customHeight="1">
      <c r="B106" s="144"/>
      <c r="C106" s="145"/>
      <c r="D106" s="146" t="s">
        <v>109</v>
      </c>
      <c r="E106" s="147"/>
      <c r="F106" s="147"/>
      <c r="G106" s="147"/>
      <c r="H106" s="147"/>
      <c r="I106" s="147"/>
      <c r="J106" s="148">
        <f>J267</f>
        <v>0</v>
      </c>
      <c r="K106" s="145"/>
      <c r="L106" s="149"/>
    </row>
    <row r="107" spans="1:31" s="2" customFormat="1" ht="21.75" customHeight="1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12" spans="1:31" s="2" customFormat="1" ht="6.95" customHeight="1">
      <c r="A112" s="31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24.95" customHeight="1">
      <c r="A113" s="31"/>
      <c r="B113" s="32"/>
      <c r="C113" s="20" t="s">
        <v>110</v>
      </c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6" t="s">
        <v>16</v>
      </c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6.5" customHeight="1">
      <c r="A116" s="31"/>
      <c r="B116" s="32"/>
      <c r="C116" s="33"/>
      <c r="D116" s="33"/>
      <c r="E116" s="259" t="str">
        <f>E7</f>
        <v>LITOMĚŘICKÁ - DOPRAVNÍ ÚPRAVY_R3</v>
      </c>
      <c r="F116" s="260"/>
      <c r="G116" s="260"/>
      <c r="H116" s="260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6" t="s">
        <v>93</v>
      </c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6.5" customHeight="1">
      <c r="A118" s="31"/>
      <c r="B118" s="32"/>
      <c r="C118" s="33"/>
      <c r="D118" s="33"/>
      <c r="E118" s="228" t="str">
        <f>E9</f>
        <v>ZRN1 - KOMUNIKACE</v>
      </c>
      <c r="F118" s="258"/>
      <c r="G118" s="258"/>
      <c r="H118" s="258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19</v>
      </c>
      <c r="D120" s="33"/>
      <c r="E120" s="33"/>
      <c r="F120" s="24" t="str">
        <f>F12</f>
        <v>TEPLICE</v>
      </c>
      <c r="G120" s="33"/>
      <c r="H120" s="33"/>
      <c r="I120" s="26" t="s">
        <v>21</v>
      </c>
      <c r="J120" s="63" t="str">
        <f>IF(J12="","",J12)</f>
        <v>21. 3. 2024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25.7" customHeight="1">
      <c r="A122" s="31"/>
      <c r="B122" s="32"/>
      <c r="C122" s="26" t="s">
        <v>23</v>
      </c>
      <c r="D122" s="33"/>
      <c r="E122" s="33"/>
      <c r="F122" s="24" t="str">
        <f>E15</f>
        <v>STATUTÁRNÍ MĚSTO TEPLICE</v>
      </c>
      <c r="G122" s="33"/>
      <c r="H122" s="33"/>
      <c r="I122" s="26" t="s">
        <v>29</v>
      </c>
      <c r="J122" s="29" t="str">
        <f>E21</f>
        <v>RAPID MOST SPOL. S R.O.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25.7" customHeight="1">
      <c r="A123" s="31"/>
      <c r="B123" s="32"/>
      <c r="C123" s="26" t="s">
        <v>27</v>
      </c>
      <c r="D123" s="33"/>
      <c r="E123" s="33"/>
      <c r="F123" s="24" t="str">
        <f>IF(E18="","",E18)</f>
        <v>Vyplň údaj</v>
      </c>
      <c r="G123" s="33"/>
      <c r="H123" s="33"/>
      <c r="I123" s="26" t="s">
        <v>32</v>
      </c>
      <c r="J123" s="29" t="str">
        <f>E24</f>
        <v>ING.VLADIMÍR PLHÁK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0.35" customHeight="1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11" customFormat="1" ht="29.25" customHeight="1">
      <c r="A125" s="156"/>
      <c r="B125" s="157"/>
      <c r="C125" s="158" t="s">
        <v>111</v>
      </c>
      <c r="D125" s="159" t="s">
        <v>60</v>
      </c>
      <c r="E125" s="159" t="s">
        <v>56</v>
      </c>
      <c r="F125" s="159" t="s">
        <v>57</v>
      </c>
      <c r="G125" s="159" t="s">
        <v>112</v>
      </c>
      <c r="H125" s="159" t="s">
        <v>113</v>
      </c>
      <c r="I125" s="159" t="s">
        <v>114</v>
      </c>
      <c r="J125" s="159" t="s">
        <v>97</v>
      </c>
      <c r="K125" s="160" t="s">
        <v>115</v>
      </c>
      <c r="L125" s="161"/>
      <c r="M125" s="72" t="s">
        <v>1</v>
      </c>
      <c r="N125" s="73" t="s">
        <v>39</v>
      </c>
      <c r="O125" s="73" t="s">
        <v>116</v>
      </c>
      <c r="P125" s="73" t="s">
        <v>117</v>
      </c>
      <c r="Q125" s="73" t="s">
        <v>118</v>
      </c>
      <c r="R125" s="73" t="s">
        <v>119</v>
      </c>
      <c r="S125" s="73" t="s">
        <v>120</v>
      </c>
      <c r="T125" s="74" t="s">
        <v>121</v>
      </c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</row>
    <row r="126" spans="1:63" s="2" customFormat="1" ht="22.9" customHeight="1">
      <c r="A126" s="31"/>
      <c r="B126" s="32"/>
      <c r="C126" s="79" t="s">
        <v>122</v>
      </c>
      <c r="D126" s="33"/>
      <c r="E126" s="33"/>
      <c r="F126" s="33"/>
      <c r="G126" s="33"/>
      <c r="H126" s="33"/>
      <c r="I126" s="33"/>
      <c r="J126" s="162">
        <f>BK126</f>
        <v>0</v>
      </c>
      <c r="K126" s="33"/>
      <c r="L126" s="36"/>
      <c r="M126" s="75"/>
      <c r="N126" s="163"/>
      <c r="O126" s="76"/>
      <c r="P126" s="164">
        <f>P127+P267</f>
        <v>0</v>
      </c>
      <c r="Q126" s="76"/>
      <c r="R126" s="164">
        <f>R127+R267</f>
        <v>699.3260662</v>
      </c>
      <c r="S126" s="76"/>
      <c r="T126" s="165">
        <f>T127+T267</f>
        <v>1328.101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4" t="s">
        <v>74</v>
      </c>
      <c r="AU126" s="14" t="s">
        <v>99</v>
      </c>
      <c r="BK126" s="166">
        <f>BK127+BK267</f>
        <v>0</v>
      </c>
    </row>
    <row r="127" spans="2:63" s="12" customFormat="1" ht="25.9" customHeight="1">
      <c r="B127" s="167"/>
      <c r="C127" s="168"/>
      <c r="D127" s="169" t="s">
        <v>74</v>
      </c>
      <c r="E127" s="170" t="s">
        <v>123</v>
      </c>
      <c r="F127" s="170" t="s">
        <v>123</v>
      </c>
      <c r="G127" s="168"/>
      <c r="H127" s="168"/>
      <c r="I127" s="171"/>
      <c r="J127" s="172">
        <f>BK127</f>
        <v>0</v>
      </c>
      <c r="K127" s="168"/>
      <c r="L127" s="173"/>
      <c r="M127" s="174"/>
      <c r="N127" s="175"/>
      <c r="O127" s="175"/>
      <c r="P127" s="176">
        <f>P128+P169+P172+P174+P201+P222+P252+P265</f>
        <v>0</v>
      </c>
      <c r="Q127" s="175"/>
      <c r="R127" s="176">
        <f>R128+R169+R172+R174+R201+R222+R252+R265</f>
        <v>699.3260662</v>
      </c>
      <c r="S127" s="175"/>
      <c r="T127" s="177">
        <f>T128+T169+T172+T174+T201+T222+T252+T265</f>
        <v>1328.101</v>
      </c>
      <c r="AR127" s="178" t="s">
        <v>83</v>
      </c>
      <c r="AT127" s="179" t="s">
        <v>74</v>
      </c>
      <c r="AU127" s="179" t="s">
        <v>75</v>
      </c>
      <c r="AY127" s="178" t="s">
        <v>124</v>
      </c>
      <c r="BK127" s="180">
        <f>BK128+BK169+BK172+BK174+BK201+BK222+BK252+BK265</f>
        <v>0</v>
      </c>
    </row>
    <row r="128" spans="2:63" s="12" customFormat="1" ht="22.9" customHeight="1">
      <c r="B128" s="167"/>
      <c r="C128" s="168"/>
      <c r="D128" s="169" t="s">
        <v>74</v>
      </c>
      <c r="E128" s="181" t="s">
        <v>83</v>
      </c>
      <c r="F128" s="181" t="s">
        <v>125</v>
      </c>
      <c r="G128" s="168"/>
      <c r="H128" s="168"/>
      <c r="I128" s="171"/>
      <c r="J128" s="182">
        <f>BK128</f>
        <v>0</v>
      </c>
      <c r="K128" s="168"/>
      <c r="L128" s="173"/>
      <c r="M128" s="174"/>
      <c r="N128" s="175"/>
      <c r="O128" s="175"/>
      <c r="P128" s="176">
        <f>SUM(P129:P168)</f>
        <v>0</v>
      </c>
      <c r="Q128" s="175"/>
      <c r="R128" s="176">
        <f>SUM(R129:R168)</f>
        <v>185.7843</v>
      </c>
      <c r="S128" s="175"/>
      <c r="T128" s="177">
        <f>SUM(T129:T168)</f>
        <v>1315.775</v>
      </c>
      <c r="AR128" s="178" t="s">
        <v>83</v>
      </c>
      <c r="AT128" s="179" t="s">
        <v>74</v>
      </c>
      <c r="AU128" s="179" t="s">
        <v>83</v>
      </c>
      <c r="AY128" s="178" t="s">
        <v>124</v>
      </c>
      <c r="BK128" s="180">
        <f>SUM(BK129:BK168)</f>
        <v>0</v>
      </c>
    </row>
    <row r="129" spans="1:65" s="2" customFormat="1" ht="33" customHeight="1">
      <c r="A129" s="31"/>
      <c r="B129" s="32"/>
      <c r="C129" s="183" t="s">
        <v>83</v>
      </c>
      <c r="D129" s="183" t="s">
        <v>126</v>
      </c>
      <c r="E129" s="184" t="s">
        <v>127</v>
      </c>
      <c r="F129" s="185" t="s">
        <v>128</v>
      </c>
      <c r="G129" s="186" t="s">
        <v>129</v>
      </c>
      <c r="H129" s="187">
        <v>6</v>
      </c>
      <c r="I129" s="188"/>
      <c r="J129" s="189">
        <f aca="true" t="shared" si="0" ref="J129:J134">ROUND(I129*H129,2)</f>
        <v>0</v>
      </c>
      <c r="K129" s="185" t="s">
        <v>130</v>
      </c>
      <c r="L129" s="36"/>
      <c r="M129" s="190" t="s">
        <v>1</v>
      </c>
      <c r="N129" s="191" t="s">
        <v>40</v>
      </c>
      <c r="O129" s="68"/>
      <c r="P129" s="192">
        <f aca="true" t="shared" si="1" ref="P129:P134">O129*H129</f>
        <v>0</v>
      </c>
      <c r="Q129" s="192">
        <v>0</v>
      </c>
      <c r="R129" s="192">
        <f aca="true" t="shared" si="2" ref="R129:R134">Q129*H129</f>
        <v>0</v>
      </c>
      <c r="S129" s="192">
        <v>0</v>
      </c>
      <c r="T129" s="193">
        <f aca="true" t="shared" si="3" ref="T129:T134"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4" t="s">
        <v>131</v>
      </c>
      <c r="AT129" s="194" t="s">
        <v>126</v>
      </c>
      <c r="AU129" s="194" t="s">
        <v>85</v>
      </c>
      <c r="AY129" s="14" t="s">
        <v>124</v>
      </c>
      <c r="BE129" s="195">
        <f aca="true" t="shared" si="4" ref="BE129:BE134">IF(N129="základní",J129,0)</f>
        <v>0</v>
      </c>
      <c r="BF129" s="195">
        <f aca="true" t="shared" si="5" ref="BF129:BF134">IF(N129="snížená",J129,0)</f>
        <v>0</v>
      </c>
      <c r="BG129" s="195">
        <f aca="true" t="shared" si="6" ref="BG129:BG134">IF(N129="zákl. přenesená",J129,0)</f>
        <v>0</v>
      </c>
      <c r="BH129" s="195">
        <f aca="true" t="shared" si="7" ref="BH129:BH134">IF(N129="sníž. přenesená",J129,0)</f>
        <v>0</v>
      </c>
      <c r="BI129" s="195">
        <f aca="true" t="shared" si="8" ref="BI129:BI134">IF(N129="nulová",J129,0)</f>
        <v>0</v>
      </c>
      <c r="BJ129" s="14" t="s">
        <v>83</v>
      </c>
      <c r="BK129" s="195">
        <f aca="true" t="shared" si="9" ref="BK129:BK134">ROUND(I129*H129,2)</f>
        <v>0</v>
      </c>
      <c r="BL129" s="14" t="s">
        <v>131</v>
      </c>
      <c r="BM129" s="194" t="s">
        <v>132</v>
      </c>
    </row>
    <row r="130" spans="1:65" s="2" customFormat="1" ht="33" customHeight="1">
      <c r="A130" s="31"/>
      <c r="B130" s="32"/>
      <c r="C130" s="183" t="s">
        <v>85</v>
      </c>
      <c r="D130" s="183" t="s">
        <v>126</v>
      </c>
      <c r="E130" s="184" t="s">
        <v>133</v>
      </c>
      <c r="F130" s="185" t="s">
        <v>134</v>
      </c>
      <c r="G130" s="186" t="s">
        <v>129</v>
      </c>
      <c r="H130" s="187">
        <v>6</v>
      </c>
      <c r="I130" s="188"/>
      <c r="J130" s="189">
        <f t="shared" si="0"/>
        <v>0</v>
      </c>
      <c r="K130" s="185" t="s">
        <v>130</v>
      </c>
      <c r="L130" s="36"/>
      <c r="M130" s="190" t="s">
        <v>1</v>
      </c>
      <c r="N130" s="191" t="s">
        <v>40</v>
      </c>
      <c r="O130" s="68"/>
      <c r="P130" s="192">
        <f t="shared" si="1"/>
        <v>0</v>
      </c>
      <c r="Q130" s="192">
        <v>0</v>
      </c>
      <c r="R130" s="192">
        <f t="shared" si="2"/>
        <v>0</v>
      </c>
      <c r="S130" s="192">
        <v>0</v>
      </c>
      <c r="T130" s="193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4" t="s">
        <v>131</v>
      </c>
      <c r="AT130" s="194" t="s">
        <v>126</v>
      </c>
      <c r="AU130" s="194" t="s">
        <v>85</v>
      </c>
      <c r="AY130" s="14" t="s">
        <v>124</v>
      </c>
      <c r="BE130" s="195">
        <f t="shared" si="4"/>
        <v>0</v>
      </c>
      <c r="BF130" s="195">
        <f t="shared" si="5"/>
        <v>0</v>
      </c>
      <c r="BG130" s="195">
        <f t="shared" si="6"/>
        <v>0</v>
      </c>
      <c r="BH130" s="195">
        <f t="shared" si="7"/>
        <v>0</v>
      </c>
      <c r="BI130" s="195">
        <f t="shared" si="8"/>
        <v>0</v>
      </c>
      <c r="BJ130" s="14" t="s">
        <v>83</v>
      </c>
      <c r="BK130" s="195">
        <f t="shared" si="9"/>
        <v>0</v>
      </c>
      <c r="BL130" s="14" t="s">
        <v>131</v>
      </c>
      <c r="BM130" s="194" t="s">
        <v>135</v>
      </c>
    </row>
    <row r="131" spans="1:65" s="2" customFormat="1" ht="24.2" customHeight="1">
      <c r="A131" s="31"/>
      <c r="B131" s="32"/>
      <c r="C131" s="183" t="s">
        <v>136</v>
      </c>
      <c r="D131" s="183" t="s">
        <v>126</v>
      </c>
      <c r="E131" s="184" t="s">
        <v>137</v>
      </c>
      <c r="F131" s="185" t="s">
        <v>138</v>
      </c>
      <c r="G131" s="186" t="s">
        <v>139</v>
      </c>
      <c r="H131" s="187">
        <v>50</v>
      </c>
      <c r="I131" s="188"/>
      <c r="J131" s="189">
        <f t="shared" si="0"/>
        <v>0</v>
      </c>
      <c r="K131" s="185" t="s">
        <v>130</v>
      </c>
      <c r="L131" s="36"/>
      <c r="M131" s="190" t="s">
        <v>1</v>
      </c>
      <c r="N131" s="191" t="s">
        <v>40</v>
      </c>
      <c r="O131" s="68"/>
      <c r="P131" s="192">
        <f t="shared" si="1"/>
        <v>0</v>
      </c>
      <c r="Q131" s="192">
        <v>0</v>
      </c>
      <c r="R131" s="192">
        <f t="shared" si="2"/>
        <v>0</v>
      </c>
      <c r="S131" s="192">
        <v>0.26</v>
      </c>
      <c r="T131" s="193">
        <f t="shared" si="3"/>
        <v>13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4" t="s">
        <v>131</v>
      </c>
      <c r="AT131" s="194" t="s">
        <v>126</v>
      </c>
      <c r="AU131" s="194" t="s">
        <v>85</v>
      </c>
      <c r="AY131" s="14" t="s">
        <v>124</v>
      </c>
      <c r="BE131" s="195">
        <f t="shared" si="4"/>
        <v>0</v>
      </c>
      <c r="BF131" s="195">
        <f t="shared" si="5"/>
        <v>0</v>
      </c>
      <c r="BG131" s="195">
        <f t="shared" si="6"/>
        <v>0</v>
      </c>
      <c r="BH131" s="195">
        <f t="shared" si="7"/>
        <v>0</v>
      </c>
      <c r="BI131" s="195">
        <f t="shared" si="8"/>
        <v>0</v>
      </c>
      <c r="BJ131" s="14" t="s">
        <v>83</v>
      </c>
      <c r="BK131" s="195">
        <f t="shared" si="9"/>
        <v>0</v>
      </c>
      <c r="BL131" s="14" t="s">
        <v>131</v>
      </c>
      <c r="BM131" s="194" t="s">
        <v>140</v>
      </c>
    </row>
    <row r="132" spans="1:65" s="2" customFormat="1" ht="24.2" customHeight="1">
      <c r="A132" s="31"/>
      <c r="B132" s="32"/>
      <c r="C132" s="183" t="s">
        <v>131</v>
      </c>
      <c r="D132" s="183" t="s">
        <v>126</v>
      </c>
      <c r="E132" s="184" t="s">
        <v>141</v>
      </c>
      <c r="F132" s="185" t="s">
        <v>142</v>
      </c>
      <c r="G132" s="186" t="s">
        <v>139</v>
      </c>
      <c r="H132" s="187">
        <v>246</v>
      </c>
      <c r="I132" s="188"/>
      <c r="J132" s="189">
        <f t="shared" si="0"/>
        <v>0</v>
      </c>
      <c r="K132" s="185" t="s">
        <v>130</v>
      </c>
      <c r="L132" s="36"/>
      <c r="M132" s="190" t="s">
        <v>1</v>
      </c>
      <c r="N132" s="191" t="s">
        <v>40</v>
      </c>
      <c r="O132" s="68"/>
      <c r="P132" s="192">
        <f t="shared" si="1"/>
        <v>0</v>
      </c>
      <c r="Q132" s="192">
        <v>0</v>
      </c>
      <c r="R132" s="192">
        <f t="shared" si="2"/>
        <v>0</v>
      </c>
      <c r="S132" s="192">
        <v>0.17</v>
      </c>
      <c r="T132" s="193">
        <f t="shared" si="3"/>
        <v>41.82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4" t="s">
        <v>131</v>
      </c>
      <c r="AT132" s="194" t="s">
        <v>126</v>
      </c>
      <c r="AU132" s="194" t="s">
        <v>85</v>
      </c>
      <c r="AY132" s="14" t="s">
        <v>124</v>
      </c>
      <c r="BE132" s="195">
        <f t="shared" si="4"/>
        <v>0</v>
      </c>
      <c r="BF132" s="195">
        <f t="shared" si="5"/>
        <v>0</v>
      </c>
      <c r="BG132" s="195">
        <f t="shared" si="6"/>
        <v>0</v>
      </c>
      <c r="BH132" s="195">
        <f t="shared" si="7"/>
        <v>0</v>
      </c>
      <c r="BI132" s="195">
        <f t="shared" si="8"/>
        <v>0</v>
      </c>
      <c r="BJ132" s="14" t="s">
        <v>83</v>
      </c>
      <c r="BK132" s="195">
        <f t="shared" si="9"/>
        <v>0</v>
      </c>
      <c r="BL132" s="14" t="s">
        <v>131</v>
      </c>
      <c r="BM132" s="194" t="s">
        <v>143</v>
      </c>
    </row>
    <row r="133" spans="1:65" s="2" customFormat="1" ht="24.2" customHeight="1">
      <c r="A133" s="31"/>
      <c r="B133" s="32"/>
      <c r="C133" s="183" t="s">
        <v>144</v>
      </c>
      <c r="D133" s="183" t="s">
        <v>126</v>
      </c>
      <c r="E133" s="184" t="s">
        <v>145</v>
      </c>
      <c r="F133" s="185" t="s">
        <v>146</v>
      </c>
      <c r="G133" s="186" t="s">
        <v>139</v>
      </c>
      <c r="H133" s="187">
        <v>735</v>
      </c>
      <c r="I133" s="188"/>
      <c r="J133" s="189">
        <f t="shared" si="0"/>
        <v>0</v>
      </c>
      <c r="K133" s="185" t="s">
        <v>130</v>
      </c>
      <c r="L133" s="36"/>
      <c r="M133" s="190" t="s">
        <v>1</v>
      </c>
      <c r="N133" s="191" t="s">
        <v>40</v>
      </c>
      <c r="O133" s="68"/>
      <c r="P133" s="192">
        <f t="shared" si="1"/>
        <v>0</v>
      </c>
      <c r="Q133" s="192">
        <v>0</v>
      </c>
      <c r="R133" s="192">
        <f t="shared" si="2"/>
        <v>0</v>
      </c>
      <c r="S133" s="192">
        <v>0.29</v>
      </c>
      <c r="T133" s="193">
        <f t="shared" si="3"/>
        <v>213.14999999999998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4" t="s">
        <v>131</v>
      </c>
      <c r="AT133" s="194" t="s">
        <v>126</v>
      </c>
      <c r="AU133" s="194" t="s">
        <v>85</v>
      </c>
      <c r="AY133" s="14" t="s">
        <v>124</v>
      </c>
      <c r="BE133" s="195">
        <f t="shared" si="4"/>
        <v>0</v>
      </c>
      <c r="BF133" s="195">
        <f t="shared" si="5"/>
        <v>0</v>
      </c>
      <c r="BG133" s="195">
        <f t="shared" si="6"/>
        <v>0</v>
      </c>
      <c r="BH133" s="195">
        <f t="shared" si="7"/>
        <v>0</v>
      </c>
      <c r="BI133" s="195">
        <f t="shared" si="8"/>
        <v>0</v>
      </c>
      <c r="BJ133" s="14" t="s">
        <v>83</v>
      </c>
      <c r="BK133" s="195">
        <f t="shared" si="9"/>
        <v>0</v>
      </c>
      <c r="BL133" s="14" t="s">
        <v>131</v>
      </c>
      <c r="BM133" s="194" t="s">
        <v>147</v>
      </c>
    </row>
    <row r="134" spans="1:65" s="2" customFormat="1" ht="24.2" customHeight="1">
      <c r="A134" s="31"/>
      <c r="B134" s="32"/>
      <c r="C134" s="183" t="s">
        <v>148</v>
      </c>
      <c r="D134" s="183" t="s">
        <v>126</v>
      </c>
      <c r="E134" s="184" t="s">
        <v>149</v>
      </c>
      <c r="F134" s="185" t="s">
        <v>150</v>
      </c>
      <c r="G134" s="186" t="s">
        <v>139</v>
      </c>
      <c r="H134" s="187">
        <v>822</v>
      </c>
      <c r="I134" s="188"/>
      <c r="J134" s="189">
        <f t="shared" si="0"/>
        <v>0</v>
      </c>
      <c r="K134" s="185" t="s">
        <v>130</v>
      </c>
      <c r="L134" s="36"/>
      <c r="M134" s="190" t="s">
        <v>1</v>
      </c>
      <c r="N134" s="191" t="s">
        <v>40</v>
      </c>
      <c r="O134" s="68"/>
      <c r="P134" s="192">
        <f t="shared" si="1"/>
        <v>0</v>
      </c>
      <c r="Q134" s="192">
        <v>0</v>
      </c>
      <c r="R134" s="192">
        <f t="shared" si="2"/>
        <v>0</v>
      </c>
      <c r="S134" s="192">
        <v>0.325</v>
      </c>
      <c r="T134" s="193">
        <f t="shared" si="3"/>
        <v>267.15000000000003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4" t="s">
        <v>131</v>
      </c>
      <c r="AT134" s="194" t="s">
        <v>126</v>
      </c>
      <c r="AU134" s="194" t="s">
        <v>85</v>
      </c>
      <c r="AY134" s="14" t="s">
        <v>124</v>
      </c>
      <c r="BE134" s="195">
        <f t="shared" si="4"/>
        <v>0</v>
      </c>
      <c r="BF134" s="195">
        <f t="shared" si="5"/>
        <v>0</v>
      </c>
      <c r="BG134" s="195">
        <f t="shared" si="6"/>
        <v>0</v>
      </c>
      <c r="BH134" s="195">
        <f t="shared" si="7"/>
        <v>0</v>
      </c>
      <c r="BI134" s="195">
        <f t="shared" si="8"/>
        <v>0</v>
      </c>
      <c r="BJ134" s="14" t="s">
        <v>83</v>
      </c>
      <c r="BK134" s="195">
        <f t="shared" si="9"/>
        <v>0</v>
      </c>
      <c r="BL134" s="14" t="s">
        <v>131</v>
      </c>
      <c r="BM134" s="194" t="s">
        <v>151</v>
      </c>
    </row>
    <row r="135" spans="1:47" s="2" customFormat="1" ht="19.5">
      <c r="A135" s="31"/>
      <c r="B135" s="32"/>
      <c r="C135" s="33"/>
      <c r="D135" s="196" t="s">
        <v>152</v>
      </c>
      <c r="E135" s="33"/>
      <c r="F135" s="197" t="s">
        <v>153</v>
      </c>
      <c r="G135" s="33"/>
      <c r="H135" s="33"/>
      <c r="I135" s="198"/>
      <c r="J135" s="33"/>
      <c r="K135" s="33"/>
      <c r="L135" s="36"/>
      <c r="M135" s="199"/>
      <c r="N135" s="200"/>
      <c r="O135" s="68"/>
      <c r="P135" s="68"/>
      <c r="Q135" s="68"/>
      <c r="R135" s="68"/>
      <c r="S135" s="68"/>
      <c r="T135" s="69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4" t="s">
        <v>152</v>
      </c>
      <c r="AU135" s="14" t="s">
        <v>85</v>
      </c>
    </row>
    <row r="136" spans="1:65" s="2" customFormat="1" ht="24.2" customHeight="1">
      <c r="A136" s="31"/>
      <c r="B136" s="32"/>
      <c r="C136" s="183" t="s">
        <v>154</v>
      </c>
      <c r="D136" s="183" t="s">
        <v>126</v>
      </c>
      <c r="E136" s="184" t="s">
        <v>155</v>
      </c>
      <c r="F136" s="185" t="s">
        <v>156</v>
      </c>
      <c r="G136" s="186" t="s">
        <v>139</v>
      </c>
      <c r="H136" s="187">
        <v>205.5</v>
      </c>
      <c r="I136" s="188"/>
      <c r="J136" s="189">
        <f aca="true" t="shared" si="10" ref="J136:J143">ROUND(I136*H136,2)</f>
        <v>0</v>
      </c>
      <c r="K136" s="185" t="s">
        <v>130</v>
      </c>
      <c r="L136" s="36"/>
      <c r="M136" s="190" t="s">
        <v>1</v>
      </c>
      <c r="N136" s="191" t="s">
        <v>40</v>
      </c>
      <c r="O136" s="68"/>
      <c r="P136" s="192">
        <f aca="true" t="shared" si="11" ref="P136:P143">O136*H136</f>
        <v>0</v>
      </c>
      <c r="Q136" s="192">
        <v>0</v>
      </c>
      <c r="R136" s="192">
        <f aca="true" t="shared" si="12" ref="R136:R143">Q136*H136</f>
        <v>0</v>
      </c>
      <c r="S136" s="192">
        <v>0.098</v>
      </c>
      <c r="T136" s="193">
        <f aca="true" t="shared" si="13" ref="T136:T143">S136*H136</f>
        <v>20.139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4" t="s">
        <v>131</v>
      </c>
      <c r="AT136" s="194" t="s">
        <v>126</v>
      </c>
      <c r="AU136" s="194" t="s">
        <v>85</v>
      </c>
      <c r="AY136" s="14" t="s">
        <v>124</v>
      </c>
      <c r="BE136" s="195">
        <f aca="true" t="shared" si="14" ref="BE136:BE143">IF(N136="základní",J136,0)</f>
        <v>0</v>
      </c>
      <c r="BF136" s="195">
        <f aca="true" t="shared" si="15" ref="BF136:BF143">IF(N136="snížená",J136,0)</f>
        <v>0</v>
      </c>
      <c r="BG136" s="195">
        <f aca="true" t="shared" si="16" ref="BG136:BG143">IF(N136="zákl. přenesená",J136,0)</f>
        <v>0</v>
      </c>
      <c r="BH136" s="195">
        <f aca="true" t="shared" si="17" ref="BH136:BH143">IF(N136="sníž. přenesená",J136,0)</f>
        <v>0</v>
      </c>
      <c r="BI136" s="195">
        <f aca="true" t="shared" si="18" ref="BI136:BI143">IF(N136="nulová",J136,0)</f>
        <v>0</v>
      </c>
      <c r="BJ136" s="14" t="s">
        <v>83</v>
      </c>
      <c r="BK136" s="195">
        <f aca="true" t="shared" si="19" ref="BK136:BK143">ROUND(I136*H136,2)</f>
        <v>0</v>
      </c>
      <c r="BL136" s="14" t="s">
        <v>131</v>
      </c>
      <c r="BM136" s="194" t="s">
        <v>157</v>
      </c>
    </row>
    <row r="137" spans="1:65" s="2" customFormat="1" ht="24.2" customHeight="1">
      <c r="A137" s="31"/>
      <c r="B137" s="32"/>
      <c r="C137" s="183" t="s">
        <v>158</v>
      </c>
      <c r="D137" s="183" t="s">
        <v>126</v>
      </c>
      <c r="E137" s="184" t="s">
        <v>159</v>
      </c>
      <c r="F137" s="185" t="s">
        <v>160</v>
      </c>
      <c r="G137" s="186" t="s">
        <v>139</v>
      </c>
      <c r="H137" s="187">
        <v>981</v>
      </c>
      <c r="I137" s="188"/>
      <c r="J137" s="189">
        <f t="shared" si="10"/>
        <v>0</v>
      </c>
      <c r="K137" s="185" t="s">
        <v>130</v>
      </c>
      <c r="L137" s="36"/>
      <c r="M137" s="190" t="s">
        <v>1</v>
      </c>
      <c r="N137" s="191" t="s">
        <v>40</v>
      </c>
      <c r="O137" s="68"/>
      <c r="P137" s="192">
        <f t="shared" si="11"/>
        <v>0</v>
      </c>
      <c r="Q137" s="192">
        <v>0</v>
      </c>
      <c r="R137" s="192">
        <f t="shared" si="12"/>
        <v>0</v>
      </c>
      <c r="S137" s="192">
        <v>0.316</v>
      </c>
      <c r="T137" s="193">
        <f t="shared" si="13"/>
        <v>309.996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4" t="s">
        <v>131</v>
      </c>
      <c r="AT137" s="194" t="s">
        <v>126</v>
      </c>
      <c r="AU137" s="194" t="s">
        <v>85</v>
      </c>
      <c r="AY137" s="14" t="s">
        <v>124</v>
      </c>
      <c r="BE137" s="195">
        <f t="shared" si="14"/>
        <v>0</v>
      </c>
      <c r="BF137" s="195">
        <f t="shared" si="15"/>
        <v>0</v>
      </c>
      <c r="BG137" s="195">
        <f t="shared" si="16"/>
        <v>0</v>
      </c>
      <c r="BH137" s="195">
        <f t="shared" si="17"/>
        <v>0</v>
      </c>
      <c r="BI137" s="195">
        <f t="shared" si="18"/>
        <v>0</v>
      </c>
      <c r="BJ137" s="14" t="s">
        <v>83</v>
      </c>
      <c r="BK137" s="195">
        <f t="shared" si="19"/>
        <v>0</v>
      </c>
      <c r="BL137" s="14" t="s">
        <v>131</v>
      </c>
      <c r="BM137" s="194" t="s">
        <v>161</v>
      </c>
    </row>
    <row r="138" spans="1:65" s="2" customFormat="1" ht="33" customHeight="1">
      <c r="A138" s="31"/>
      <c r="B138" s="32"/>
      <c r="C138" s="183" t="s">
        <v>162</v>
      </c>
      <c r="D138" s="183" t="s">
        <v>126</v>
      </c>
      <c r="E138" s="184" t="s">
        <v>163</v>
      </c>
      <c r="F138" s="185" t="s">
        <v>164</v>
      </c>
      <c r="G138" s="186" t="s">
        <v>139</v>
      </c>
      <c r="H138" s="187">
        <v>735</v>
      </c>
      <c r="I138" s="188"/>
      <c r="J138" s="189">
        <f t="shared" si="10"/>
        <v>0</v>
      </c>
      <c r="K138" s="185" t="s">
        <v>130</v>
      </c>
      <c r="L138" s="36"/>
      <c r="M138" s="190" t="s">
        <v>1</v>
      </c>
      <c r="N138" s="191" t="s">
        <v>40</v>
      </c>
      <c r="O138" s="68"/>
      <c r="P138" s="192">
        <f t="shared" si="11"/>
        <v>0</v>
      </c>
      <c r="Q138" s="192">
        <v>0.00016</v>
      </c>
      <c r="R138" s="192">
        <f t="shared" si="12"/>
        <v>0.11760000000000001</v>
      </c>
      <c r="S138" s="192">
        <v>0.23</v>
      </c>
      <c r="T138" s="193">
        <f t="shared" si="13"/>
        <v>169.05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4" t="s">
        <v>131</v>
      </c>
      <c r="AT138" s="194" t="s">
        <v>126</v>
      </c>
      <c r="AU138" s="194" t="s">
        <v>85</v>
      </c>
      <c r="AY138" s="14" t="s">
        <v>124</v>
      </c>
      <c r="BE138" s="195">
        <f t="shared" si="14"/>
        <v>0</v>
      </c>
      <c r="BF138" s="195">
        <f t="shared" si="15"/>
        <v>0</v>
      </c>
      <c r="BG138" s="195">
        <f t="shared" si="16"/>
        <v>0</v>
      </c>
      <c r="BH138" s="195">
        <f t="shared" si="17"/>
        <v>0</v>
      </c>
      <c r="BI138" s="195">
        <f t="shared" si="18"/>
        <v>0</v>
      </c>
      <c r="BJ138" s="14" t="s">
        <v>83</v>
      </c>
      <c r="BK138" s="195">
        <f t="shared" si="19"/>
        <v>0</v>
      </c>
      <c r="BL138" s="14" t="s">
        <v>131</v>
      </c>
      <c r="BM138" s="194" t="s">
        <v>165</v>
      </c>
    </row>
    <row r="139" spans="1:65" s="2" customFormat="1" ht="33" customHeight="1">
      <c r="A139" s="31"/>
      <c r="B139" s="32"/>
      <c r="C139" s="183" t="s">
        <v>166</v>
      </c>
      <c r="D139" s="183" t="s">
        <v>126</v>
      </c>
      <c r="E139" s="184" t="s">
        <v>163</v>
      </c>
      <c r="F139" s="185" t="s">
        <v>164</v>
      </c>
      <c r="G139" s="186" t="s">
        <v>139</v>
      </c>
      <c r="H139" s="187">
        <v>720</v>
      </c>
      <c r="I139" s="188"/>
      <c r="J139" s="189">
        <f t="shared" si="10"/>
        <v>0</v>
      </c>
      <c r="K139" s="185" t="s">
        <v>130</v>
      </c>
      <c r="L139" s="36"/>
      <c r="M139" s="190" t="s">
        <v>1</v>
      </c>
      <c r="N139" s="191" t="s">
        <v>40</v>
      </c>
      <c r="O139" s="68"/>
      <c r="P139" s="192">
        <f t="shared" si="11"/>
        <v>0</v>
      </c>
      <c r="Q139" s="192">
        <v>0.00016</v>
      </c>
      <c r="R139" s="192">
        <f t="shared" si="12"/>
        <v>0.11520000000000001</v>
      </c>
      <c r="S139" s="192">
        <v>0.23</v>
      </c>
      <c r="T139" s="193">
        <f t="shared" si="13"/>
        <v>165.6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4" t="s">
        <v>131</v>
      </c>
      <c r="AT139" s="194" t="s">
        <v>126</v>
      </c>
      <c r="AU139" s="194" t="s">
        <v>85</v>
      </c>
      <c r="AY139" s="14" t="s">
        <v>124</v>
      </c>
      <c r="BE139" s="195">
        <f t="shared" si="14"/>
        <v>0</v>
      </c>
      <c r="BF139" s="195">
        <f t="shared" si="15"/>
        <v>0</v>
      </c>
      <c r="BG139" s="195">
        <f t="shared" si="16"/>
        <v>0</v>
      </c>
      <c r="BH139" s="195">
        <f t="shared" si="17"/>
        <v>0</v>
      </c>
      <c r="BI139" s="195">
        <f t="shared" si="18"/>
        <v>0</v>
      </c>
      <c r="BJ139" s="14" t="s">
        <v>83</v>
      </c>
      <c r="BK139" s="195">
        <f t="shared" si="19"/>
        <v>0</v>
      </c>
      <c r="BL139" s="14" t="s">
        <v>131</v>
      </c>
      <c r="BM139" s="194" t="s">
        <v>167</v>
      </c>
    </row>
    <row r="140" spans="1:65" s="2" customFormat="1" ht="16.5" customHeight="1">
      <c r="A140" s="31"/>
      <c r="B140" s="32"/>
      <c r="C140" s="183" t="s">
        <v>168</v>
      </c>
      <c r="D140" s="183" t="s">
        <v>126</v>
      </c>
      <c r="E140" s="184" t="s">
        <v>169</v>
      </c>
      <c r="F140" s="185" t="s">
        <v>170</v>
      </c>
      <c r="G140" s="186" t="s">
        <v>171</v>
      </c>
      <c r="H140" s="187">
        <v>260</v>
      </c>
      <c r="I140" s="188"/>
      <c r="J140" s="189">
        <f t="shared" si="10"/>
        <v>0</v>
      </c>
      <c r="K140" s="185" t="s">
        <v>130</v>
      </c>
      <c r="L140" s="36"/>
      <c r="M140" s="190" t="s">
        <v>1</v>
      </c>
      <c r="N140" s="191" t="s">
        <v>40</v>
      </c>
      <c r="O140" s="68"/>
      <c r="P140" s="192">
        <f t="shared" si="11"/>
        <v>0</v>
      </c>
      <c r="Q140" s="192">
        <v>0</v>
      </c>
      <c r="R140" s="192">
        <f t="shared" si="12"/>
        <v>0</v>
      </c>
      <c r="S140" s="192">
        <v>0.29</v>
      </c>
      <c r="T140" s="193">
        <f t="shared" si="13"/>
        <v>75.39999999999999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4" t="s">
        <v>131</v>
      </c>
      <c r="AT140" s="194" t="s">
        <v>126</v>
      </c>
      <c r="AU140" s="194" t="s">
        <v>85</v>
      </c>
      <c r="AY140" s="14" t="s">
        <v>124</v>
      </c>
      <c r="BE140" s="195">
        <f t="shared" si="14"/>
        <v>0</v>
      </c>
      <c r="BF140" s="195">
        <f t="shared" si="15"/>
        <v>0</v>
      </c>
      <c r="BG140" s="195">
        <f t="shared" si="16"/>
        <v>0</v>
      </c>
      <c r="BH140" s="195">
        <f t="shared" si="17"/>
        <v>0</v>
      </c>
      <c r="BI140" s="195">
        <f t="shared" si="18"/>
        <v>0</v>
      </c>
      <c r="BJ140" s="14" t="s">
        <v>83</v>
      </c>
      <c r="BK140" s="195">
        <f t="shared" si="19"/>
        <v>0</v>
      </c>
      <c r="BL140" s="14" t="s">
        <v>131</v>
      </c>
      <c r="BM140" s="194" t="s">
        <v>172</v>
      </c>
    </row>
    <row r="141" spans="1:65" s="2" customFormat="1" ht="16.5" customHeight="1">
      <c r="A141" s="31"/>
      <c r="B141" s="32"/>
      <c r="C141" s="183" t="s">
        <v>8</v>
      </c>
      <c r="D141" s="183" t="s">
        <v>126</v>
      </c>
      <c r="E141" s="184" t="s">
        <v>173</v>
      </c>
      <c r="F141" s="185" t="s">
        <v>174</v>
      </c>
      <c r="G141" s="186" t="s">
        <v>171</v>
      </c>
      <c r="H141" s="187">
        <v>150</v>
      </c>
      <c r="I141" s="188"/>
      <c r="J141" s="189">
        <f t="shared" si="10"/>
        <v>0</v>
      </c>
      <c r="K141" s="185" t="s">
        <v>130</v>
      </c>
      <c r="L141" s="36"/>
      <c r="M141" s="190" t="s">
        <v>1</v>
      </c>
      <c r="N141" s="191" t="s">
        <v>40</v>
      </c>
      <c r="O141" s="68"/>
      <c r="P141" s="192">
        <f t="shared" si="11"/>
        <v>0</v>
      </c>
      <c r="Q141" s="192">
        <v>0</v>
      </c>
      <c r="R141" s="192">
        <f t="shared" si="12"/>
        <v>0</v>
      </c>
      <c r="S141" s="192">
        <v>0.205</v>
      </c>
      <c r="T141" s="193">
        <f t="shared" si="13"/>
        <v>30.749999999999996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4" t="s">
        <v>131</v>
      </c>
      <c r="AT141" s="194" t="s">
        <v>126</v>
      </c>
      <c r="AU141" s="194" t="s">
        <v>85</v>
      </c>
      <c r="AY141" s="14" t="s">
        <v>124</v>
      </c>
      <c r="BE141" s="195">
        <f t="shared" si="14"/>
        <v>0</v>
      </c>
      <c r="BF141" s="195">
        <f t="shared" si="15"/>
        <v>0</v>
      </c>
      <c r="BG141" s="195">
        <f t="shared" si="16"/>
        <v>0</v>
      </c>
      <c r="BH141" s="195">
        <f t="shared" si="17"/>
        <v>0</v>
      </c>
      <c r="BI141" s="195">
        <f t="shared" si="18"/>
        <v>0</v>
      </c>
      <c r="BJ141" s="14" t="s">
        <v>83</v>
      </c>
      <c r="BK141" s="195">
        <f t="shared" si="19"/>
        <v>0</v>
      </c>
      <c r="BL141" s="14" t="s">
        <v>131</v>
      </c>
      <c r="BM141" s="194" t="s">
        <v>175</v>
      </c>
    </row>
    <row r="142" spans="1:65" s="2" customFormat="1" ht="16.5" customHeight="1">
      <c r="A142" s="31"/>
      <c r="B142" s="32"/>
      <c r="C142" s="183" t="s">
        <v>176</v>
      </c>
      <c r="D142" s="183" t="s">
        <v>126</v>
      </c>
      <c r="E142" s="184" t="s">
        <v>177</v>
      </c>
      <c r="F142" s="185" t="s">
        <v>178</v>
      </c>
      <c r="G142" s="186" t="s">
        <v>171</v>
      </c>
      <c r="H142" s="187">
        <v>243</v>
      </c>
      <c r="I142" s="188"/>
      <c r="J142" s="189">
        <f t="shared" si="10"/>
        <v>0</v>
      </c>
      <c r="K142" s="185" t="s">
        <v>130</v>
      </c>
      <c r="L142" s="36"/>
      <c r="M142" s="190" t="s">
        <v>1</v>
      </c>
      <c r="N142" s="191" t="s">
        <v>40</v>
      </c>
      <c r="O142" s="68"/>
      <c r="P142" s="192">
        <f t="shared" si="11"/>
        <v>0</v>
      </c>
      <c r="Q142" s="192">
        <v>0</v>
      </c>
      <c r="R142" s="192">
        <f t="shared" si="12"/>
        <v>0</v>
      </c>
      <c r="S142" s="192">
        <v>0.04</v>
      </c>
      <c r="T142" s="193">
        <f t="shared" si="13"/>
        <v>9.72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4" t="s">
        <v>131</v>
      </c>
      <c r="AT142" s="194" t="s">
        <v>126</v>
      </c>
      <c r="AU142" s="194" t="s">
        <v>85</v>
      </c>
      <c r="AY142" s="14" t="s">
        <v>124</v>
      </c>
      <c r="BE142" s="195">
        <f t="shared" si="14"/>
        <v>0</v>
      </c>
      <c r="BF142" s="195">
        <f t="shared" si="15"/>
        <v>0</v>
      </c>
      <c r="BG142" s="195">
        <f t="shared" si="16"/>
        <v>0</v>
      </c>
      <c r="BH142" s="195">
        <f t="shared" si="17"/>
        <v>0</v>
      </c>
      <c r="BI142" s="195">
        <f t="shared" si="18"/>
        <v>0</v>
      </c>
      <c r="BJ142" s="14" t="s">
        <v>83</v>
      </c>
      <c r="BK142" s="195">
        <f t="shared" si="19"/>
        <v>0</v>
      </c>
      <c r="BL142" s="14" t="s">
        <v>131</v>
      </c>
      <c r="BM142" s="194" t="s">
        <v>179</v>
      </c>
    </row>
    <row r="143" spans="1:65" s="2" customFormat="1" ht="24.2" customHeight="1">
      <c r="A143" s="31"/>
      <c r="B143" s="32"/>
      <c r="C143" s="183" t="s">
        <v>180</v>
      </c>
      <c r="D143" s="183" t="s">
        <v>126</v>
      </c>
      <c r="E143" s="184" t="s">
        <v>181</v>
      </c>
      <c r="F143" s="185" t="s">
        <v>182</v>
      </c>
      <c r="G143" s="186" t="s">
        <v>183</v>
      </c>
      <c r="H143" s="187">
        <v>211.275</v>
      </c>
      <c r="I143" s="188"/>
      <c r="J143" s="189">
        <f t="shared" si="10"/>
        <v>0</v>
      </c>
      <c r="K143" s="185" t="s">
        <v>130</v>
      </c>
      <c r="L143" s="36"/>
      <c r="M143" s="190" t="s">
        <v>1</v>
      </c>
      <c r="N143" s="191" t="s">
        <v>40</v>
      </c>
      <c r="O143" s="68"/>
      <c r="P143" s="192">
        <f t="shared" si="11"/>
        <v>0</v>
      </c>
      <c r="Q143" s="192">
        <v>0</v>
      </c>
      <c r="R143" s="192">
        <f t="shared" si="12"/>
        <v>0</v>
      </c>
      <c r="S143" s="192">
        <v>0</v>
      </c>
      <c r="T143" s="193">
        <f t="shared" si="1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4" t="s">
        <v>131</v>
      </c>
      <c r="AT143" s="194" t="s">
        <v>126</v>
      </c>
      <c r="AU143" s="194" t="s">
        <v>85</v>
      </c>
      <c r="AY143" s="14" t="s">
        <v>124</v>
      </c>
      <c r="BE143" s="195">
        <f t="shared" si="14"/>
        <v>0</v>
      </c>
      <c r="BF143" s="195">
        <f t="shared" si="15"/>
        <v>0</v>
      </c>
      <c r="BG143" s="195">
        <f t="shared" si="16"/>
        <v>0</v>
      </c>
      <c r="BH143" s="195">
        <f t="shared" si="17"/>
        <v>0</v>
      </c>
      <c r="BI143" s="195">
        <f t="shared" si="18"/>
        <v>0</v>
      </c>
      <c r="BJ143" s="14" t="s">
        <v>83</v>
      </c>
      <c r="BK143" s="195">
        <f t="shared" si="19"/>
        <v>0</v>
      </c>
      <c r="BL143" s="14" t="s">
        <v>131</v>
      </c>
      <c r="BM143" s="194" t="s">
        <v>184</v>
      </c>
    </row>
    <row r="144" spans="1:47" s="2" customFormat="1" ht="19.5">
      <c r="A144" s="31"/>
      <c r="B144" s="32"/>
      <c r="C144" s="33"/>
      <c r="D144" s="196" t="s">
        <v>152</v>
      </c>
      <c r="E144" s="33"/>
      <c r="F144" s="197" t="s">
        <v>185</v>
      </c>
      <c r="G144" s="33"/>
      <c r="H144" s="33"/>
      <c r="I144" s="198"/>
      <c r="J144" s="33"/>
      <c r="K144" s="33"/>
      <c r="L144" s="36"/>
      <c r="M144" s="199"/>
      <c r="N144" s="200"/>
      <c r="O144" s="68"/>
      <c r="P144" s="68"/>
      <c r="Q144" s="68"/>
      <c r="R144" s="68"/>
      <c r="S144" s="68"/>
      <c r="T144" s="69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T144" s="14" t="s">
        <v>152</v>
      </c>
      <c r="AU144" s="14" t="s">
        <v>85</v>
      </c>
    </row>
    <row r="145" spans="1:65" s="2" customFormat="1" ht="33" customHeight="1">
      <c r="A145" s="31"/>
      <c r="B145" s="32"/>
      <c r="C145" s="183" t="s">
        <v>186</v>
      </c>
      <c r="D145" s="183" t="s">
        <v>126</v>
      </c>
      <c r="E145" s="184" t="s">
        <v>187</v>
      </c>
      <c r="F145" s="185" t="s">
        <v>188</v>
      </c>
      <c r="G145" s="186" t="s">
        <v>183</v>
      </c>
      <c r="H145" s="187">
        <v>90</v>
      </c>
      <c r="I145" s="188"/>
      <c r="J145" s="189">
        <f>ROUND(I145*H145,2)</f>
        <v>0</v>
      </c>
      <c r="K145" s="185" t="s">
        <v>130</v>
      </c>
      <c r="L145" s="36"/>
      <c r="M145" s="190" t="s">
        <v>1</v>
      </c>
      <c r="N145" s="191" t="s">
        <v>40</v>
      </c>
      <c r="O145" s="68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4" t="s">
        <v>131</v>
      </c>
      <c r="AT145" s="194" t="s">
        <v>126</v>
      </c>
      <c r="AU145" s="194" t="s">
        <v>85</v>
      </c>
      <c r="AY145" s="14" t="s">
        <v>124</v>
      </c>
      <c r="BE145" s="195">
        <f>IF(N145="základní",J145,0)</f>
        <v>0</v>
      </c>
      <c r="BF145" s="195">
        <f>IF(N145="snížená",J145,0)</f>
        <v>0</v>
      </c>
      <c r="BG145" s="195">
        <f>IF(N145="zákl. přenesená",J145,0)</f>
        <v>0</v>
      </c>
      <c r="BH145" s="195">
        <f>IF(N145="sníž. přenesená",J145,0)</f>
        <v>0</v>
      </c>
      <c r="BI145" s="195">
        <f>IF(N145="nulová",J145,0)</f>
        <v>0</v>
      </c>
      <c r="BJ145" s="14" t="s">
        <v>83</v>
      </c>
      <c r="BK145" s="195">
        <f>ROUND(I145*H145,2)</f>
        <v>0</v>
      </c>
      <c r="BL145" s="14" t="s">
        <v>131</v>
      </c>
      <c r="BM145" s="194" t="s">
        <v>189</v>
      </c>
    </row>
    <row r="146" spans="1:65" s="2" customFormat="1" ht="33" customHeight="1">
      <c r="A146" s="31"/>
      <c r="B146" s="32"/>
      <c r="C146" s="183" t="s">
        <v>190</v>
      </c>
      <c r="D146" s="183" t="s">
        <v>126</v>
      </c>
      <c r="E146" s="184" t="s">
        <v>191</v>
      </c>
      <c r="F146" s="185" t="s">
        <v>192</v>
      </c>
      <c r="G146" s="186" t="s">
        <v>183</v>
      </c>
      <c r="H146" s="187">
        <v>94.2</v>
      </c>
      <c r="I146" s="188"/>
      <c r="J146" s="189">
        <f>ROUND(I146*H146,2)</f>
        <v>0</v>
      </c>
      <c r="K146" s="185" t="s">
        <v>130</v>
      </c>
      <c r="L146" s="36"/>
      <c r="M146" s="190" t="s">
        <v>1</v>
      </c>
      <c r="N146" s="191" t="s">
        <v>40</v>
      </c>
      <c r="O146" s="68"/>
      <c r="P146" s="192">
        <f>O146*H146</f>
        <v>0</v>
      </c>
      <c r="Q146" s="192">
        <v>0</v>
      </c>
      <c r="R146" s="192">
        <f>Q146*H146</f>
        <v>0</v>
      </c>
      <c r="S146" s="192">
        <v>0</v>
      </c>
      <c r="T146" s="193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4" t="s">
        <v>131</v>
      </c>
      <c r="AT146" s="194" t="s">
        <v>126</v>
      </c>
      <c r="AU146" s="194" t="s">
        <v>85</v>
      </c>
      <c r="AY146" s="14" t="s">
        <v>124</v>
      </c>
      <c r="BE146" s="195">
        <f>IF(N146="základní",J146,0)</f>
        <v>0</v>
      </c>
      <c r="BF146" s="195">
        <f>IF(N146="snížená",J146,0)</f>
        <v>0</v>
      </c>
      <c r="BG146" s="195">
        <f>IF(N146="zákl. přenesená",J146,0)</f>
        <v>0</v>
      </c>
      <c r="BH146" s="195">
        <f>IF(N146="sníž. přenesená",J146,0)</f>
        <v>0</v>
      </c>
      <c r="BI146" s="195">
        <f>IF(N146="nulová",J146,0)</f>
        <v>0</v>
      </c>
      <c r="BJ146" s="14" t="s">
        <v>83</v>
      </c>
      <c r="BK146" s="195">
        <f>ROUND(I146*H146,2)</f>
        <v>0</v>
      </c>
      <c r="BL146" s="14" t="s">
        <v>131</v>
      </c>
      <c r="BM146" s="194" t="s">
        <v>193</v>
      </c>
    </row>
    <row r="147" spans="1:65" s="2" customFormat="1" ht="33" customHeight="1">
      <c r="A147" s="31"/>
      <c r="B147" s="32"/>
      <c r="C147" s="183" t="s">
        <v>194</v>
      </c>
      <c r="D147" s="183" t="s">
        <v>126</v>
      </c>
      <c r="E147" s="184" t="s">
        <v>195</v>
      </c>
      <c r="F147" s="185" t="s">
        <v>196</v>
      </c>
      <c r="G147" s="186" t="s">
        <v>183</v>
      </c>
      <c r="H147" s="187">
        <v>187.5</v>
      </c>
      <c r="I147" s="188"/>
      <c r="J147" s="189">
        <f>ROUND(I147*H147,2)</f>
        <v>0</v>
      </c>
      <c r="K147" s="185" t="s">
        <v>130</v>
      </c>
      <c r="L147" s="36"/>
      <c r="M147" s="190" t="s">
        <v>1</v>
      </c>
      <c r="N147" s="191" t="s">
        <v>40</v>
      </c>
      <c r="O147" s="68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4" t="s">
        <v>131</v>
      </c>
      <c r="AT147" s="194" t="s">
        <v>126</v>
      </c>
      <c r="AU147" s="194" t="s">
        <v>85</v>
      </c>
      <c r="AY147" s="14" t="s">
        <v>124</v>
      </c>
      <c r="BE147" s="195">
        <f>IF(N147="základní",J147,0)</f>
        <v>0</v>
      </c>
      <c r="BF147" s="195">
        <f>IF(N147="snížená",J147,0)</f>
        <v>0</v>
      </c>
      <c r="BG147" s="195">
        <f>IF(N147="zákl. přenesená",J147,0)</f>
        <v>0</v>
      </c>
      <c r="BH147" s="195">
        <f>IF(N147="sníž. přenesená",J147,0)</f>
        <v>0</v>
      </c>
      <c r="BI147" s="195">
        <f>IF(N147="nulová",J147,0)</f>
        <v>0</v>
      </c>
      <c r="BJ147" s="14" t="s">
        <v>83</v>
      </c>
      <c r="BK147" s="195">
        <f>ROUND(I147*H147,2)</f>
        <v>0</v>
      </c>
      <c r="BL147" s="14" t="s">
        <v>131</v>
      </c>
      <c r="BM147" s="194" t="s">
        <v>197</v>
      </c>
    </row>
    <row r="148" spans="1:65" s="2" customFormat="1" ht="33" customHeight="1">
      <c r="A148" s="31"/>
      <c r="B148" s="32"/>
      <c r="C148" s="183" t="s">
        <v>198</v>
      </c>
      <c r="D148" s="183" t="s">
        <v>126</v>
      </c>
      <c r="E148" s="184" t="s">
        <v>199</v>
      </c>
      <c r="F148" s="185" t="s">
        <v>200</v>
      </c>
      <c r="G148" s="186" t="s">
        <v>183</v>
      </c>
      <c r="H148" s="187">
        <v>3.24</v>
      </c>
      <c r="I148" s="188"/>
      <c r="J148" s="189">
        <f>ROUND(I148*H148,2)</f>
        <v>0</v>
      </c>
      <c r="K148" s="185" t="s">
        <v>130</v>
      </c>
      <c r="L148" s="36"/>
      <c r="M148" s="190" t="s">
        <v>1</v>
      </c>
      <c r="N148" s="191" t="s">
        <v>40</v>
      </c>
      <c r="O148" s="68"/>
      <c r="P148" s="192">
        <f>O148*H148</f>
        <v>0</v>
      </c>
      <c r="Q148" s="192">
        <v>0</v>
      </c>
      <c r="R148" s="192">
        <f>Q148*H148</f>
        <v>0</v>
      </c>
      <c r="S148" s="192">
        <v>0</v>
      </c>
      <c r="T148" s="193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4" t="s">
        <v>131</v>
      </c>
      <c r="AT148" s="194" t="s">
        <v>126</v>
      </c>
      <c r="AU148" s="194" t="s">
        <v>85</v>
      </c>
      <c r="AY148" s="14" t="s">
        <v>124</v>
      </c>
      <c r="BE148" s="195">
        <f>IF(N148="základní",J148,0)</f>
        <v>0</v>
      </c>
      <c r="BF148" s="195">
        <f>IF(N148="snížená",J148,0)</f>
        <v>0</v>
      </c>
      <c r="BG148" s="195">
        <f>IF(N148="zákl. přenesená",J148,0)</f>
        <v>0</v>
      </c>
      <c r="BH148" s="195">
        <f>IF(N148="sníž. přenesená",J148,0)</f>
        <v>0</v>
      </c>
      <c r="BI148" s="195">
        <f>IF(N148="nulová",J148,0)</f>
        <v>0</v>
      </c>
      <c r="BJ148" s="14" t="s">
        <v>83</v>
      </c>
      <c r="BK148" s="195">
        <f>ROUND(I148*H148,2)</f>
        <v>0</v>
      </c>
      <c r="BL148" s="14" t="s">
        <v>131</v>
      </c>
      <c r="BM148" s="194" t="s">
        <v>201</v>
      </c>
    </row>
    <row r="149" spans="1:65" s="2" customFormat="1" ht="33" customHeight="1">
      <c r="A149" s="31"/>
      <c r="B149" s="32"/>
      <c r="C149" s="183" t="s">
        <v>202</v>
      </c>
      <c r="D149" s="183" t="s">
        <v>126</v>
      </c>
      <c r="E149" s="184" t="s">
        <v>203</v>
      </c>
      <c r="F149" s="185" t="s">
        <v>204</v>
      </c>
      <c r="G149" s="186" t="s">
        <v>183</v>
      </c>
      <c r="H149" s="187">
        <v>90</v>
      </c>
      <c r="I149" s="188"/>
      <c r="J149" s="189">
        <f>ROUND(I149*H149,2)</f>
        <v>0</v>
      </c>
      <c r="K149" s="185" t="s">
        <v>130</v>
      </c>
      <c r="L149" s="36"/>
      <c r="M149" s="190" t="s">
        <v>1</v>
      </c>
      <c r="N149" s="191" t="s">
        <v>40</v>
      </c>
      <c r="O149" s="68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4" t="s">
        <v>131</v>
      </c>
      <c r="AT149" s="194" t="s">
        <v>126</v>
      </c>
      <c r="AU149" s="194" t="s">
        <v>85</v>
      </c>
      <c r="AY149" s="14" t="s">
        <v>124</v>
      </c>
      <c r="BE149" s="195">
        <f>IF(N149="základní",J149,0)</f>
        <v>0</v>
      </c>
      <c r="BF149" s="195">
        <f>IF(N149="snížená",J149,0)</f>
        <v>0</v>
      </c>
      <c r="BG149" s="195">
        <f>IF(N149="zákl. přenesená",J149,0)</f>
        <v>0</v>
      </c>
      <c r="BH149" s="195">
        <f>IF(N149="sníž. přenesená",J149,0)</f>
        <v>0</v>
      </c>
      <c r="BI149" s="195">
        <f>IF(N149="nulová",J149,0)</f>
        <v>0</v>
      </c>
      <c r="BJ149" s="14" t="s">
        <v>83</v>
      </c>
      <c r="BK149" s="195">
        <f>ROUND(I149*H149,2)</f>
        <v>0</v>
      </c>
      <c r="BL149" s="14" t="s">
        <v>131</v>
      </c>
      <c r="BM149" s="194" t="s">
        <v>205</v>
      </c>
    </row>
    <row r="150" spans="1:47" s="2" customFormat="1" ht="19.5">
      <c r="A150" s="31"/>
      <c r="B150" s="32"/>
      <c r="C150" s="33"/>
      <c r="D150" s="196" t="s">
        <v>152</v>
      </c>
      <c r="E150" s="33"/>
      <c r="F150" s="197" t="s">
        <v>206</v>
      </c>
      <c r="G150" s="33"/>
      <c r="H150" s="33"/>
      <c r="I150" s="198"/>
      <c r="J150" s="33"/>
      <c r="K150" s="33"/>
      <c r="L150" s="36"/>
      <c r="M150" s="199"/>
      <c r="N150" s="200"/>
      <c r="O150" s="68"/>
      <c r="P150" s="68"/>
      <c r="Q150" s="68"/>
      <c r="R150" s="68"/>
      <c r="S150" s="68"/>
      <c r="T150" s="69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T150" s="14" t="s">
        <v>152</v>
      </c>
      <c r="AU150" s="14" t="s">
        <v>85</v>
      </c>
    </row>
    <row r="151" spans="1:65" s="2" customFormat="1" ht="33" customHeight="1">
      <c r="A151" s="31"/>
      <c r="B151" s="32"/>
      <c r="C151" s="183" t="s">
        <v>207</v>
      </c>
      <c r="D151" s="183" t="s">
        <v>126</v>
      </c>
      <c r="E151" s="184" t="s">
        <v>208</v>
      </c>
      <c r="F151" s="185" t="s">
        <v>209</v>
      </c>
      <c r="G151" s="186" t="s">
        <v>183</v>
      </c>
      <c r="H151" s="187">
        <v>284.94</v>
      </c>
      <c r="I151" s="188"/>
      <c r="J151" s="189">
        <f>ROUND(I151*H151,2)</f>
        <v>0</v>
      </c>
      <c r="K151" s="185" t="s">
        <v>130</v>
      </c>
      <c r="L151" s="36"/>
      <c r="M151" s="190" t="s">
        <v>1</v>
      </c>
      <c r="N151" s="191" t="s">
        <v>40</v>
      </c>
      <c r="O151" s="68"/>
      <c r="P151" s="192">
        <f>O151*H151</f>
        <v>0</v>
      </c>
      <c r="Q151" s="192">
        <v>0</v>
      </c>
      <c r="R151" s="192">
        <f>Q151*H151</f>
        <v>0</v>
      </c>
      <c r="S151" s="192">
        <v>0</v>
      </c>
      <c r="T151" s="193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4" t="s">
        <v>131</v>
      </c>
      <c r="AT151" s="194" t="s">
        <v>126</v>
      </c>
      <c r="AU151" s="194" t="s">
        <v>85</v>
      </c>
      <c r="AY151" s="14" t="s">
        <v>124</v>
      </c>
      <c r="BE151" s="195">
        <f>IF(N151="základní",J151,0)</f>
        <v>0</v>
      </c>
      <c r="BF151" s="195">
        <f>IF(N151="snížená",J151,0)</f>
        <v>0</v>
      </c>
      <c r="BG151" s="195">
        <f>IF(N151="zákl. přenesená",J151,0)</f>
        <v>0</v>
      </c>
      <c r="BH151" s="195">
        <f>IF(N151="sníž. přenesená",J151,0)</f>
        <v>0</v>
      </c>
      <c r="BI151" s="195">
        <f>IF(N151="nulová",J151,0)</f>
        <v>0</v>
      </c>
      <c r="BJ151" s="14" t="s">
        <v>83</v>
      </c>
      <c r="BK151" s="195">
        <f>ROUND(I151*H151,2)</f>
        <v>0</v>
      </c>
      <c r="BL151" s="14" t="s">
        <v>131</v>
      </c>
      <c r="BM151" s="194" t="s">
        <v>210</v>
      </c>
    </row>
    <row r="152" spans="1:47" s="2" customFormat="1" ht="19.5">
      <c r="A152" s="31"/>
      <c r="B152" s="32"/>
      <c r="C152" s="33"/>
      <c r="D152" s="196" t="s">
        <v>152</v>
      </c>
      <c r="E152" s="33"/>
      <c r="F152" s="197" t="s">
        <v>206</v>
      </c>
      <c r="G152" s="33"/>
      <c r="H152" s="33"/>
      <c r="I152" s="198"/>
      <c r="J152" s="33"/>
      <c r="K152" s="33"/>
      <c r="L152" s="36"/>
      <c r="M152" s="199"/>
      <c r="N152" s="200"/>
      <c r="O152" s="68"/>
      <c r="P152" s="68"/>
      <c r="Q152" s="68"/>
      <c r="R152" s="68"/>
      <c r="S152" s="68"/>
      <c r="T152" s="69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T152" s="14" t="s">
        <v>152</v>
      </c>
      <c r="AU152" s="14" t="s">
        <v>85</v>
      </c>
    </row>
    <row r="153" spans="1:65" s="2" customFormat="1" ht="33" customHeight="1">
      <c r="A153" s="31"/>
      <c r="B153" s="32"/>
      <c r="C153" s="183" t="s">
        <v>7</v>
      </c>
      <c r="D153" s="183" t="s">
        <v>126</v>
      </c>
      <c r="E153" s="184" t="s">
        <v>211</v>
      </c>
      <c r="F153" s="185" t="s">
        <v>212</v>
      </c>
      <c r="G153" s="186" t="s">
        <v>213</v>
      </c>
      <c r="H153" s="187">
        <v>656.145</v>
      </c>
      <c r="I153" s="188"/>
      <c r="J153" s="189">
        <f>ROUND(I153*H153,2)</f>
        <v>0</v>
      </c>
      <c r="K153" s="185" t="s">
        <v>130</v>
      </c>
      <c r="L153" s="36"/>
      <c r="M153" s="190" t="s">
        <v>1</v>
      </c>
      <c r="N153" s="191" t="s">
        <v>40</v>
      </c>
      <c r="O153" s="68"/>
      <c r="P153" s="192">
        <f>O153*H153</f>
        <v>0</v>
      </c>
      <c r="Q153" s="192">
        <v>0</v>
      </c>
      <c r="R153" s="192">
        <f>Q153*H153</f>
        <v>0</v>
      </c>
      <c r="S153" s="192">
        <v>0</v>
      </c>
      <c r="T153" s="193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4" t="s">
        <v>131</v>
      </c>
      <c r="AT153" s="194" t="s">
        <v>126</v>
      </c>
      <c r="AU153" s="194" t="s">
        <v>85</v>
      </c>
      <c r="AY153" s="14" t="s">
        <v>124</v>
      </c>
      <c r="BE153" s="195">
        <f>IF(N153="základní",J153,0)</f>
        <v>0</v>
      </c>
      <c r="BF153" s="195">
        <f>IF(N153="snížená",J153,0)</f>
        <v>0</v>
      </c>
      <c r="BG153" s="195">
        <f>IF(N153="zákl. přenesená",J153,0)</f>
        <v>0</v>
      </c>
      <c r="BH153" s="195">
        <f>IF(N153="sníž. přenesená",J153,0)</f>
        <v>0</v>
      </c>
      <c r="BI153" s="195">
        <f>IF(N153="nulová",J153,0)</f>
        <v>0</v>
      </c>
      <c r="BJ153" s="14" t="s">
        <v>83</v>
      </c>
      <c r="BK153" s="195">
        <f>ROUND(I153*H153,2)</f>
        <v>0</v>
      </c>
      <c r="BL153" s="14" t="s">
        <v>131</v>
      </c>
      <c r="BM153" s="194" t="s">
        <v>214</v>
      </c>
    </row>
    <row r="154" spans="1:47" s="2" customFormat="1" ht="29.25">
      <c r="A154" s="31"/>
      <c r="B154" s="32"/>
      <c r="C154" s="33"/>
      <c r="D154" s="196" t="s">
        <v>152</v>
      </c>
      <c r="E154" s="33"/>
      <c r="F154" s="197" t="s">
        <v>215</v>
      </c>
      <c r="G154" s="33"/>
      <c r="H154" s="33"/>
      <c r="I154" s="198"/>
      <c r="J154" s="33"/>
      <c r="K154" s="33"/>
      <c r="L154" s="36"/>
      <c r="M154" s="199"/>
      <c r="N154" s="200"/>
      <c r="O154" s="68"/>
      <c r="P154" s="68"/>
      <c r="Q154" s="68"/>
      <c r="R154" s="68"/>
      <c r="S154" s="68"/>
      <c r="T154" s="69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T154" s="14" t="s">
        <v>152</v>
      </c>
      <c r="AU154" s="14" t="s">
        <v>85</v>
      </c>
    </row>
    <row r="155" spans="1:65" s="2" customFormat="1" ht="16.5" customHeight="1">
      <c r="A155" s="31"/>
      <c r="B155" s="32"/>
      <c r="C155" s="183" t="s">
        <v>216</v>
      </c>
      <c r="D155" s="183" t="s">
        <v>126</v>
      </c>
      <c r="E155" s="184" t="s">
        <v>217</v>
      </c>
      <c r="F155" s="185" t="s">
        <v>218</v>
      </c>
      <c r="G155" s="186" t="s">
        <v>183</v>
      </c>
      <c r="H155" s="187">
        <v>371.7</v>
      </c>
      <c r="I155" s="188"/>
      <c r="J155" s="189">
        <f>ROUND(I155*H155,2)</f>
        <v>0</v>
      </c>
      <c r="K155" s="185" t="s">
        <v>130</v>
      </c>
      <c r="L155" s="36"/>
      <c r="M155" s="190" t="s">
        <v>1</v>
      </c>
      <c r="N155" s="191" t="s">
        <v>40</v>
      </c>
      <c r="O155" s="68"/>
      <c r="P155" s="192">
        <f>O155*H155</f>
        <v>0</v>
      </c>
      <c r="Q155" s="192">
        <v>0</v>
      </c>
      <c r="R155" s="192">
        <f>Q155*H155</f>
        <v>0</v>
      </c>
      <c r="S155" s="192">
        <v>0</v>
      </c>
      <c r="T155" s="193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4" t="s">
        <v>131</v>
      </c>
      <c r="AT155" s="194" t="s">
        <v>126</v>
      </c>
      <c r="AU155" s="194" t="s">
        <v>85</v>
      </c>
      <c r="AY155" s="14" t="s">
        <v>124</v>
      </c>
      <c r="BE155" s="195">
        <f>IF(N155="základní",J155,0)</f>
        <v>0</v>
      </c>
      <c r="BF155" s="195">
        <f>IF(N155="snížená",J155,0)</f>
        <v>0</v>
      </c>
      <c r="BG155" s="195">
        <f>IF(N155="zákl. přenesená",J155,0)</f>
        <v>0</v>
      </c>
      <c r="BH155" s="195">
        <f>IF(N155="sníž. přenesená",J155,0)</f>
        <v>0</v>
      </c>
      <c r="BI155" s="195">
        <f>IF(N155="nulová",J155,0)</f>
        <v>0</v>
      </c>
      <c r="BJ155" s="14" t="s">
        <v>83</v>
      </c>
      <c r="BK155" s="195">
        <f>ROUND(I155*H155,2)</f>
        <v>0</v>
      </c>
      <c r="BL155" s="14" t="s">
        <v>131</v>
      </c>
      <c r="BM155" s="194" t="s">
        <v>219</v>
      </c>
    </row>
    <row r="156" spans="1:65" s="2" customFormat="1" ht="24.2" customHeight="1">
      <c r="A156" s="31"/>
      <c r="B156" s="32"/>
      <c r="C156" s="183" t="s">
        <v>220</v>
      </c>
      <c r="D156" s="183" t="s">
        <v>126</v>
      </c>
      <c r="E156" s="184" t="s">
        <v>221</v>
      </c>
      <c r="F156" s="185" t="s">
        <v>222</v>
      </c>
      <c r="G156" s="186" t="s">
        <v>183</v>
      </c>
      <c r="H156" s="187">
        <v>10.592</v>
      </c>
      <c r="I156" s="188"/>
      <c r="J156" s="189">
        <f>ROUND(I156*H156,2)</f>
        <v>0</v>
      </c>
      <c r="K156" s="185" t="s">
        <v>130</v>
      </c>
      <c r="L156" s="36"/>
      <c r="M156" s="190" t="s">
        <v>1</v>
      </c>
      <c r="N156" s="191" t="s">
        <v>40</v>
      </c>
      <c r="O156" s="68"/>
      <c r="P156" s="192">
        <f>O156*H156</f>
        <v>0</v>
      </c>
      <c r="Q156" s="192">
        <v>0</v>
      </c>
      <c r="R156" s="192">
        <f>Q156*H156</f>
        <v>0</v>
      </c>
      <c r="S156" s="192">
        <v>0</v>
      </c>
      <c r="T156" s="193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4" t="s">
        <v>131</v>
      </c>
      <c r="AT156" s="194" t="s">
        <v>126</v>
      </c>
      <c r="AU156" s="194" t="s">
        <v>85</v>
      </c>
      <c r="AY156" s="14" t="s">
        <v>124</v>
      </c>
      <c r="BE156" s="195">
        <f>IF(N156="základní",J156,0)</f>
        <v>0</v>
      </c>
      <c r="BF156" s="195">
        <f>IF(N156="snížená",J156,0)</f>
        <v>0</v>
      </c>
      <c r="BG156" s="195">
        <f>IF(N156="zákl. přenesená",J156,0)</f>
        <v>0</v>
      </c>
      <c r="BH156" s="195">
        <f>IF(N156="sníž. přenesená",J156,0)</f>
        <v>0</v>
      </c>
      <c r="BI156" s="195">
        <f>IF(N156="nulová",J156,0)</f>
        <v>0</v>
      </c>
      <c r="BJ156" s="14" t="s">
        <v>83</v>
      </c>
      <c r="BK156" s="195">
        <f>ROUND(I156*H156,2)</f>
        <v>0</v>
      </c>
      <c r="BL156" s="14" t="s">
        <v>131</v>
      </c>
      <c r="BM156" s="194" t="s">
        <v>223</v>
      </c>
    </row>
    <row r="157" spans="1:47" s="2" customFormat="1" ht="19.5">
      <c r="A157" s="31"/>
      <c r="B157" s="32"/>
      <c r="C157" s="33"/>
      <c r="D157" s="196" t="s">
        <v>152</v>
      </c>
      <c r="E157" s="33"/>
      <c r="F157" s="197" t="s">
        <v>224</v>
      </c>
      <c r="G157" s="33"/>
      <c r="H157" s="33"/>
      <c r="I157" s="198"/>
      <c r="J157" s="33"/>
      <c r="K157" s="33"/>
      <c r="L157" s="36"/>
      <c r="M157" s="199"/>
      <c r="N157" s="200"/>
      <c r="O157" s="68"/>
      <c r="P157" s="68"/>
      <c r="Q157" s="68"/>
      <c r="R157" s="68"/>
      <c r="S157" s="68"/>
      <c r="T157" s="69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T157" s="14" t="s">
        <v>152</v>
      </c>
      <c r="AU157" s="14" t="s">
        <v>85</v>
      </c>
    </row>
    <row r="158" spans="1:65" s="2" customFormat="1" ht="24.2" customHeight="1">
      <c r="A158" s="31"/>
      <c r="B158" s="32"/>
      <c r="C158" s="183" t="s">
        <v>225</v>
      </c>
      <c r="D158" s="183" t="s">
        <v>126</v>
      </c>
      <c r="E158" s="184" t="s">
        <v>226</v>
      </c>
      <c r="F158" s="185" t="s">
        <v>227</v>
      </c>
      <c r="G158" s="186" t="s">
        <v>183</v>
      </c>
      <c r="H158" s="187">
        <v>0.54</v>
      </c>
      <c r="I158" s="188"/>
      <c r="J158" s="189">
        <f>ROUND(I158*H158,2)</f>
        <v>0</v>
      </c>
      <c r="K158" s="185" t="s">
        <v>130</v>
      </c>
      <c r="L158" s="36"/>
      <c r="M158" s="190" t="s">
        <v>1</v>
      </c>
      <c r="N158" s="191" t="s">
        <v>40</v>
      </c>
      <c r="O158" s="68"/>
      <c r="P158" s="192">
        <f>O158*H158</f>
        <v>0</v>
      </c>
      <c r="Q158" s="192">
        <v>0</v>
      </c>
      <c r="R158" s="192">
        <f>Q158*H158</f>
        <v>0</v>
      </c>
      <c r="S158" s="192">
        <v>0</v>
      </c>
      <c r="T158" s="193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4" t="s">
        <v>131</v>
      </c>
      <c r="AT158" s="194" t="s">
        <v>126</v>
      </c>
      <c r="AU158" s="194" t="s">
        <v>85</v>
      </c>
      <c r="AY158" s="14" t="s">
        <v>124</v>
      </c>
      <c r="BE158" s="195">
        <f>IF(N158="základní",J158,0)</f>
        <v>0</v>
      </c>
      <c r="BF158" s="195">
        <f>IF(N158="snížená",J158,0)</f>
        <v>0</v>
      </c>
      <c r="BG158" s="195">
        <f>IF(N158="zákl. přenesená",J158,0)</f>
        <v>0</v>
      </c>
      <c r="BH158" s="195">
        <f>IF(N158="sníž. přenesená",J158,0)</f>
        <v>0</v>
      </c>
      <c r="BI158" s="195">
        <f>IF(N158="nulová",J158,0)</f>
        <v>0</v>
      </c>
      <c r="BJ158" s="14" t="s">
        <v>83</v>
      </c>
      <c r="BK158" s="195">
        <f>ROUND(I158*H158,2)</f>
        <v>0</v>
      </c>
      <c r="BL158" s="14" t="s">
        <v>131</v>
      </c>
      <c r="BM158" s="194" t="s">
        <v>228</v>
      </c>
    </row>
    <row r="159" spans="1:65" s="2" customFormat="1" ht="16.5" customHeight="1">
      <c r="A159" s="31"/>
      <c r="B159" s="32"/>
      <c r="C159" s="201" t="s">
        <v>229</v>
      </c>
      <c r="D159" s="201" t="s">
        <v>230</v>
      </c>
      <c r="E159" s="202" t="s">
        <v>231</v>
      </c>
      <c r="F159" s="203" t="s">
        <v>232</v>
      </c>
      <c r="G159" s="204" t="s">
        <v>213</v>
      </c>
      <c r="H159" s="205">
        <v>19.292</v>
      </c>
      <c r="I159" s="206"/>
      <c r="J159" s="207">
        <f>ROUND(I159*H159,2)</f>
        <v>0</v>
      </c>
      <c r="K159" s="203" t="s">
        <v>130</v>
      </c>
      <c r="L159" s="208"/>
      <c r="M159" s="209" t="s">
        <v>1</v>
      </c>
      <c r="N159" s="210" t="s">
        <v>40</v>
      </c>
      <c r="O159" s="68"/>
      <c r="P159" s="192">
        <f>O159*H159</f>
        <v>0</v>
      </c>
      <c r="Q159" s="192">
        <v>1</v>
      </c>
      <c r="R159" s="192">
        <f>Q159*H159</f>
        <v>19.292</v>
      </c>
      <c r="S159" s="192">
        <v>0</v>
      </c>
      <c r="T159" s="193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4" t="s">
        <v>158</v>
      </c>
      <c r="AT159" s="194" t="s">
        <v>230</v>
      </c>
      <c r="AU159" s="194" t="s">
        <v>85</v>
      </c>
      <c r="AY159" s="14" t="s">
        <v>124</v>
      </c>
      <c r="BE159" s="195">
        <f>IF(N159="základní",J159,0)</f>
        <v>0</v>
      </c>
      <c r="BF159" s="195">
        <f>IF(N159="snížená",J159,0)</f>
        <v>0</v>
      </c>
      <c r="BG159" s="195">
        <f>IF(N159="zákl. přenesená",J159,0)</f>
        <v>0</v>
      </c>
      <c r="BH159" s="195">
        <f>IF(N159="sníž. přenesená",J159,0)</f>
        <v>0</v>
      </c>
      <c r="BI159" s="195">
        <f>IF(N159="nulová",J159,0)</f>
        <v>0</v>
      </c>
      <c r="BJ159" s="14" t="s">
        <v>83</v>
      </c>
      <c r="BK159" s="195">
        <f>ROUND(I159*H159,2)</f>
        <v>0</v>
      </c>
      <c r="BL159" s="14" t="s">
        <v>131</v>
      </c>
      <c r="BM159" s="194" t="s">
        <v>233</v>
      </c>
    </row>
    <row r="160" spans="1:47" s="2" customFormat="1" ht="29.25">
      <c r="A160" s="31"/>
      <c r="B160" s="32"/>
      <c r="C160" s="33"/>
      <c r="D160" s="196" t="s">
        <v>152</v>
      </c>
      <c r="E160" s="33"/>
      <c r="F160" s="197" t="s">
        <v>234</v>
      </c>
      <c r="G160" s="33"/>
      <c r="H160" s="33"/>
      <c r="I160" s="198"/>
      <c r="J160" s="33"/>
      <c r="K160" s="33"/>
      <c r="L160" s="36"/>
      <c r="M160" s="199"/>
      <c r="N160" s="200"/>
      <c r="O160" s="68"/>
      <c r="P160" s="68"/>
      <c r="Q160" s="68"/>
      <c r="R160" s="68"/>
      <c r="S160" s="68"/>
      <c r="T160" s="69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T160" s="14" t="s">
        <v>152</v>
      </c>
      <c r="AU160" s="14" t="s">
        <v>85</v>
      </c>
    </row>
    <row r="161" spans="1:65" s="2" customFormat="1" ht="21.75" customHeight="1">
      <c r="A161" s="31"/>
      <c r="B161" s="32"/>
      <c r="C161" s="183" t="s">
        <v>235</v>
      </c>
      <c r="D161" s="183" t="s">
        <v>126</v>
      </c>
      <c r="E161" s="184" t="s">
        <v>236</v>
      </c>
      <c r="F161" s="185" t="s">
        <v>237</v>
      </c>
      <c r="G161" s="186" t="s">
        <v>139</v>
      </c>
      <c r="H161" s="187">
        <v>475</v>
      </c>
      <c r="I161" s="188"/>
      <c r="J161" s="189">
        <f>ROUND(I161*H161,2)</f>
        <v>0</v>
      </c>
      <c r="K161" s="185" t="s">
        <v>130</v>
      </c>
      <c r="L161" s="36"/>
      <c r="M161" s="190" t="s">
        <v>1</v>
      </c>
      <c r="N161" s="191" t="s">
        <v>40</v>
      </c>
      <c r="O161" s="68"/>
      <c r="P161" s="192">
        <f>O161*H161</f>
        <v>0</v>
      </c>
      <c r="Q161" s="192">
        <v>0</v>
      </c>
      <c r="R161" s="192">
        <f>Q161*H161</f>
        <v>0</v>
      </c>
      <c r="S161" s="192">
        <v>0</v>
      </c>
      <c r="T161" s="193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4" t="s">
        <v>131</v>
      </c>
      <c r="AT161" s="194" t="s">
        <v>126</v>
      </c>
      <c r="AU161" s="194" t="s">
        <v>85</v>
      </c>
      <c r="AY161" s="14" t="s">
        <v>124</v>
      </c>
      <c r="BE161" s="195">
        <f>IF(N161="základní",J161,0)</f>
        <v>0</v>
      </c>
      <c r="BF161" s="195">
        <f>IF(N161="snížená",J161,0)</f>
        <v>0</v>
      </c>
      <c r="BG161" s="195">
        <f>IF(N161="zákl. přenesená",J161,0)</f>
        <v>0</v>
      </c>
      <c r="BH161" s="195">
        <f>IF(N161="sníž. přenesená",J161,0)</f>
        <v>0</v>
      </c>
      <c r="BI161" s="195">
        <f>IF(N161="nulová",J161,0)</f>
        <v>0</v>
      </c>
      <c r="BJ161" s="14" t="s">
        <v>83</v>
      </c>
      <c r="BK161" s="195">
        <f>ROUND(I161*H161,2)</f>
        <v>0</v>
      </c>
      <c r="BL161" s="14" t="s">
        <v>131</v>
      </c>
      <c r="BM161" s="194" t="s">
        <v>238</v>
      </c>
    </row>
    <row r="162" spans="1:65" s="2" customFormat="1" ht="16.5" customHeight="1">
      <c r="A162" s="31"/>
      <c r="B162" s="32"/>
      <c r="C162" s="201" t="s">
        <v>239</v>
      </c>
      <c r="D162" s="201" t="s">
        <v>230</v>
      </c>
      <c r="E162" s="202" t="s">
        <v>240</v>
      </c>
      <c r="F162" s="203" t="s">
        <v>241</v>
      </c>
      <c r="G162" s="204" t="s">
        <v>242</v>
      </c>
      <c r="H162" s="205">
        <v>9.5</v>
      </c>
      <c r="I162" s="206"/>
      <c r="J162" s="207">
        <f>ROUND(I162*H162,2)</f>
        <v>0</v>
      </c>
      <c r="K162" s="203" t="s">
        <v>130</v>
      </c>
      <c r="L162" s="208"/>
      <c r="M162" s="209" t="s">
        <v>1</v>
      </c>
      <c r="N162" s="210" t="s">
        <v>40</v>
      </c>
      <c r="O162" s="68"/>
      <c r="P162" s="192">
        <f>O162*H162</f>
        <v>0</v>
      </c>
      <c r="Q162" s="192">
        <v>0.001</v>
      </c>
      <c r="R162" s="192">
        <f>Q162*H162</f>
        <v>0.0095</v>
      </c>
      <c r="S162" s="192">
        <v>0</v>
      </c>
      <c r="T162" s="193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4" t="s">
        <v>158</v>
      </c>
      <c r="AT162" s="194" t="s">
        <v>230</v>
      </c>
      <c r="AU162" s="194" t="s">
        <v>85</v>
      </c>
      <c r="AY162" s="14" t="s">
        <v>124</v>
      </c>
      <c r="BE162" s="195">
        <f>IF(N162="základní",J162,0)</f>
        <v>0</v>
      </c>
      <c r="BF162" s="195">
        <f>IF(N162="snížená",J162,0)</f>
        <v>0</v>
      </c>
      <c r="BG162" s="195">
        <f>IF(N162="zákl. přenesená",J162,0)</f>
        <v>0</v>
      </c>
      <c r="BH162" s="195">
        <f>IF(N162="sníž. přenesená",J162,0)</f>
        <v>0</v>
      </c>
      <c r="BI162" s="195">
        <f>IF(N162="nulová",J162,0)</f>
        <v>0</v>
      </c>
      <c r="BJ162" s="14" t="s">
        <v>83</v>
      </c>
      <c r="BK162" s="195">
        <f>ROUND(I162*H162,2)</f>
        <v>0</v>
      </c>
      <c r="BL162" s="14" t="s">
        <v>131</v>
      </c>
      <c r="BM162" s="194" t="s">
        <v>243</v>
      </c>
    </row>
    <row r="163" spans="1:47" s="2" customFormat="1" ht="19.5">
      <c r="A163" s="31"/>
      <c r="B163" s="32"/>
      <c r="C163" s="33"/>
      <c r="D163" s="196" t="s">
        <v>152</v>
      </c>
      <c r="E163" s="33"/>
      <c r="F163" s="197" t="s">
        <v>244</v>
      </c>
      <c r="G163" s="33"/>
      <c r="H163" s="33"/>
      <c r="I163" s="198"/>
      <c r="J163" s="33"/>
      <c r="K163" s="33"/>
      <c r="L163" s="36"/>
      <c r="M163" s="199"/>
      <c r="N163" s="200"/>
      <c r="O163" s="68"/>
      <c r="P163" s="68"/>
      <c r="Q163" s="68"/>
      <c r="R163" s="68"/>
      <c r="S163" s="68"/>
      <c r="T163" s="69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T163" s="14" t="s">
        <v>152</v>
      </c>
      <c r="AU163" s="14" t="s">
        <v>85</v>
      </c>
    </row>
    <row r="164" spans="1:65" s="2" customFormat="1" ht="24.2" customHeight="1">
      <c r="A164" s="31"/>
      <c r="B164" s="32"/>
      <c r="C164" s="183" t="s">
        <v>245</v>
      </c>
      <c r="D164" s="183" t="s">
        <v>126</v>
      </c>
      <c r="E164" s="184" t="s">
        <v>246</v>
      </c>
      <c r="F164" s="185" t="s">
        <v>247</v>
      </c>
      <c r="G164" s="186" t="s">
        <v>139</v>
      </c>
      <c r="H164" s="187">
        <v>475</v>
      </c>
      <c r="I164" s="188"/>
      <c r="J164" s="189">
        <f>ROUND(I164*H164,2)</f>
        <v>0</v>
      </c>
      <c r="K164" s="185" t="s">
        <v>130</v>
      </c>
      <c r="L164" s="36"/>
      <c r="M164" s="190" t="s">
        <v>1</v>
      </c>
      <c r="N164" s="191" t="s">
        <v>40</v>
      </c>
      <c r="O164" s="68"/>
      <c r="P164" s="192">
        <f>O164*H164</f>
        <v>0</v>
      </c>
      <c r="Q164" s="192">
        <v>0</v>
      </c>
      <c r="R164" s="192">
        <f>Q164*H164</f>
        <v>0</v>
      </c>
      <c r="S164" s="192">
        <v>0</v>
      </c>
      <c r="T164" s="193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4" t="s">
        <v>131</v>
      </c>
      <c r="AT164" s="194" t="s">
        <v>126</v>
      </c>
      <c r="AU164" s="194" t="s">
        <v>85</v>
      </c>
      <c r="AY164" s="14" t="s">
        <v>124</v>
      </c>
      <c r="BE164" s="195">
        <f>IF(N164="základní",J164,0)</f>
        <v>0</v>
      </c>
      <c r="BF164" s="195">
        <f>IF(N164="snížená",J164,0)</f>
        <v>0</v>
      </c>
      <c r="BG164" s="195">
        <f>IF(N164="zákl. přenesená",J164,0)</f>
        <v>0</v>
      </c>
      <c r="BH164" s="195">
        <f>IF(N164="sníž. přenesená",J164,0)</f>
        <v>0</v>
      </c>
      <c r="BI164" s="195">
        <f>IF(N164="nulová",J164,0)</f>
        <v>0</v>
      </c>
      <c r="BJ164" s="14" t="s">
        <v>83</v>
      </c>
      <c r="BK164" s="195">
        <f>ROUND(I164*H164,2)</f>
        <v>0</v>
      </c>
      <c r="BL164" s="14" t="s">
        <v>131</v>
      </c>
      <c r="BM164" s="194" t="s">
        <v>248</v>
      </c>
    </row>
    <row r="165" spans="1:65" s="2" customFormat="1" ht="16.5" customHeight="1">
      <c r="A165" s="31"/>
      <c r="B165" s="32"/>
      <c r="C165" s="201" t="s">
        <v>249</v>
      </c>
      <c r="D165" s="201" t="s">
        <v>230</v>
      </c>
      <c r="E165" s="202" t="s">
        <v>250</v>
      </c>
      <c r="F165" s="203" t="s">
        <v>251</v>
      </c>
      <c r="G165" s="204" t="s">
        <v>213</v>
      </c>
      <c r="H165" s="205">
        <v>166.25</v>
      </c>
      <c r="I165" s="206"/>
      <c r="J165" s="207">
        <f>ROUND(I165*H165,2)</f>
        <v>0</v>
      </c>
      <c r="K165" s="203" t="s">
        <v>130</v>
      </c>
      <c r="L165" s="208"/>
      <c r="M165" s="209" t="s">
        <v>1</v>
      </c>
      <c r="N165" s="210" t="s">
        <v>40</v>
      </c>
      <c r="O165" s="68"/>
      <c r="P165" s="192">
        <f>O165*H165</f>
        <v>0</v>
      </c>
      <c r="Q165" s="192">
        <v>1</v>
      </c>
      <c r="R165" s="192">
        <f>Q165*H165</f>
        <v>166.25</v>
      </c>
      <c r="S165" s="192">
        <v>0</v>
      </c>
      <c r="T165" s="193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4" t="s">
        <v>158</v>
      </c>
      <c r="AT165" s="194" t="s">
        <v>230</v>
      </c>
      <c r="AU165" s="194" t="s">
        <v>85</v>
      </c>
      <c r="AY165" s="14" t="s">
        <v>124</v>
      </c>
      <c r="BE165" s="195">
        <f>IF(N165="základní",J165,0)</f>
        <v>0</v>
      </c>
      <c r="BF165" s="195">
        <f>IF(N165="snížená",J165,0)</f>
        <v>0</v>
      </c>
      <c r="BG165" s="195">
        <f>IF(N165="zákl. přenesená",J165,0)</f>
        <v>0</v>
      </c>
      <c r="BH165" s="195">
        <f>IF(N165="sníž. přenesená",J165,0)</f>
        <v>0</v>
      </c>
      <c r="BI165" s="195">
        <f>IF(N165="nulová",J165,0)</f>
        <v>0</v>
      </c>
      <c r="BJ165" s="14" t="s">
        <v>83</v>
      </c>
      <c r="BK165" s="195">
        <f>ROUND(I165*H165,2)</f>
        <v>0</v>
      </c>
      <c r="BL165" s="14" t="s">
        <v>131</v>
      </c>
      <c r="BM165" s="194" t="s">
        <v>252</v>
      </c>
    </row>
    <row r="166" spans="1:47" s="2" customFormat="1" ht="19.5">
      <c r="A166" s="31"/>
      <c r="B166" s="32"/>
      <c r="C166" s="33"/>
      <c r="D166" s="196" t="s">
        <v>152</v>
      </c>
      <c r="E166" s="33"/>
      <c r="F166" s="197" t="s">
        <v>253</v>
      </c>
      <c r="G166" s="33"/>
      <c r="H166" s="33"/>
      <c r="I166" s="198"/>
      <c r="J166" s="33"/>
      <c r="K166" s="33"/>
      <c r="L166" s="36"/>
      <c r="M166" s="199"/>
      <c r="N166" s="200"/>
      <c r="O166" s="68"/>
      <c r="P166" s="68"/>
      <c r="Q166" s="68"/>
      <c r="R166" s="68"/>
      <c r="S166" s="68"/>
      <c r="T166" s="69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T166" s="14" t="s">
        <v>152</v>
      </c>
      <c r="AU166" s="14" t="s">
        <v>85</v>
      </c>
    </row>
    <row r="167" spans="1:65" s="2" customFormat="1" ht="24.2" customHeight="1">
      <c r="A167" s="31"/>
      <c r="B167" s="32"/>
      <c r="C167" s="183" t="s">
        <v>254</v>
      </c>
      <c r="D167" s="183" t="s">
        <v>126</v>
      </c>
      <c r="E167" s="184" t="s">
        <v>255</v>
      </c>
      <c r="F167" s="185" t="s">
        <v>256</v>
      </c>
      <c r="G167" s="186" t="s">
        <v>139</v>
      </c>
      <c r="H167" s="187">
        <v>475</v>
      </c>
      <c r="I167" s="188"/>
      <c r="J167" s="189">
        <f>ROUND(I167*H167,2)</f>
        <v>0</v>
      </c>
      <c r="K167" s="185" t="s">
        <v>130</v>
      </c>
      <c r="L167" s="36"/>
      <c r="M167" s="190" t="s">
        <v>1</v>
      </c>
      <c r="N167" s="191" t="s">
        <v>40</v>
      </c>
      <c r="O167" s="68"/>
      <c r="P167" s="192">
        <f>O167*H167</f>
        <v>0</v>
      </c>
      <c r="Q167" s="192">
        <v>0</v>
      </c>
      <c r="R167" s="192">
        <f>Q167*H167</f>
        <v>0</v>
      </c>
      <c r="S167" s="192">
        <v>0</v>
      </c>
      <c r="T167" s="193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4" t="s">
        <v>131</v>
      </c>
      <c r="AT167" s="194" t="s">
        <v>126</v>
      </c>
      <c r="AU167" s="194" t="s">
        <v>85</v>
      </c>
      <c r="AY167" s="14" t="s">
        <v>124</v>
      </c>
      <c r="BE167" s="195">
        <f>IF(N167="základní",J167,0)</f>
        <v>0</v>
      </c>
      <c r="BF167" s="195">
        <f>IF(N167="snížená",J167,0)</f>
        <v>0</v>
      </c>
      <c r="BG167" s="195">
        <f>IF(N167="zákl. přenesená",J167,0)</f>
        <v>0</v>
      </c>
      <c r="BH167" s="195">
        <f>IF(N167="sníž. přenesená",J167,0)</f>
        <v>0</v>
      </c>
      <c r="BI167" s="195">
        <f>IF(N167="nulová",J167,0)</f>
        <v>0</v>
      </c>
      <c r="BJ167" s="14" t="s">
        <v>83</v>
      </c>
      <c r="BK167" s="195">
        <f>ROUND(I167*H167,2)</f>
        <v>0</v>
      </c>
      <c r="BL167" s="14" t="s">
        <v>131</v>
      </c>
      <c r="BM167" s="194" t="s">
        <v>257</v>
      </c>
    </row>
    <row r="168" spans="1:65" s="2" customFormat="1" ht="24.2" customHeight="1">
      <c r="A168" s="31"/>
      <c r="B168" s="32"/>
      <c r="C168" s="183" t="s">
        <v>258</v>
      </c>
      <c r="D168" s="183" t="s">
        <v>126</v>
      </c>
      <c r="E168" s="184" t="s">
        <v>259</v>
      </c>
      <c r="F168" s="185" t="s">
        <v>260</v>
      </c>
      <c r="G168" s="186" t="s">
        <v>139</v>
      </c>
      <c r="H168" s="187">
        <v>1540</v>
      </c>
      <c r="I168" s="188"/>
      <c r="J168" s="189">
        <f>ROUND(I168*H168,2)</f>
        <v>0</v>
      </c>
      <c r="K168" s="185" t="s">
        <v>130</v>
      </c>
      <c r="L168" s="36"/>
      <c r="M168" s="190" t="s">
        <v>1</v>
      </c>
      <c r="N168" s="191" t="s">
        <v>40</v>
      </c>
      <c r="O168" s="68"/>
      <c r="P168" s="192">
        <f>O168*H168</f>
        <v>0</v>
      </c>
      <c r="Q168" s="192">
        <v>0</v>
      </c>
      <c r="R168" s="192">
        <f>Q168*H168</f>
        <v>0</v>
      </c>
      <c r="S168" s="192">
        <v>0</v>
      </c>
      <c r="T168" s="193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4" t="s">
        <v>131</v>
      </c>
      <c r="AT168" s="194" t="s">
        <v>126</v>
      </c>
      <c r="AU168" s="194" t="s">
        <v>85</v>
      </c>
      <c r="AY168" s="14" t="s">
        <v>124</v>
      </c>
      <c r="BE168" s="195">
        <f>IF(N168="základní",J168,0)</f>
        <v>0</v>
      </c>
      <c r="BF168" s="195">
        <f>IF(N168="snížená",J168,0)</f>
        <v>0</v>
      </c>
      <c r="BG168" s="195">
        <f>IF(N168="zákl. přenesená",J168,0)</f>
        <v>0</v>
      </c>
      <c r="BH168" s="195">
        <f>IF(N168="sníž. přenesená",J168,0)</f>
        <v>0</v>
      </c>
      <c r="BI168" s="195">
        <f>IF(N168="nulová",J168,0)</f>
        <v>0</v>
      </c>
      <c r="BJ168" s="14" t="s">
        <v>83</v>
      </c>
      <c r="BK168" s="195">
        <f>ROUND(I168*H168,2)</f>
        <v>0</v>
      </c>
      <c r="BL168" s="14" t="s">
        <v>131</v>
      </c>
      <c r="BM168" s="194" t="s">
        <v>261</v>
      </c>
    </row>
    <row r="169" spans="2:63" s="12" customFormat="1" ht="22.9" customHeight="1">
      <c r="B169" s="167"/>
      <c r="C169" s="168"/>
      <c r="D169" s="169" t="s">
        <v>74</v>
      </c>
      <c r="E169" s="181" t="s">
        <v>136</v>
      </c>
      <c r="F169" s="181" t="s">
        <v>262</v>
      </c>
      <c r="G169" s="168"/>
      <c r="H169" s="168"/>
      <c r="I169" s="171"/>
      <c r="J169" s="182">
        <f>BK169</f>
        <v>0</v>
      </c>
      <c r="K169" s="168"/>
      <c r="L169" s="173"/>
      <c r="M169" s="174"/>
      <c r="N169" s="175"/>
      <c r="O169" s="175"/>
      <c r="P169" s="176">
        <f>SUM(P170:P171)</f>
        <v>0</v>
      </c>
      <c r="Q169" s="175"/>
      <c r="R169" s="176">
        <f>SUM(R170:R171)</f>
        <v>13.3084</v>
      </c>
      <c r="S169" s="175"/>
      <c r="T169" s="177">
        <f>SUM(T170:T171)</f>
        <v>0</v>
      </c>
      <c r="AR169" s="178" t="s">
        <v>83</v>
      </c>
      <c r="AT169" s="179" t="s">
        <v>74</v>
      </c>
      <c r="AU169" s="179" t="s">
        <v>83</v>
      </c>
      <c r="AY169" s="178" t="s">
        <v>124</v>
      </c>
      <c r="BK169" s="180">
        <f>SUM(BK170:BK171)</f>
        <v>0</v>
      </c>
    </row>
    <row r="170" spans="1:65" s="2" customFormat="1" ht="24.2" customHeight="1">
      <c r="A170" s="31"/>
      <c r="B170" s="32"/>
      <c r="C170" s="183" t="s">
        <v>263</v>
      </c>
      <c r="D170" s="183" t="s">
        <v>126</v>
      </c>
      <c r="E170" s="184" t="s">
        <v>264</v>
      </c>
      <c r="F170" s="185" t="s">
        <v>265</v>
      </c>
      <c r="G170" s="186" t="s">
        <v>171</v>
      </c>
      <c r="H170" s="187">
        <v>40</v>
      </c>
      <c r="I170" s="188"/>
      <c r="J170" s="189">
        <f>ROUND(I170*H170,2)</f>
        <v>0</v>
      </c>
      <c r="K170" s="185" t="s">
        <v>130</v>
      </c>
      <c r="L170" s="36"/>
      <c r="M170" s="190" t="s">
        <v>1</v>
      </c>
      <c r="N170" s="191" t="s">
        <v>40</v>
      </c>
      <c r="O170" s="68"/>
      <c r="P170" s="192">
        <f>O170*H170</f>
        <v>0</v>
      </c>
      <c r="Q170" s="192">
        <v>0.24127</v>
      </c>
      <c r="R170" s="192">
        <f>Q170*H170</f>
        <v>9.6508</v>
      </c>
      <c r="S170" s="192">
        <v>0</v>
      </c>
      <c r="T170" s="193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4" t="s">
        <v>131</v>
      </c>
      <c r="AT170" s="194" t="s">
        <v>126</v>
      </c>
      <c r="AU170" s="194" t="s">
        <v>85</v>
      </c>
      <c r="AY170" s="14" t="s">
        <v>124</v>
      </c>
      <c r="BE170" s="195">
        <f>IF(N170="základní",J170,0)</f>
        <v>0</v>
      </c>
      <c r="BF170" s="195">
        <f>IF(N170="snížená",J170,0)</f>
        <v>0</v>
      </c>
      <c r="BG170" s="195">
        <f>IF(N170="zákl. přenesená",J170,0)</f>
        <v>0</v>
      </c>
      <c r="BH170" s="195">
        <f>IF(N170="sníž. přenesená",J170,0)</f>
        <v>0</v>
      </c>
      <c r="BI170" s="195">
        <f>IF(N170="nulová",J170,0)</f>
        <v>0</v>
      </c>
      <c r="BJ170" s="14" t="s">
        <v>83</v>
      </c>
      <c r="BK170" s="195">
        <f>ROUND(I170*H170,2)</f>
        <v>0</v>
      </c>
      <c r="BL170" s="14" t="s">
        <v>131</v>
      </c>
      <c r="BM170" s="194" t="s">
        <v>266</v>
      </c>
    </row>
    <row r="171" spans="1:65" s="2" customFormat="1" ht="21.75" customHeight="1">
      <c r="A171" s="31"/>
      <c r="B171" s="32"/>
      <c r="C171" s="201" t="s">
        <v>267</v>
      </c>
      <c r="D171" s="201" t="s">
        <v>230</v>
      </c>
      <c r="E171" s="202" t="s">
        <v>268</v>
      </c>
      <c r="F171" s="203" t="s">
        <v>269</v>
      </c>
      <c r="G171" s="204" t="s">
        <v>129</v>
      </c>
      <c r="H171" s="205">
        <v>228.6</v>
      </c>
      <c r="I171" s="206"/>
      <c r="J171" s="207">
        <f>ROUND(I171*H171,2)</f>
        <v>0</v>
      </c>
      <c r="K171" s="203" t="s">
        <v>130</v>
      </c>
      <c r="L171" s="208"/>
      <c r="M171" s="209" t="s">
        <v>1</v>
      </c>
      <c r="N171" s="210" t="s">
        <v>40</v>
      </c>
      <c r="O171" s="68"/>
      <c r="P171" s="192">
        <f>O171*H171</f>
        <v>0</v>
      </c>
      <c r="Q171" s="192">
        <v>0.016</v>
      </c>
      <c r="R171" s="192">
        <f>Q171*H171</f>
        <v>3.6576</v>
      </c>
      <c r="S171" s="192">
        <v>0</v>
      </c>
      <c r="T171" s="193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4" t="s">
        <v>158</v>
      </c>
      <c r="AT171" s="194" t="s">
        <v>230</v>
      </c>
      <c r="AU171" s="194" t="s">
        <v>85</v>
      </c>
      <c r="AY171" s="14" t="s">
        <v>124</v>
      </c>
      <c r="BE171" s="195">
        <f>IF(N171="základní",J171,0)</f>
        <v>0</v>
      </c>
      <c r="BF171" s="195">
        <f>IF(N171="snížená",J171,0)</f>
        <v>0</v>
      </c>
      <c r="BG171" s="195">
        <f>IF(N171="zákl. přenesená",J171,0)</f>
        <v>0</v>
      </c>
      <c r="BH171" s="195">
        <f>IF(N171="sníž. přenesená",J171,0)</f>
        <v>0</v>
      </c>
      <c r="BI171" s="195">
        <f>IF(N171="nulová",J171,0)</f>
        <v>0</v>
      </c>
      <c r="BJ171" s="14" t="s">
        <v>83</v>
      </c>
      <c r="BK171" s="195">
        <f>ROUND(I171*H171,2)</f>
        <v>0</v>
      </c>
      <c r="BL171" s="14" t="s">
        <v>131</v>
      </c>
      <c r="BM171" s="194" t="s">
        <v>270</v>
      </c>
    </row>
    <row r="172" spans="2:63" s="12" customFormat="1" ht="22.9" customHeight="1">
      <c r="B172" s="167"/>
      <c r="C172" s="168"/>
      <c r="D172" s="169" t="s">
        <v>74</v>
      </c>
      <c r="E172" s="181" t="s">
        <v>131</v>
      </c>
      <c r="F172" s="181" t="s">
        <v>271</v>
      </c>
      <c r="G172" s="168"/>
      <c r="H172" s="168"/>
      <c r="I172" s="171"/>
      <c r="J172" s="182">
        <f>BK172</f>
        <v>0</v>
      </c>
      <c r="K172" s="168"/>
      <c r="L172" s="173"/>
      <c r="M172" s="174"/>
      <c r="N172" s="175"/>
      <c r="O172" s="175"/>
      <c r="P172" s="176">
        <f>P173</f>
        <v>0</v>
      </c>
      <c r="Q172" s="175"/>
      <c r="R172" s="176">
        <f>R173</f>
        <v>0</v>
      </c>
      <c r="S172" s="175"/>
      <c r="T172" s="177">
        <f>T173</f>
        <v>0</v>
      </c>
      <c r="AR172" s="178" t="s">
        <v>83</v>
      </c>
      <c r="AT172" s="179" t="s">
        <v>74</v>
      </c>
      <c r="AU172" s="179" t="s">
        <v>83</v>
      </c>
      <c r="AY172" s="178" t="s">
        <v>124</v>
      </c>
      <c r="BK172" s="180">
        <f>BK173</f>
        <v>0</v>
      </c>
    </row>
    <row r="173" spans="1:65" s="2" customFormat="1" ht="16.5" customHeight="1">
      <c r="A173" s="31"/>
      <c r="B173" s="32"/>
      <c r="C173" s="183" t="s">
        <v>272</v>
      </c>
      <c r="D173" s="183" t="s">
        <v>126</v>
      </c>
      <c r="E173" s="184" t="s">
        <v>273</v>
      </c>
      <c r="F173" s="185" t="s">
        <v>274</v>
      </c>
      <c r="G173" s="186" t="s">
        <v>183</v>
      </c>
      <c r="H173" s="187">
        <v>0.81</v>
      </c>
      <c r="I173" s="188"/>
      <c r="J173" s="189">
        <f>ROUND(I173*H173,2)</f>
        <v>0</v>
      </c>
      <c r="K173" s="185" t="s">
        <v>130</v>
      </c>
      <c r="L173" s="36"/>
      <c r="M173" s="190" t="s">
        <v>1</v>
      </c>
      <c r="N173" s="191" t="s">
        <v>40</v>
      </c>
      <c r="O173" s="68"/>
      <c r="P173" s="192">
        <f>O173*H173</f>
        <v>0</v>
      </c>
      <c r="Q173" s="192">
        <v>0</v>
      </c>
      <c r="R173" s="192">
        <f>Q173*H173</f>
        <v>0</v>
      </c>
      <c r="S173" s="192">
        <v>0</v>
      </c>
      <c r="T173" s="193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4" t="s">
        <v>131</v>
      </c>
      <c r="AT173" s="194" t="s">
        <v>126</v>
      </c>
      <c r="AU173" s="194" t="s">
        <v>85</v>
      </c>
      <c r="AY173" s="14" t="s">
        <v>124</v>
      </c>
      <c r="BE173" s="195">
        <f>IF(N173="základní",J173,0)</f>
        <v>0</v>
      </c>
      <c r="BF173" s="195">
        <f>IF(N173="snížená",J173,0)</f>
        <v>0</v>
      </c>
      <c r="BG173" s="195">
        <f>IF(N173="zákl. přenesená",J173,0)</f>
        <v>0</v>
      </c>
      <c r="BH173" s="195">
        <f>IF(N173="sníž. přenesená",J173,0)</f>
        <v>0</v>
      </c>
      <c r="BI173" s="195">
        <f>IF(N173="nulová",J173,0)</f>
        <v>0</v>
      </c>
      <c r="BJ173" s="14" t="s">
        <v>83</v>
      </c>
      <c r="BK173" s="195">
        <f>ROUND(I173*H173,2)</f>
        <v>0</v>
      </c>
      <c r="BL173" s="14" t="s">
        <v>131</v>
      </c>
      <c r="BM173" s="194" t="s">
        <v>275</v>
      </c>
    </row>
    <row r="174" spans="2:63" s="12" customFormat="1" ht="22.9" customHeight="1">
      <c r="B174" s="167"/>
      <c r="C174" s="168"/>
      <c r="D174" s="169" t="s">
        <v>74</v>
      </c>
      <c r="E174" s="181" t="s">
        <v>144</v>
      </c>
      <c r="F174" s="181" t="s">
        <v>276</v>
      </c>
      <c r="G174" s="168"/>
      <c r="H174" s="168"/>
      <c r="I174" s="171"/>
      <c r="J174" s="182">
        <f>BK174</f>
        <v>0</v>
      </c>
      <c r="K174" s="168"/>
      <c r="L174" s="173"/>
      <c r="M174" s="174"/>
      <c r="N174" s="175"/>
      <c r="O174" s="175"/>
      <c r="P174" s="176">
        <f>SUM(P175:P200)</f>
        <v>0</v>
      </c>
      <c r="Q174" s="175"/>
      <c r="R174" s="176">
        <f>SUM(R175:R200)</f>
        <v>299.37595000000005</v>
      </c>
      <c r="S174" s="175"/>
      <c r="T174" s="177">
        <f>SUM(T175:T200)</f>
        <v>0</v>
      </c>
      <c r="AR174" s="178" t="s">
        <v>83</v>
      </c>
      <c r="AT174" s="179" t="s">
        <v>74</v>
      </c>
      <c r="AU174" s="179" t="s">
        <v>83</v>
      </c>
      <c r="AY174" s="178" t="s">
        <v>124</v>
      </c>
      <c r="BK174" s="180">
        <f>SUM(BK175:BK200)</f>
        <v>0</v>
      </c>
    </row>
    <row r="175" spans="1:65" s="2" customFormat="1" ht="16.5" customHeight="1">
      <c r="A175" s="31"/>
      <c r="B175" s="32"/>
      <c r="C175" s="183" t="s">
        <v>277</v>
      </c>
      <c r="D175" s="183" t="s">
        <v>126</v>
      </c>
      <c r="E175" s="184" t="s">
        <v>278</v>
      </c>
      <c r="F175" s="185" t="s">
        <v>279</v>
      </c>
      <c r="G175" s="186" t="s">
        <v>139</v>
      </c>
      <c r="H175" s="187">
        <v>1354.5</v>
      </c>
      <c r="I175" s="188"/>
      <c r="J175" s="189">
        <f>ROUND(I175*H175,2)</f>
        <v>0</v>
      </c>
      <c r="K175" s="185" t="s">
        <v>130</v>
      </c>
      <c r="L175" s="36"/>
      <c r="M175" s="190" t="s">
        <v>1</v>
      </c>
      <c r="N175" s="191" t="s">
        <v>40</v>
      </c>
      <c r="O175" s="68"/>
      <c r="P175" s="192">
        <f>O175*H175</f>
        <v>0</v>
      </c>
      <c r="Q175" s="192">
        <v>0</v>
      </c>
      <c r="R175" s="192">
        <f>Q175*H175</f>
        <v>0</v>
      </c>
      <c r="S175" s="192">
        <v>0</v>
      </c>
      <c r="T175" s="193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4" t="s">
        <v>131</v>
      </c>
      <c r="AT175" s="194" t="s">
        <v>126</v>
      </c>
      <c r="AU175" s="194" t="s">
        <v>85</v>
      </c>
      <c r="AY175" s="14" t="s">
        <v>124</v>
      </c>
      <c r="BE175" s="195">
        <f>IF(N175="základní",J175,0)</f>
        <v>0</v>
      </c>
      <c r="BF175" s="195">
        <f>IF(N175="snížená",J175,0)</f>
        <v>0</v>
      </c>
      <c r="BG175" s="195">
        <f>IF(N175="zákl. přenesená",J175,0)</f>
        <v>0</v>
      </c>
      <c r="BH175" s="195">
        <f>IF(N175="sníž. přenesená",J175,0)</f>
        <v>0</v>
      </c>
      <c r="BI175" s="195">
        <f>IF(N175="nulová",J175,0)</f>
        <v>0</v>
      </c>
      <c r="BJ175" s="14" t="s">
        <v>83</v>
      </c>
      <c r="BK175" s="195">
        <f>ROUND(I175*H175,2)</f>
        <v>0</v>
      </c>
      <c r="BL175" s="14" t="s">
        <v>131</v>
      </c>
      <c r="BM175" s="194" t="s">
        <v>280</v>
      </c>
    </row>
    <row r="176" spans="1:47" s="2" customFormat="1" ht="19.5">
      <c r="A176" s="31"/>
      <c r="B176" s="32"/>
      <c r="C176" s="33"/>
      <c r="D176" s="196" t="s">
        <v>152</v>
      </c>
      <c r="E176" s="33"/>
      <c r="F176" s="197" t="s">
        <v>281</v>
      </c>
      <c r="G176" s="33"/>
      <c r="H176" s="33"/>
      <c r="I176" s="198"/>
      <c r="J176" s="33"/>
      <c r="K176" s="33"/>
      <c r="L176" s="36"/>
      <c r="M176" s="199"/>
      <c r="N176" s="200"/>
      <c r="O176" s="68"/>
      <c r="P176" s="68"/>
      <c r="Q176" s="68"/>
      <c r="R176" s="68"/>
      <c r="S176" s="68"/>
      <c r="T176" s="69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T176" s="14" t="s">
        <v>152</v>
      </c>
      <c r="AU176" s="14" t="s">
        <v>85</v>
      </c>
    </row>
    <row r="177" spans="1:65" s="2" customFormat="1" ht="16.5" customHeight="1">
      <c r="A177" s="31"/>
      <c r="B177" s="32"/>
      <c r="C177" s="183" t="s">
        <v>282</v>
      </c>
      <c r="D177" s="183" t="s">
        <v>126</v>
      </c>
      <c r="E177" s="184" t="s">
        <v>283</v>
      </c>
      <c r="F177" s="185" t="s">
        <v>284</v>
      </c>
      <c r="G177" s="186" t="s">
        <v>139</v>
      </c>
      <c r="H177" s="187">
        <v>250</v>
      </c>
      <c r="I177" s="188"/>
      <c r="J177" s="189">
        <f>ROUND(I177*H177,2)</f>
        <v>0</v>
      </c>
      <c r="K177" s="185" t="s">
        <v>130</v>
      </c>
      <c r="L177" s="36"/>
      <c r="M177" s="190" t="s">
        <v>1</v>
      </c>
      <c r="N177" s="191" t="s">
        <v>40</v>
      </c>
      <c r="O177" s="68"/>
      <c r="P177" s="192">
        <f>O177*H177</f>
        <v>0</v>
      </c>
      <c r="Q177" s="192">
        <v>0</v>
      </c>
      <c r="R177" s="192">
        <f>Q177*H177</f>
        <v>0</v>
      </c>
      <c r="S177" s="192">
        <v>0</v>
      </c>
      <c r="T177" s="193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4" t="s">
        <v>131</v>
      </c>
      <c r="AT177" s="194" t="s">
        <v>126</v>
      </c>
      <c r="AU177" s="194" t="s">
        <v>85</v>
      </c>
      <c r="AY177" s="14" t="s">
        <v>124</v>
      </c>
      <c r="BE177" s="195">
        <f>IF(N177="základní",J177,0)</f>
        <v>0</v>
      </c>
      <c r="BF177" s="195">
        <f>IF(N177="snížená",J177,0)</f>
        <v>0</v>
      </c>
      <c r="BG177" s="195">
        <f>IF(N177="zákl. přenesená",J177,0)</f>
        <v>0</v>
      </c>
      <c r="BH177" s="195">
        <f>IF(N177="sníž. přenesená",J177,0)</f>
        <v>0</v>
      </c>
      <c r="BI177" s="195">
        <f>IF(N177="nulová",J177,0)</f>
        <v>0</v>
      </c>
      <c r="BJ177" s="14" t="s">
        <v>83</v>
      </c>
      <c r="BK177" s="195">
        <f>ROUND(I177*H177,2)</f>
        <v>0</v>
      </c>
      <c r="BL177" s="14" t="s">
        <v>131</v>
      </c>
      <c r="BM177" s="194" t="s">
        <v>285</v>
      </c>
    </row>
    <row r="178" spans="1:47" s="2" customFormat="1" ht="19.5">
      <c r="A178" s="31"/>
      <c r="B178" s="32"/>
      <c r="C178" s="33"/>
      <c r="D178" s="196" t="s">
        <v>152</v>
      </c>
      <c r="E178" s="33"/>
      <c r="F178" s="197" t="s">
        <v>286</v>
      </c>
      <c r="G178" s="33"/>
      <c r="H178" s="33"/>
      <c r="I178" s="198"/>
      <c r="J178" s="33"/>
      <c r="K178" s="33"/>
      <c r="L178" s="36"/>
      <c r="M178" s="199"/>
      <c r="N178" s="200"/>
      <c r="O178" s="68"/>
      <c r="P178" s="68"/>
      <c r="Q178" s="68"/>
      <c r="R178" s="68"/>
      <c r="S178" s="68"/>
      <c r="T178" s="69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T178" s="14" t="s">
        <v>152</v>
      </c>
      <c r="AU178" s="14" t="s">
        <v>85</v>
      </c>
    </row>
    <row r="179" spans="1:65" s="2" customFormat="1" ht="24.2" customHeight="1">
      <c r="A179" s="31"/>
      <c r="B179" s="32"/>
      <c r="C179" s="183" t="s">
        <v>287</v>
      </c>
      <c r="D179" s="183" t="s">
        <v>126</v>
      </c>
      <c r="E179" s="184" t="s">
        <v>288</v>
      </c>
      <c r="F179" s="185" t="s">
        <v>289</v>
      </c>
      <c r="G179" s="186" t="s">
        <v>139</v>
      </c>
      <c r="H179" s="187">
        <v>750</v>
      </c>
      <c r="I179" s="188"/>
      <c r="J179" s="189">
        <f>ROUND(I179*H179,2)</f>
        <v>0</v>
      </c>
      <c r="K179" s="185" t="s">
        <v>130</v>
      </c>
      <c r="L179" s="36"/>
      <c r="M179" s="190" t="s">
        <v>1</v>
      </c>
      <c r="N179" s="191" t="s">
        <v>40</v>
      </c>
      <c r="O179" s="68"/>
      <c r="P179" s="192">
        <f>O179*H179</f>
        <v>0</v>
      </c>
      <c r="Q179" s="192">
        <v>0</v>
      </c>
      <c r="R179" s="192">
        <f>Q179*H179</f>
        <v>0</v>
      </c>
      <c r="S179" s="192">
        <v>0</v>
      </c>
      <c r="T179" s="193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4" t="s">
        <v>131</v>
      </c>
      <c r="AT179" s="194" t="s">
        <v>126</v>
      </c>
      <c r="AU179" s="194" t="s">
        <v>85</v>
      </c>
      <c r="AY179" s="14" t="s">
        <v>124</v>
      </c>
      <c r="BE179" s="195">
        <f>IF(N179="základní",J179,0)</f>
        <v>0</v>
      </c>
      <c r="BF179" s="195">
        <f>IF(N179="snížená",J179,0)</f>
        <v>0</v>
      </c>
      <c r="BG179" s="195">
        <f>IF(N179="zákl. přenesená",J179,0)</f>
        <v>0</v>
      </c>
      <c r="BH179" s="195">
        <f>IF(N179="sníž. přenesená",J179,0)</f>
        <v>0</v>
      </c>
      <c r="BI179" s="195">
        <f>IF(N179="nulová",J179,0)</f>
        <v>0</v>
      </c>
      <c r="BJ179" s="14" t="s">
        <v>83</v>
      </c>
      <c r="BK179" s="195">
        <f>ROUND(I179*H179,2)</f>
        <v>0</v>
      </c>
      <c r="BL179" s="14" t="s">
        <v>131</v>
      </c>
      <c r="BM179" s="194" t="s">
        <v>290</v>
      </c>
    </row>
    <row r="180" spans="1:65" s="2" customFormat="1" ht="33" customHeight="1">
      <c r="A180" s="31"/>
      <c r="B180" s="32"/>
      <c r="C180" s="183" t="s">
        <v>291</v>
      </c>
      <c r="D180" s="183" t="s">
        <v>126</v>
      </c>
      <c r="E180" s="184" t="s">
        <v>292</v>
      </c>
      <c r="F180" s="185" t="s">
        <v>293</v>
      </c>
      <c r="G180" s="186" t="s">
        <v>139</v>
      </c>
      <c r="H180" s="187">
        <v>375</v>
      </c>
      <c r="I180" s="188"/>
      <c r="J180" s="189">
        <f>ROUND(I180*H180,2)</f>
        <v>0</v>
      </c>
      <c r="K180" s="185" t="s">
        <v>130</v>
      </c>
      <c r="L180" s="36"/>
      <c r="M180" s="190" t="s">
        <v>1</v>
      </c>
      <c r="N180" s="191" t="s">
        <v>40</v>
      </c>
      <c r="O180" s="68"/>
      <c r="P180" s="192">
        <f>O180*H180</f>
        <v>0</v>
      </c>
      <c r="Q180" s="192">
        <v>0</v>
      </c>
      <c r="R180" s="192">
        <f>Q180*H180</f>
        <v>0</v>
      </c>
      <c r="S180" s="192">
        <v>0</v>
      </c>
      <c r="T180" s="193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4" t="s">
        <v>131</v>
      </c>
      <c r="AT180" s="194" t="s">
        <v>126</v>
      </c>
      <c r="AU180" s="194" t="s">
        <v>85</v>
      </c>
      <c r="AY180" s="14" t="s">
        <v>124</v>
      </c>
      <c r="BE180" s="195">
        <f>IF(N180="základní",J180,0)</f>
        <v>0</v>
      </c>
      <c r="BF180" s="195">
        <f>IF(N180="snížená",J180,0)</f>
        <v>0</v>
      </c>
      <c r="BG180" s="195">
        <f>IF(N180="zákl. přenesená",J180,0)</f>
        <v>0</v>
      </c>
      <c r="BH180" s="195">
        <f>IF(N180="sníž. přenesená",J180,0)</f>
        <v>0</v>
      </c>
      <c r="BI180" s="195">
        <f>IF(N180="nulová",J180,0)</f>
        <v>0</v>
      </c>
      <c r="BJ180" s="14" t="s">
        <v>83</v>
      </c>
      <c r="BK180" s="195">
        <f>ROUND(I180*H180,2)</f>
        <v>0</v>
      </c>
      <c r="BL180" s="14" t="s">
        <v>131</v>
      </c>
      <c r="BM180" s="194" t="s">
        <v>294</v>
      </c>
    </row>
    <row r="181" spans="1:65" s="2" customFormat="1" ht="24.2" customHeight="1">
      <c r="A181" s="31"/>
      <c r="B181" s="32"/>
      <c r="C181" s="183" t="s">
        <v>295</v>
      </c>
      <c r="D181" s="183" t="s">
        <v>126</v>
      </c>
      <c r="E181" s="184" t="s">
        <v>296</v>
      </c>
      <c r="F181" s="185" t="s">
        <v>297</v>
      </c>
      <c r="G181" s="186" t="s">
        <v>139</v>
      </c>
      <c r="H181" s="187">
        <v>375</v>
      </c>
      <c r="I181" s="188"/>
      <c r="J181" s="189">
        <f>ROUND(I181*H181,2)</f>
        <v>0</v>
      </c>
      <c r="K181" s="185" t="s">
        <v>298</v>
      </c>
      <c r="L181" s="36"/>
      <c r="M181" s="190" t="s">
        <v>1</v>
      </c>
      <c r="N181" s="191" t="s">
        <v>40</v>
      </c>
      <c r="O181" s="68"/>
      <c r="P181" s="192">
        <f>O181*H181</f>
        <v>0</v>
      </c>
      <c r="Q181" s="192">
        <v>0</v>
      </c>
      <c r="R181" s="192">
        <f>Q181*H181</f>
        <v>0</v>
      </c>
      <c r="S181" s="192">
        <v>0</v>
      </c>
      <c r="T181" s="193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4" t="s">
        <v>131</v>
      </c>
      <c r="AT181" s="194" t="s">
        <v>126</v>
      </c>
      <c r="AU181" s="194" t="s">
        <v>85</v>
      </c>
      <c r="AY181" s="14" t="s">
        <v>124</v>
      </c>
      <c r="BE181" s="195">
        <f>IF(N181="základní",J181,0)</f>
        <v>0</v>
      </c>
      <c r="BF181" s="195">
        <f>IF(N181="snížená",J181,0)</f>
        <v>0</v>
      </c>
      <c r="BG181" s="195">
        <f>IF(N181="zákl. přenesená",J181,0)</f>
        <v>0</v>
      </c>
      <c r="BH181" s="195">
        <f>IF(N181="sníž. přenesená",J181,0)</f>
        <v>0</v>
      </c>
      <c r="BI181" s="195">
        <f>IF(N181="nulová",J181,0)</f>
        <v>0</v>
      </c>
      <c r="BJ181" s="14" t="s">
        <v>83</v>
      </c>
      <c r="BK181" s="195">
        <f>ROUND(I181*H181,2)</f>
        <v>0</v>
      </c>
      <c r="BL181" s="14" t="s">
        <v>131</v>
      </c>
      <c r="BM181" s="194" t="s">
        <v>299</v>
      </c>
    </row>
    <row r="182" spans="1:65" s="2" customFormat="1" ht="24.2" customHeight="1">
      <c r="A182" s="31"/>
      <c r="B182" s="32"/>
      <c r="C182" s="183" t="s">
        <v>300</v>
      </c>
      <c r="D182" s="183" t="s">
        <v>126</v>
      </c>
      <c r="E182" s="184" t="s">
        <v>301</v>
      </c>
      <c r="F182" s="185" t="s">
        <v>302</v>
      </c>
      <c r="G182" s="186" t="s">
        <v>139</v>
      </c>
      <c r="H182" s="187">
        <v>5</v>
      </c>
      <c r="I182" s="188"/>
      <c r="J182" s="189">
        <f>ROUND(I182*H182,2)</f>
        <v>0</v>
      </c>
      <c r="K182" s="185" t="s">
        <v>130</v>
      </c>
      <c r="L182" s="36"/>
      <c r="M182" s="190" t="s">
        <v>1</v>
      </c>
      <c r="N182" s="191" t="s">
        <v>40</v>
      </c>
      <c r="O182" s="68"/>
      <c r="P182" s="192">
        <f>O182*H182</f>
        <v>0</v>
      </c>
      <c r="Q182" s="192">
        <v>0</v>
      </c>
      <c r="R182" s="192">
        <f>Q182*H182</f>
        <v>0</v>
      </c>
      <c r="S182" s="192">
        <v>0</v>
      </c>
      <c r="T182" s="193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4" t="s">
        <v>131</v>
      </c>
      <c r="AT182" s="194" t="s">
        <v>126</v>
      </c>
      <c r="AU182" s="194" t="s">
        <v>85</v>
      </c>
      <c r="AY182" s="14" t="s">
        <v>124</v>
      </c>
      <c r="BE182" s="195">
        <f>IF(N182="základní",J182,0)</f>
        <v>0</v>
      </c>
      <c r="BF182" s="195">
        <f>IF(N182="snížená",J182,0)</f>
        <v>0</v>
      </c>
      <c r="BG182" s="195">
        <f>IF(N182="zákl. přenesená",J182,0)</f>
        <v>0</v>
      </c>
      <c r="BH182" s="195">
        <f>IF(N182="sníž. přenesená",J182,0)</f>
        <v>0</v>
      </c>
      <c r="BI182" s="195">
        <f>IF(N182="nulová",J182,0)</f>
        <v>0</v>
      </c>
      <c r="BJ182" s="14" t="s">
        <v>83</v>
      </c>
      <c r="BK182" s="195">
        <f>ROUND(I182*H182,2)</f>
        <v>0</v>
      </c>
      <c r="BL182" s="14" t="s">
        <v>131</v>
      </c>
      <c r="BM182" s="194" t="s">
        <v>303</v>
      </c>
    </row>
    <row r="183" spans="1:65" s="2" customFormat="1" ht="24.2" customHeight="1">
      <c r="A183" s="31"/>
      <c r="B183" s="32"/>
      <c r="C183" s="183" t="s">
        <v>304</v>
      </c>
      <c r="D183" s="183" t="s">
        <v>126</v>
      </c>
      <c r="E183" s="184" t="s">
        <v>305</v>
      </c>
      <c r="F183" s="185" t="s">
        <v>306</v>
      </c>
      <c r="G183" s="186" t="s">
        <v>139</v>
      </c>
      <c r="H183" s="187">
        <v>375</v>
      </c>
      <c r="I183" s="188"/>
      <c r="J183" s="189">
        <f>ROUND(I183*H183,2)</f>
        <v>0</v>
      </c>
      <c r="K183" s="185" t="s">
        <v>130</v>
      </c>
      <c r="L183" s="36"/>
      <c r="M183" s="190" t="s">
        <v>1</v>
      </c>
      <c r="N183" s="191" t="s">
        <v>40</v>
      </c>
      <c r="O183" s="68"/>
      <c r="P183" s="192">
        <f>O183*H183</f>
        <v>0</v>
      </c>
      <c r="Q183" s="192">
        <v>0</v>
      </c>
      <c r="R183" s="192">
        <f>Q183*H183</f>
        <v>0</v>
      </c>
      <c r="S183" s="192">
        <v>0</v>
      </c>
      <c r="T183" s="193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4" t="s">
        <v>131</v>
      </c>
      <c r="AT183" s="194" t="s">
        <v>126</v>
      </c>
      <c r="AU183" s="194" t="s">
        <v>85</v>
      </c>
      <c r="AY183" s="14" t="s">
        <v>124</v>
      </c>
      <c r="BE183" s="195">
        <f>IF(N183="základní",J183,0)</f>
        <v>0</v>
      </c>
      <c r="BF183" s="195">
        <f>IF(N183="snížená",J183,0)</f>
        <v>0</v>
      </c>
      <c r="BG183" s="195">
        <f>IF(N183="zákl. přenesená",J183,0)</f>
        <v>0</v>
      </c>
      <c r="BH183" s="195">
        <f>IF(N183="sníž. přenesená",J183,0)</f>
        <v>0</v>
      </c>
      <c r="BI183" s="195">
        <f>IF(N183="nulová",J183,0)</f>
        <v>0</v>
      </c>
      <c r="BJ183" s="14" t="s">
        <v>83</v>
      </c>
      <c r="BK183" s="195">
        <f>ROUND(I183*H183,2)</f>
        <v>0</v>
      </c>
      <c r="BL183" s="14" t="s">
        <v>131</v>
      </c>
      <c r="BM183" s="194" t="s">
        <v>307</v>
      </c>
    </row>
    <row r="184" spans="1:47" s="2" customFormat="1" ht="19.5">
      <c r="A184" s="31"/>
      <c r="B184" s="32"/>
      <c r="C184" s="33"/>
      <c r="D184" s="196" t="s">
        <v>152</v>
      </c>
      <c r="E184" s="33"/>
      <c r="F184" s="197" t="s">
        <v>308</v>
      </c>
      <c r="G184" s="33"/>
      <c r="H184" s="33"/>
      <c r="I184" s="198"/>
      <c r="J184" s="33"/>
      <c r="K184" s="33"/>
      <c r="L184" s="36"/>
      <c r="M184" s="199"/>
      <c r="N184" s="200"/>
      <c r="O184" s="68"/>
      <c r="P184" s="68"/>
      <c r="Q184" s="68"/>
      <c r="R184" s="68"/>
      <c r="S184" s="68"/>
      <c r="T184" s="69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T184" s="14" t="s">
        <v>152</v>
      </c>
      <c r="AU184" s="14" t="s">
        <v>85</v>
      </c>
    </row>
    <row r="185" spans="1:65" s="2" customFormat="1" ht="21.75" customHeight="1">
      <c r="A185" s="31"/>
      <c r="B185" s="32"/>
      <c r="C185" s="183" t="s">
        <v>309</v>
      </c>
      <c r="D185" s="183" t="s">
        <v>126</v>
      </c>
      <c r="E185" s="184" t="s">
        <v>310</v>
      </c>
      <c r="F185" s="185" t="s">
        <v>311</v>
      </c>
      <c r="G185" s="186" t="s">
        <v>139</v>
      </c>
      <c r="H185" s="187">
        <v>2115</v>
      </c>
      <c r="I185" s="188"/>
      <c r="J185" s="189">
        <f>ROUND(I185*H185,2)</f>
        <v>0</v>
      </c>
      <c r="K185" s="185" t="s">
        <v>130</v>
      </c>
      <c r="L185" s="36"/>
      <c r="M185" s="190" t="s">
        <v>1</v>
      </c>
      <c r="N185" s="191" t="s">
        <v>40</v>
      </c>
      <c r="O185" s="68"/>
      <c r="P185" s="192">
        <f>O185*H185</f>
        <v>0</v>
      </c>
      <c r="Q185" s="192">
        <v>0.00061</v>
      </c>
      <c r="R185" s="192">
        <f>Q185*H185</f>
        <v>1.29015</v>
      </c>
      <c r="S185" s="192">
        <v>0</v>
      </c>
      <c r="T185" s="193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4" t="s">
        <v>131</v>
      </c>
      <c r="AT185" s="194" t="s">
        <v>126</v>
      </c>
      <c r="AU185" s="194" t="s">
        <v>85</v>
      </c>
      <c r="AY185" s="14" t="s">
        <v>124</v>
      </c>
      <c r="BE185" s="195">
        <f>IF(N185="základní",J185,0)</f>
        <v>0</v>
      </c>
      <c r="BF185" s="195">
        <f>IF(N185="snížená",J185,0)</f>
        <v>0</v>
      </c>
      <c r="BG185" s="195">
        <f>IF(N185="zákl. přenesená",J185,0)</f>
        <v>0</v>
      </c>
      <c r="BH185" s="195">
        <f>IF(N185="sníž. přenesená",J185,0)</f>
        <v>0</v>
      </c>
      <c r="BI185" s="195">
        <f>IF(N185="nulová",J185,0)</f>
        <v>0</v>
      </c>
      <c r="BJ185" s="14" t="s">
        <v>83</v>
      </c>
      <c r="BK185" s="195">
        <f>ROUND(I185*H185,2)</f>
        <v>0</v>
      </c>
      <c r="BL185" s="14" t="s">
        <v>131</v>
      </c>
      <c r="BM185" s="194" t="s">
        <v>312</v>
      </c>
    </row>
    <row r="186" spans="1:65" s="2" customFormat="1" ht="33" customHeight="1">
      <c r="A186" s="31"/>
      <c r="B186" s="32"/>
      <c r="C186" s="183" t="s">
        <v>313</v>
      </c>
      <c r="D186" s="183" t="s">
        <v>126</v>
      </c>
      <c r="E186" s="184" t="s">
        <v>314</v>
      </c>
      <c r="F186" s="185" t="s">
        <v>315</v>
      </c>
      <c r="G186" s="186" t="s">
        <v>139</v>
      </c>
      <c r="H186" s="187">
        <v>2115</v>
      </c>
      <c r="I186" s="188"/>
      <c r="J186" s="189">
        <f>ROUND(I186*H186,2)</f>
        <v>0</v>
      </c>
      <c r="K186" s="185" t="s">
        <v>130</v>
      </c>
      <c r="L186" s="36"/>
      <c r="M186" s="190" t="s">
        <v>1</v>
      </c>
      <c r="N186" s="191" t="s">
        <v>40</v>
      </c>
      <c r="O186" s="68"/>
      <c r="P186" s="192">
        <f>O186*H186</f>
        <v>0</v>
      </c>
      <c r="Q186" s="192">
        <v>0</v>
      </c>
      <c r="R186" s="192">
        <f>Q186*H186</f>
        <v>0</v>
      </c>
      <c r="S186" s="192">
        <v>0</v>
      </c>
      <c r="T186" s="193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4" t="s">
        <v>131</v>
      </c>
      <c r="AT186" s="194" t="s">
        <v>126</v>
      </c>
      <c r="AU186" s="194" t="s">
        <v>85</v>
      </c>
      <c r="AY186" s="14" t="s">
        <v>124</v>
      </c>
      <c r="BE186" s="195">
        <f>IF(N186="základní",J186,0)</f>
        <v>0</v>
      </c>
      <c r="BF186" s="195">
        <f>IF(N186="snížená",J186,0)</f>
        <v>0</v>
      </c>
      <c r="BG186" s="195">
        <f>IF(N186="zákl. přenesená",J186,0)</f>
        <v>0</v>
      </c>
      <c r="BH186" s="195">
        <f>IF(N186="sníž. přenesená",J186,0)</f>
        <v>0</v>
      </c>
      <c r="BI186" s="195">
        <f>IF(N186="nulová",J186,0)</f>
        <v>0</v>
      </c>
      <c r="BJ186" s="14" t="s">
        <v>83</v>
      </c>
      <c r="BK186" s="195">
        <f>ROUND(I186*H186,2)</f>
        <v>0</v>
      </c>
      <c r="BL186" s="14" t="s">
        <v>131</v>
      </c>
      <c r="BM186" s="194" t="s">
        <v>316</v>
      </c>
    </row>
    <row r="187" spans="1:65" s="2" customFormat="1" ht="24.2" customHeight="1">
      <c r="A187" s="31"/>
      <c r="B187" s="32"/>
      <c r="C187" s="183" t="s">
        <v>317</v>
      </c>
      <c r="D187" s="183" t="s">
        <v>126</v>
      </c>
      <c r="E187" s="184" t="s">
        <v>318</v>
      </c>
      <c r="F187" s="185" t="s">
        <v>319</v>
      </c>
      <c r="G187" s="186" t="s">
        <v>139</v>
      </c>
      <c r="H187" s="187">
        <v>2115</v>
      </c>
      <c r="I187" s="188"/>
      <c r="J187" s="189">
        <f>ROUND(I187*H187,2)</f>
        <v>0</v>
      </c>
      <c r="K187" s="185" t="s">
        <v>130</v>
      </c>
      <c r="L187" s="36"/>
      <c r="M187" s="190" t="s">
        <v>1</v>
      </c>
      <c r="N187" s="191" t="s">
        <v>40</v>
      </c>
      <c r="O187" s="68"/>
      <c r="P187" s="192">
        <f>O187*H187</f>
        <v>0</v>
      </c>
      <c r="Q187" s="192">
        <v>0</v>
      </c>
      <c r="R187" s="192">
        <f>Q187*H187</f>
        <v>0</v>
      </c>
      <c r="S187" s="192">
        <v>0</v>
      </c>
      <c r="T187" s="193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4" t="s">
        <v>131</v>
      </c>
      <c r="AT187" s="194" t="s">
        <v>126</v>
      </c>
      <c r="AU187" s="194" t="s">
        <v>85</v>
      </c>
      <c r="AY187" s="14" t="s">
        <v>124</v>
      </c>
      <c r="BE187" s="195">
        <f>IF(N187="základní",J187,0)</f>
        <v>0</v>
      </c>
      <c r="BF187" s="195">
        <f>IF(N187="snížená",J187,0)</f>
        <v>0</v>
      </c>
      <c r="BG187" s="195">
        <f>IF(N187="zákl. přenesená",J187,0)</f>
        <v>0</v>
      </c>
      <c r="BH187" s="195">
        <f>IF(N187="sníž. přenesená",J187,0)</f>
        <v>0</v>
      </c>
      <c r="BI187" s="195">
        <f>IF(N187="nulová",J187,0)</f>
        <v>0</v>
      </c>
      <c r="BJ187" s="14" t="s">
        <v>83</v>
      </c>
      <c r="BK187" s="195">
        <f>ROUND(I187*H187,2)</f>
        <v>0</v>
      </c>
      <c r="BL187" s="14" t="s">
        <v>131</v>
      </c>
      <c r="BM187" s="194" t="s">
        <v>320</v>
      </c>
    </row>
    <row r="188" spans="1:65" s="2" customFormat="1" ht="24.2" customHeight="1">
      <c r="A188" s="31"/>
      <c r="B188" s="32"/>
      <c r="C188" s="183" t="s">
        <v>321</v>
      </c>
      <c r="D188" s="183" t="s">
        <v>126</v>
      </c>
      <c r="E188" s="184" t="s">
        <v>322</v>
      </c>
      <c r="F188" s="185" t="s">
        <v>323</v>
      </c>
      <c r="G188" s="186" t="s">
        <v>139</v>
      </c>
      <c r="H188" s="187">
        <v>915</v>
      </c>
      <c r="I188" s="188"/>
      <c r="J188" s="189">
        <f>ROUND(I188*H188,2)</f>
        <v>0</v>
      </c>
      <c r="K188" s="185" t="s">
        <v>130</v>
      </c>
      <c r="L188" s="36"/>
      <c r="M188" s="190" t="s">
        <v>1</v>
      </c>
      <c r="N188" s="191" t="s">
        <v>40</v>
      </c>
      <c r="O188" s="68"/>
      <c r="P188" s="192">
        <f>O188*H188</f>
        <v>0</v>
      </c>
      <c r="Q188" s="192">
        <v>0.08922</v>
      </c>
      <c r="R188" s="192">
        <f>Q188*H188</f>
        <v>81.63629999999999</v>
      </c>
      <c r="S188" s="192">
        <v>0</v>
      </c>
      <c r="T188" s="193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4" t="s">
        <v>131</v>
      </c>
      <c r="AT188" s="194" t="s">
        <v>126</v>
      </c>
      <c r="AU188" s="194" t="s">
        <v>85</v>
      </c>
      <c r="AY188" s="14" t="s">
        <v>124</v>
      </c>
      <c r="BE188" s="195">
        <f>IF(N188="základní",J188,0)</f>
        <v>0</v>
      </c>
      <c r="BF188" s="195">
        <f>IF(N188="snížená",J188,0)</f>
        <v>0</v>
      </c>
      <c r="BG188" s="195">
        <f>IF(N188="zákl. přenesená",J188,0)</f>
        <v>0</v>
      </c>
      <c r="BH188" s="195">
        <f>IF(N188="sníž. přenesená",J188,0)</f>
        <v>0</v>
      </c>
      <c r="BI188" s="195">
        <f>IF(N188="nulová",J188,0)</f>
        <v>0</v>
      </c>
      <c r="BJ188" s="14" t="s">
        <v>83</v>
      </c>
      <c r="BK188" s="195">
        <f>ROUND(I188*H188,2)</f>
        <v>0</v>
      </c>
      <c r="BL188" s="14" t="s">
        <v>131</v>
      </c>
      <c r="BM188" s="194" t="s">
        <v>324</v>
      </c>
    </row>
    <row r="189" spans="1:47" s="2" customFormat="1" ht="29.25">
      <c r="A189" s="31"/>
      <c r="B189" s="32"/>
      <c r="C189" s="33"/>
      <c r="D189" s="196" t="s">
        <v>152</v>
      </c>
      <c r="E189" s="33"/>
      <c r="F189" s="197" t="s">
        <v>325</v>
      </c>
      <c r="G189" s="33"/>
      <c r="H189" s="33"/>
      <c r="I189" s="198"/>
      <c r="J189" s="33"/>
      <c r="K189" s="33"/>
      <c r="L189" s="36"/>
      <c r="M189" s="199"/>
      <c r="N189" s="200"/>
      <c r="O189" s="68"/>
      <c r="P189" s="68"/>
      <c r="Q189" s="68"/>
      <c r="R189" s="68"/>
      <c r="S189" s="68"/>
      <c r="T189" s="69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T189" s="14" t="s">
        <v>152</v>
      </c>
      <c r="AU189" s="14" t="s">
        <v>85</v>
      </c>
    </row>
    <row r="190" spans="1:65" s="2" customFormat="1" ht="21.75" customHeight="1">
      <c r="A190" s="31"/>
      <c r="B190" s="32"/>
      <c r="C190" s="201" t="s">
        <v>326</v>
      </c>
      <c r="D190" s="201" t="s">
        <v>230</v>
      </c>
      <c r="E190" s="202" t="s">
        <v>327</v>
      </c>
      <c r="F190" s="203" t="s">
        <v>328</v>
      </c>
      <c r="G190" s="204" t="s">
        <v>139</v>
      </c>
      <c r="H190" s="205">
        <v>177.76</v>
      </c>
      <c r="I190" s="206"/>
      <c r="J190" s="207">
        <f>ROUND(I190*H190,2)</f>
        <v>0</v>
      </c>
      <c r="K190" s="203" t="s">
        <v>130</v>
      </c>
      <c r="L190" s="208"/>
      <c r="M190" s="209" t="s">
        <v>1</v>
      </c>
      <c r="N190" s="210" t="s">
        <v>40</v>
      </c>
      <c r="O190" s="68"/>
      <c r="P190" s="192">
        <f>O190*H190</f>
        <v>0</v>
      </c>
      <c r="Q190" s="192">
        <v>0.131</v>
      </c>
      <c r="R190" s="192">
        <f>Q190*H190</f>
        <v>23.28656</v>
      </c>
      <c r="S190" s="192">
        <v>0</v>
      </c>
      <c r="T190" s="193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4" t="s">
        <v>158</v>
      </c>
      <c r="AT190" s="194" t="s">
        <v>230</v>
      </c>
      <c r="AU190" s="194" t="s">
        <v>85</v>
      </c>
      <c r="AY190" s="14" t="s">
        <v>124</v>
      </c>
      <c r="BE190" s="195">
        <f>IF(N190="základní",J190,0)</f>
        <v>0</v>
      </c>
      <c r="BF190" s="195">
        <f>IF(N190="snížená",J190,0)</f>
        <v>0</v>
      </c>
      <c r="BG190" s="195">
        <f>IF(N190="zákl. přenesená",J190,0)</f>
        <v>0</v>
      </c>
      <c r="BH190" s="195">
        <f>IF(N190="sníž. přenesená",J190,0)</f>
        <v>0</v>
      </c>
      <c r="BI190" s="195">
        <f>IF(N190="nulová",J190,0)</f>
        <v>0</v>
      </c>
      <c r="BJ190" s="14" t="s">
        <v>83</v>
      </c>
      <c r="BK190" s="195">
        <f>ROUND(I190*H190,2)</f>
        <v>0</v>
      </c>
      <c r="BL190" s="14" t="s">
        <v>131</v>
      </c>
      <c r="BM190" s="194" t="s">
        <v>329</v>
      </c>
    </row>
    <row r="191" spans="1:47" s="2" customFormat="1" ht="19.5">
      <c r="A191" s="31"/>
      <c r="B191" s="32"/>
      <c r="C191" s="33"/>
      <c r="D191" s="196" t="s">
        <v>152</v>
      </c>
      <c r="E191" s="33"/>
      <c r="F191" s="197" t="s">
        <v>330</v>
      </c>
      <c r="G191" s="33"/>
      <c r="H191" s="33"/>
      <c r="I191" s="198"/>
      <c r="J191" s="33"/>
      <c r="K191" s="33"/>
      <c r="L191" s="36"/>
      <c r="M191" s="199"/>
      <c r="N191" s="200"/>
      <c r="O191" s="68"/>
      <c r="P191" s="68"/>
      <c r="Q191" s="68"/>
      <c r="R191" s="68"/>
      <c r="S191" s="68"/>
      <c r="T191" s="69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T191" s="14" t="s">
        <v>152</v>
      </c>
      <c r="AU191" s="14" t="s">
        <v>85</v>
      </c>
    </row>
    <row r="192" spans="1:65" s="2" customFormat="1" ht="21.75" customHeight="1">
      <c r="A192" s="31"/>
      <c r="B192" s="32"/>
      <c r="C192" s="201" t="s">
        <v>331</v>
      </c>
      <c r="D192" s="201" t="s">
        <v>230</v>
      </c>
      <c r="E192" s="202" t="s">
        <v>332</v>
      </c>
      <c r="F192" s="203" t="s">
        <v>333</v>
      </c>
      <c r="G192" s="204" t="s">
        <v>139</v>
      </c>
      <c r="H192" s="205">
        <v>711.04</v>
      </c>
      <c r="I192" s="206"/>
      <c r="J192" s="207">
        <f>ROUND(I192*H192,2)</f>
        <v>0</v>
      </c>
      <c r="K192" s="203" t="s">
        <v>130</v>
      </c>
      <c r="L192" s="208"/>
      <c r="M192" s="209" t="s">
        <v>1</v>
      </c>
      <c r="N192" s="210" t="s">
        <v>40</v>
      </c>
      <c r="O192" s="68"/>
      <c r="P192" s="192">
        <f>O192*H192</f>
        <v>0</v>
      </c>
      <c r="Q192" s="192">
        <v>0.131</v>
      </c>
      <c r="R192" s="192">
        <f>Q192*H192</f>
        <v>93.14624</v>
      </c>
      <c r="S192" s="192">
        <v>0</v>
      </c>
      <c r="T192" s="193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4" t="s">
        <v>158</v>
      </c>
      <c r="AT192" s="194" t="s">
        <v>230</v>
      </c>
      <c r="AU192" s="194" t="s">
        <v>85</v>
      </c>
      <c r="AY192" s="14" t="s">
        <v>124</v>
      </c>
      <c r="BE192" s="195">
        <f>IF(N192="základní",J192,0)</f>
        <v>0</v>
      </c>
      <c r="BF192" s="195">
        <f>IF(N192="snížená",J192,0)</f>
        <v>0</v>
      </c>
      <c r="BG192" s="195">
        <f>IF(N192="zákl. přenesená",J192,0)</f>
        <v>0</v>
      </c>
      <c r="BH192" s="195">
        <f>IF(N192="sníž. přenesená",J192,0)</f>
        <v>0</v>
      </c>
      <c r="BI192" s="195">
        <f>IF(N192="nulová",J192,0)</f>
        <v>0</v>
      </c>
      <c r="BJ192" s="14" t="s">
        <v>83</v>
      </c>
      <c r="BK192" s="195">
        <f>ROUND(I192*H192,2)</f>
        <v>0</v>
      </c>
      <c r="BL192" s="14" t="s">
        <v>131</v>
      </c>
      <c r="BM192" s="194" t="s">
        <v>334</v>
      </c>
    </row>
    <row r="193" spans="1:47" s="2" customFormat="1" ht="19.5">
      <c r="A193" s="31"/>
      <c r="B193" s="32"/>
      <c r="C193" s="33"/>
      <c r="D193" s="196" t="s">
        <v>152</v>
      </c>
      <c r="E193" s="33"/>
      <c r="F193" s="197" t="s">
        <v>335</v>
      </c>
      <c r="G193" s="33"/>
      <c r="H193" s="33"/>
      <c r="I193" s="198"/>
      <c r="J193" s="33"/>
      <c r="K193" s="33"/>
      <c r="L193" s="36"/>
      <c r="M193" s="199"/>
      <c r="N193" s="200"/>
      <c r="O193" s="68"/>
      <c r="P193" s="68"/>
      <c r="Q193" s="68"/>
      <c r="R193" s="68"/>
      <c r="S193" s="68"/>
      <c r="T193" s="69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T193" s="14" t="s">
        <v>152</v>
      </c>
      <c r="AU193" s="14" t="s">
        <v>85</v>
      </c>
    </row>
    <row r="194" spans="1:65" s="2" customFormat="1" ht="24.2" customHeight="1">
      <c r="A194" s="31"/>
      <c r="B194" s="32"/>
      <c r="C194" s="201" t="s">
        <v>336</v>
      </c>
      <c r="D194" s="201" t="s">
        <v>230</v>
      </c>
      <c r="E194" s="202" t="s">
        <v>337</v>
      </c>
      <c r="F194" s="203" t="s">
        <v>338</v>
      </c>
      <c r="G194" s="204" t="s">
        <v>139</v>
      </c>
      <c r="H194" s="205">
        <v>35.7</v>
      </c>
      <c r="I194" s="206"/>
      <c r="J194" s="207">
        <f>ROUND(I194*H194,2)</f>
        <v>0</v>
      </c>
      <c r="K194" s="203" t="s">
        <v>130</v>
      </c>
      <c r="L194" s="208"/>
      <c r="M194" s="209" t="s">
        <v>1</v>
      </c>
      <c r="N194" s="210" t="s">
        <v>40</v>
      </c>
      <c r="O194" s="68"/>
      <c r="P194" s="192">
        <f>O194*H194</f>
        <v>0</v>
      </c>
      <c r="Q194" s="192">
        <v>0.131</v>
      </c>
      <c r="R194" s="192">
        <f>Q194*H194</f>
        <v>4.6767</v>
      </c>
      <c r="S194" s="192">
        <v>0</v>
      </c>
      <c r="T194" s="193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4" t="s">
        <v>158</v>
      </c>
      <c r="AT194" s="194" t="s">
        <v>230</v>
      </c>
      <c r="AU194" s="194" t="s">
        <v>85</v>
      </c>
      <c r="AY194" s="14" t="s">
        <v>124</v>
      </c>
      <c r="BE194" s="195">
        <f>IF(N194="základní",J194,0)</f>
        <v>0</v>
      </c>
      <c r="BF194" s="195">
        <f>IF(N194="snížená",J194,0)</f>
        <v>0</v>
      </c>
      <c r="BG194" s="195">
        <f>IF(N194="zákl. přenesená",J194,0)</f>
        <v>0</v>
      </c>
      <c r="BH194" s="195">
        <f>IF(N194="sníž. přenesená",J194,0)</f>
        <v>0</v>
      </c>
      <c r="BI194" s="195">
        <f>IF(N194="nulová",J194,0)</f>
        <v>0</v>
      </c>
      <c r="BJ194" s="14" t="s">
        <v>83</v>
      </c>
      <c r="BK194" s="195">
        <f>ROUND(I194*H194,2)</f>
        <v>0</v>
      </c>
      <c r="BL194" s="14" t="s">
        <v>131</v>
      </c>
      <c r="BM194" s="194" t="s">
        <v>339</v>
      </c>
    </row>
    <row r="195" spans="1:47" s="2" customFormat="1" ht="19.5">
      <c r="A195" s="31"/>
      <c r="B195" s="32"/>
      <c r="C195" s="33"/>
      <c r="D195" s="196" t="s">
        <v>152</v>
      </c>
      <c r="E195" s="33"/>
      <c r="F195" s="197" t="s">
        <v>335</v>
      </c>
      <c r="G195" s="33"/>
      <c r="H195" s="33"/>
      <c r="I195" s="198"/>
      <c r="J195" s="33"/>
      <c r="K195" s="33"/>
      <c r="L195" s="36"/>
      <c r="M195" s="199"/>
      <c r="N195" s="200"/>
      <c r="O195" s="68"/>
      <c r="P195" s="68"/>
      <c r="Q195" s="68"/>
      <c r="R195" s="68"/>
      <c r="S195" s="68"/>
      <c r="T195" s="69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T195" s="14" t="s">
        <v>152</v>
      </c>
      <c r="AU195" s="14" t="s">
        <v>85</v>
      </c>
    </row>
    <row r="196" spans="1:65" s="2" customFormat="1" ht="37.9" customHeight="1">
      <c r="A196" s="31"/>
      <c r="B196" s="32"/>
      <c r="C196" s="183" t="s">
        <v>340</v>
      </c>
      <c r="D196" s="183" t="s">
        <v>126</v>
      </c>
      <c r="E196" s="184" t="s">
        <v>341</v>
      </c>
      <c r="F196" s="185" t="s">
        <v>342</v>
      </c>
      <c r="G196" s="186" t="s">
        <v>139</v>
      </c>
      <c r="H196" s="187">
        <v>211</v>
      </c>
      <c r="I196" s="188"/>
      <c r="J196" s="189">
        <f>ROUND(I196*H196,2)</f>
        <v>0</v>
      </c>
      <c r="K196" s="185" t="s">
        <v>130</v>
      </c>
      <c r="L196" s="36"/>
      <c r="M196" s="190" t="s">
        <v>1</v>
      </c>
      <c r="N196" s="191" t="s">
        <v>40</v>
      </c>
      <c r="O196" s="68"/>
      <c r="P196" s="192">
        <f>O196*H196</f>
        <v>0</v>
      </c>
      <c r="Q196" s="192">
        <v>0</v>
      </c>
      <c r="R196" s="192">
        <f>Q196*H196</f>
        <v>0</v>
      </c>
      <c r="S196" s="192">
        <v>0</v>
      </c>
      <c r="T196" s="193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4" t="s">
        <v>131</v>
      </c>
      <c r="AT196" s="194" t="s">
        <v>126</v>
      </c>
      <c r="AU196" s="194" t="s">
        <v>85</v>
      </c>
      <c r="AY196" s="14" t="s">
        <v>124</v>
      </c>
      <c r="BE196" s="195">
        <f>IF(N196="základní",J196,0)</f>
        <v>0</v>
      </c>
      <c r="BF196" s="195">
        <f>IF(N196="snížená",J196,0)</f>
        <v>0</v>
      </c>
      <c r="BG196" s="195">
        <f>IF(N196="zákl. přenesená",J196,0)</f>
        <v>0</v>
      </c>
      <c r="BH196" s="195">
        <f>IF(N196="sníž. přenesená",J196,0)</f>
        <v>0</v>
      </c>
      <c r="BI196" s="195">
        <f>IF(N196="nulová",J196,0)</f>
        <v>0</v>
      </c>
      <c r="BJ196" s="14" t="s">
        <v>83</v>
      </c>
      <c r="BK196" s="195">
        <f>ROUND(I196*H196,2)</f>
        <v>0</v>
      </c>
      <c r="BL196" s="14" t="s">
        <v>131</v>
      </c>
      <c r="BM196" s="194" t="s">
        <v>343</v>
      </c>
    </row>
    <row r="197" spans="1:65" s="2" customFormat="1" ht="33" customHeight="1">
      <c r="A197" s="31"/>
      <c r="B197" s="32"/>
      <c r="C197" s="183" t="s">
        <v>344</v>
      </c>
      <c r="D197" s="183" t="s">
        <v>126</v>
      </c>
      <c r="E197" s="184" t="s">
        <v>345</v>
      </c>
      <c r="F197" s="185" t="s">
        <v>346</v>
      </c>
      <c r="G197" s="186" t="s">
        <v>139</v>
      </c>
      <c r="H197" s="187">
        <v>250</v>
      </c>
      <c r="I197" s="188"/>
      <c r="J197" s="189">
        <f>ROUND(I197*H197,2)</f>
        <v>0</v>
      </c>
      <c r="K197" s="185" t="s">
        <v>130</v>
      </c>
      <c r="L197" s="36"/>
      <c r="M197" s="190" t="s">
        <v>1</v>
      </c>
      <c r="N197" s="191" t="s">
        <v>40</v>
      </c>
      <c r="O197" s="68"/>
      <c r="P197" s="192">
        <f>O197*H197</f>
        <v>0</v>
      </c>
      <c r="Q197" s="192">
        <v>0.11162</v>
      </c>
      <c r="R197" s="192">
        <f>Q197*H197</f>
        <v>27.904999999999998</v>
      </c>
      <c r="S197" s="192">
        <v>0</v>
      </c>
      <c r="T197" s="193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4" t="s">
        <v>131</v>
      </c>
      <c r="AT197" s="194" t="s">
        <v>126</v>
      </c>
      <c r="AU197" s="194" t="s">
        <v>85</v>
      </c>
      <c r="AY197" s="14" t="s">
        <v>124</v>
      </c>
      <c r="BE197" s="195">
        <f>IF(N197="základní",J197,0)</f>
        <v>0</v>
      </c>
      <c r="BF197" s="195">
        <f>IF(N197="snížená",J197,0)</f>
        <v>0</v>
      </c>
      <c r="BG197" s="195">
        <f>IF(N197="zákl. přenesená",J197,0)</f>
        <v>0</v>
      </c>
      <c r="BH197" s="195">
        <f>IF(N197="sníž. přenesená",J197,0)</f>
        <v>0</v>
      </c>
      <c r="BI197" s="195">
        <f>IF(N197="nulová",J197,0)</f>
        <v>0</v>
      </c>
      <c r="BJ197" s="14" t="s">
        <v>83</v>
      </c>
      <c r="BK197" s="195">
        <f>ROUND(I197*H197,2)</f>
        <v>0</v>
      </c>
      <c r="BL197" s="14" t="s">
        <v>131</v>
      </c>
      <c r="BM197" s="194" t="s">
        <v>347</v>
      </c>
    </row>
    <row r="198" spans="1:65" s="2" customFormat="1" ht="21.75" customHeight="1">
      <c r="A198" s="31"/>
      <c r="B198" s="32"/>
      <c r="C198" s="201" t="s">
        <v>348</v>
      </c>
      <c r="D198" s="201" t="s">
        <v>230</v>
      </c>
      <c r="E198" s="202" t="s">
        <v>349</v>
      </c>
      <c r="F198" s="203" t="s">
        <v>350</v>
      </c>
      <c r="G198" s="204" t="s">
        <v>139</v>
      </c>
      <c r="H198" s="205">
        <v>255</v>
      </c>
      <c r="I198" s="206"/>
      <c r="J198" s="207">
        <f>ROUND(I198*H198,2)</f>
        <v>0</v>
      </c>
      <c r="K198" s="203" t="s">
        <v>130</v>
      </c>
      <c r="L198" s="208"/>
      <c r="M198" s="209" t="s">
        <v>1</v>
      </c>
      <c r="N198" s="210" t="s">
        <v>40</v>
      </c>
      <c r="O198" s="68"/>
      <c r="P198" s="192">
        <f>O198*H198</f>
        <v>0</v>
      </c>
      <c r="Q198" s="192">
        <v>0.176</v>
      </c>
      <c r="R198" s="192">
        <f>Q198*H198</f>
        <v>44.879999999999995</v>
      </c>
      <c r="S198" s="192">
        <v>0</v>
      </c>
      <c r="T198" s="193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4" t="s">
        <v>158</v>
      </c>
      <c r="AT198" s="194" t="s">
        <v>230</v>
      </c>
      <c r="AU198" s="194" t="s">
        <v>85</v>
      </c>
      <c r="AY198" s="14" t="s">
        <v>124</v>
      </c>
      <c r="BE198" s="195">
        <f>IF(N198="základní",J198,0)</f>
        <v>0</v>
      </c>
      <c r="BF198" s="195">
        <f>IF(N198="snížená",J198,0)</f>
        <v>0</v>
      </c>
      <c r="BG198" s="195">
        <f>IF(N198="zákl. přenesená",J198,0)</f>
        <v>0</v>
      </c>
      <c r="BH198" s="195">
        <f>IF(N198="sníž. přenesená",J198,0)</f>
        <v>0</v>
      </c>
      <c r="BI198" s="195">
        <f>IF(N198="nulová",J198,0)</f>
        <v>0</v>
      </c>
      <c r="BJ198" s="14" t="s">
        <v>83</v>
      </c>
      <c r="BK198" s="195">
        <f>ROUND(I198*H198,2)</f>
        <v>0</v>
      </c>
      <c r="BL198" s="14" t="s">
        <v>131</v>
      </c>
      <c r="BM198" s="194" t="s">
        <v>351</v>
      </c>
    </row>
    <row r="199" spans="1:47" s="2" customFormat="1" ht="19.5">
      <c r="A199" s="31"/>
      <c r="B199" s="32"/>
      <c r="C199" s="33"/>
      <c r="D199" s="196" t="s">
        <v>152</v>
      </c>
      <c r="E199" s="33"/>
      <c r="F199" s="197" t="s">
        <v>335</v>
      </c>
      <c r="G199" s="33"/>
      <c r="H199" s="33"/>
      <c r="I199" s="198"/>
      <c r="J199" s="33"/>
      <c r="K199" s="33"/>
      <c r="L199" s="36"/>
      <c r="M199" s="199"/>
      <c r="N199" s="200"/>
      <c r="O199" s="68"/>
      <c r="P199" s="68"/>
      <c r="Q199" s="68"/>
      <c r="R199" s="68"/>
      <c r="S199" s="68"/>
      <c r="T199" s="69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T199" s="14" t="s">
        <v>152</v>
      </c>
      <c r="AU199" s="14" t="s">
        <v>85</v>
      </c>
    </row>
    <row r="200" spans="1:65" s="2" customFormat="1" ht="21.75" customHeight="1">
      <c r="A200" s="31"/>
      <c r="B200" s="32"/>
      <c r="C200" s="201" t="s">
        <v>352</v>
      </c>
      <c r="D200" s="201" t="s">
        <v>230</v>
      </c>
      <c r="E200" s="202" t="s">
        <v>353</v>
      </c>
      <c r="F200" s="203" t="s">
        <v>354</v>
      </c>
      <c r="G200" s="204" t="s">
        <v>213</v>
      </c>
      <c r="H200" s="205">
        <v>22.555</v>
      </c>
      <c r="I200" s="206"/>
      <c r="J200" s="207">
        <f>ROUND(I200*H200,2)</f>
        <v>0</v>
      </c>
      <c r="K200" s="203" t="s">
        <v>130</v>
      </c>
      <c r="L200" s="208"/>
      <c r="M200" s="209" t="s">
        <v>1</v>
      </c>
      <c r="N200" s="210" t="s">
        <v>40</v>
      </c>
      <c r="O200" s="68"/>
      <c r="P200" s="192">
        <f>O200*H200</f>
        <v>0</v>
      </c>
      <c r="Q200" s="192">
        <v>1</v>
      </c>
      <c r="R200" s="192">
        <f>Q200*H200</f>
        <v>22.555</v>
      </c>
      <c r="S200" s="192">
        <v>0</v>
      </c>
      <c r="T200" s="193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4" t="s">
        <v>158</v>
      </c>
      <c r="AT200" s="194" t="s">
        <v>230</v>
      </c>
      <c r="AU200" s="194" t="s">
        <v>85</v>
      </c>
      <c r="AY200" s="14" t="s">
        <v>124</v>
      </c>
      <c r="BE200" s="195">
        <f>IF(N200="základní",J200,0)</f>
        <v>0</v>
      </c>
      <c r="BF200" s="195">
        <f>IF(N200="snížená",J200,0)</f>
        <v>0</v>
      </c>
      <c r="BG200" s="195">
        <f>IF(N200="zákl. přenesená",J200,0)</f>
        <v>0</v>
      </c>
      <c r="BH200" s="195">
        <f>IF(N200="sníž. přenesená",J200,0)</f>
        <v>0</v>
      </c>
      <c r="BI200" s="195">
        <f>IF(N200="nulová",J200,0)</f>
        <v>0</v>
      </c>
      <c r="BJ200" s="14" t="s">
        <v>83</v>
      </c>
      <c r="BK200" s="195">
        <f>ROUND(I200*H200,2)</f>
        <v>0</v>
      </c>
      <c r="BL200" s="14" t="s">
        <v>131</v>
      </c>
      <c r="BM200" s="194" t="s">
        <v>355</v>
      </c>
    </row>
    <row r="201" spans="2:63" s="12" customFormat="1" ht="22.9" customHeight="1">
      <c r="B201" s="167"/>
      <c r="C201" s="168"/>
      <c r="D201" s="169" t="s">
        <v>74</v>
      </c>
      <c r="E201" s="181" t="s">
        <v>158</v>
      </c>
      <c r="F201" s="181" t="s">
        <v>356</v>
      </c>
      <c r="G201" s="168"/>
      <c r="H201" s="168"/>
      <c r="I201" s="171"/>
      <c r="J201" s="182">
        <f>BK201</f>
        <v>0</v>
      </c>
      <c r="K201" s="168"/>
      <c r="L201" s="173"/>
      <c r="M201" s="174"/>
      <c r="N201" s="175"/>
      <c r="O201" s="175"/>
      <c r="P201" s="176">
        <f>SUM(P202:P221)</f>
        <v>0</v>
      </c>
      <c r="Q201" s="175"/>
      <c r="R201" s="176">
        <f>SUM(R202:R221)</f>
        <v>8.7016922</v>
      </c>
      <c r="S201" s="175"/>
      <c r="T201" s="177">
        <f>SUM(T202:T221)</f>
        <v>12.080000000000002</v>
      </c>
      <c r="AR201" s="178" t="s">
        <v>83</v>
      </c>
      <c r="AT201" s="179" t="s">
        <v>74</v>
      </c>
      <c r="AU201" s="179" t="s">
        <v>83</v>
      </c>
      <c r="AY201" s="178" t="s">
        <v>124</v>
      </c>
      <c r="BK201" s="180">
        <f>SUM(BK202:BK221)</f>
        <v>0</v>
      </c>
    </row>
    <row r="202" spans="1:65" s="2" customFormat="1" ht="24.2" customHeight="1">
      <c r="A202" s="31"/>
      <c r="B202" s="32"/>
      <c r="C202" s="183" t="s">
        <v>357</v>
      </c>
      <c r="D202" s="183" t="s">
        <v>126</v>
      </c>
      <c r="E202" s="184" t="s">
        <v>358</v>
      </c>
      <c r="F202" s="185" t="s">
        <v>359</v>
      </c>
      <c r="G202" s="186" t="s">
        <v>171</v>
      </c>
      <c r="H202" s="187">
        <v>4.5</v>
      </c>
      <c r="I202" s="188"/>
      <c r="J202" s="189">
        <f aca="true" t="shared" si="20" ref="J202:J221">ROUND(I202*H202,2)</f>
        <v>0</v>
      </c>
      <c r="K202" s="185" t="s">
        <v>130</v>
      </c>
      <c r="L202" s="36"/>
      <c r="M202" s="190" t="s">
        <v>1</v>
      </c>
      <c r="N202" s="191" t="s">
        <v>40</v>
      </c>
      <c r="O202" s="68"/>
      <c r="P202" s="192">
        <f aca="true" t="shared" si="21" ref="P202:P221">O202*H202</f>
        <v>0</v>
      </c>
      <c r="Q202" s="192">
        <v>1E-05</v>
      </c>
      <c r="R202" s="192">
        <f aca="true" t="shared" si="22" ref="R202:R221">Q202*H202</f>
        <v>4.5E-05</v>
      </c>
      <c r="S202" s="192">
        <v>0</v>
      </c>
      <c r="T202" s="193">
        <f aca="true" t="shared" si="23" ref="T202:T221"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4" t="s">
        <v>131</v>
      </c>
      <c r="AT202" s="194" t="s">
        <v>126</v>
      </c>
      <c r="AU202" s="194" t="s">
        <v>85</v>
      </c>
      <c r="AY202" s="14" t="s">
        <v>124</v>
      </c>
      <c r="BE202" s="195">
        <f aca="true" t="shared" si="24" ref="BE202:BE221">IF(N202="základní",J202,0)</f>
        <v>0</v>
      </c>
      <c r="BF202" s="195">
        <f aca="true" t="shared" si="25" ref="BF202:BF221">IF(N202="snížená",J202,0)</f>
        <v>0</v>
      </c>
      <c r="BG202" s="195">
        <f aca="true" t="shared" si="26" ref="BG202:BG221">IF(N202="zákl. přenesená",J202,0)</f>
        <v>0</v>
      </c>
      <c r="BH202" s="195">
        <f aca="true" t="shared" si="27" ref="BH202:BH221">IF(N202="sníž. přenesená",J202,0)</f>
        <v>0</v>
      </c>
      <c r="BI202" s="195">
        <f aca="true" t="shared" si="28" ref="BI202:BI221">IF(N202="nulová",J202,0)</f>
        <v>0</v>
      </c>
      <c r="BJ202" s="14" t="s">
        <v>83</v>
      </c>
      <c r="BK202" s="195">
        <f aca="true" t="shared" si="29" ref="BK202:BK221">ROUND(I202*H202,2)</f>
        <v>0</v>
      </c>
      <c r="BL202" s="14" t="s">
        <v>131</v>
      </c>
      <c r="BM202" s="194" t="s">
        <v>360</v>
      </c>
    </row>
    <row r="203" spans="1:65" s="2" customFormat="1" ht="24.2" customHeight="1">
      <c r="A203" s="31"/>
      <c r="B203" s="32"/>
      <c r="C203" s="201" t="s">
        <v>361</v>
      </c>
      <c r="D203" s="201" t="s">
        <v>230</v>
      </c>
      <c r="E203" s="202" t="s">
        <v>362</v>
      </c>
      <c r="F203" s="203" t="s">
        <v>363</v>
      </c>
      <c r="G203" s="204" t="s">
        <v>171</v>
      </c>
      <c r="H203" s="205">
        <v>4.568</v>
      </c>
      <c r="I203" s="206"/>
      <c r="J203" s="207">
        <f t="shared" si="20"/>
        <v>0</v>
      </c>
      <c r="K203" s="203" t="s">
        <v>130</v>
      </c>
      <c r="L203" s="208"/>
      <c r="M203" s="209" t="s">
        <v>1</v>
      </c>
      <c r="N203" s="210" t="s">
        <v>40</v>
      </c>
      <c r="O203" s="68"/>
      <c r="P203" s="192">
        <f t="shared" si="21"/>
        <v>0</v>
      </c>
      <c r="Q203" s="192">
        <v>0.0029</v>
      </c>
      <c r="R203" s="192">
        <f t="shared" si="22"/>
        <v>0.013247199999999997</v>
      </c>
      <c r="S203" s="192">
        <v>0</v>
      </c>
      <c r="T203" s="193">
        <f t="shared" si="2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4" t="s">
        <v>158</v>
      </c>
      <c r="AT203" s="194" t="s">
        <v>230</v>
      </c>
      <c r="AU203" s="194" t="s">
        <v>85</v>
      </c>
      <c r="AY203" s="14" t="s">
        <v>124</v>
      </c>
      <c r="BE203" s="195">
        <f t="shared" si="24"/>
        <v>0</v>
      </c>
      <c r="BF203" s="195">
        <f t="shared" si="25"/>
        <v>0</v>
      </c>
      <c r="BG203" s="195">
        <f t="shared" si="26"/>
        <v>0</v>
      </c>
      <c r="BH203" s="195">
        <f t="shared" si="27"/>
        <v>0</v>
      </c>
      <c r="BI203" s="195">
        <f t="shared" si="28"/>
        <v>0</v>
      </c>
      <c r="BJ203" s="14" t="s">
        <v>83</v>
      </c>
      <c r="BK203" s="195">
        <f t="shared" si="29"/>
        <v>0</v>
      </c>
      <c r="BL203" s="14" t="s">
        <v>131</v>
      </c>
      <c r="BM203" s="194" t="s">
        <v>364</v>
      </c>
    </row>
    <row r="204" spans="1:65" s="2" customFormat="1" ht="24.2" customHeight="1">
      <c r="A204" s="31"/>
      <c r="B204" s="32"/>
      <c r="C204" s="183" t="s">
        <v>365</v>
      </c>
      <c r="D204" s="183" t="s">
        <v>126</v>
      </c>
      <c r="E204" s="184" t="s">
        <v>366</v>
      </c>
      <c r="F204" s="185" t="s">
        <v>367</v>
      </c>
      <c r="G204" s="186" t="s">
        <v>183</v>
      </c>
      <c r="H204" s="187">
        <v>3</v>
      </c>
      <c r="I204" s="188"/>
      <c r="J204" s="189">
        <f t="shared" si="20"/>
        <v>0</v>
      </c>
      <c r="K204" s="185" t="s">
        <v>130</v>
      </c>
      <c r="L204" s="36"/>
      <c r="M204" s="190" t="s">
        <v>1</v>
      </c>
      <c r="N204" s="191" t="s">
        <v>40</v>
      </c>
      <c r="O204" s="68"/>
      <c r="P204" s="192">
        <f t="shared" si="21"/>
        <v>0</v>
      </c>
      <c r="Q204" s="192">
        <v>0</v>
      </c>
      <c r="R204" s="192">
        <f t="shared" si="22"/>
        <v>0</v>
      </c>
      <c r="S204" s="192">
        <v>1.76</v>
      </c>
      <c r="T204" s="193">
        <f t="shared" si="23"/>
        <v>5.28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4" t="s">
        <v>131</v>
      </c>
      <c r="AT204" s="194" t="s">
        <v>126</v>
      </c>
      <c r="AU204" s="194" t="s">
        <v>85</v>
      </c>
      <c r="AY204" s="14" t="s">
        <v>124</v>
      </c>
      <c r="BE204" s="195">
        <f t="shared" si="24"/>
        <v>0</v>
      </c>
      <c r="BF204" s="195">
        <f t="shared" si="25"/>
        <v>0</v>
      </c>
      <c r="BG204" s="195">
        <f t="shared" si="26"/>
        <v>0</v>
      </c>
      <c r="BH204" s="195">
        <f t="shared" si="27"/>
        <v>0</v>
      </c>
      <c r="BI204" s="195">
        <f t="shared" si="28"/>
        <v>0</v>
      </c>
      <c r="BJ204" s="14" t="s">
        <v>83</v>
      </c>
      <c r="BK204" s="195">
        <f t="shared" si="29"/>
        <v>0</v>
      </c>
      <c r="BL204" s="14" t="s">
        <v>131</v>
      </c>
      <c r="BM204" s="194" t="s">
        <v>368</v>
      </c>
    </row>
    <row r="205" spans="1:65" s="2" customFormat="1" ht="24.2" customHeight="1">
      <c r="A205" s="31"/>
      <c r="B205" s="32"/>
      <c r="C205" s="183" t="s">
        <v>369</v>
      </c>
      <c r="D205" s="183" t="s">
        <v>126</v>
      </c>
      <c r="E205" s="184" t="s">
        <v>370</v>
      </c>
      <c r="F205" s="185" t="s">
        <v>371</v>
      </c>
      <c r="G205" s="186" t="s">
        <v>183</v>
      </c>
      <c r="H205" s="187">
        <v>10</v>
      </c>
      <c r="I205" s="188"/>
      <c r="J205" s="189">
        <f t="shared" si="20"/>
        <v>0</v>
      </c>
      <c r="K205" s="185" t="s">
        <v>130</v>
      </c>
      <c r="L205" s="36"/>
      <c r="M205" s="190" t="s">
        <v>1</v>
      </c>
      <c r="N205" s="191" t="s">
        <v>40</v>
      </c>
      <c r="O205" s="68"/>
      <c r="P205" s="192">
        <f t="shared" si="21"/>
        <v>0</v>
      </c>
      <c r="Q205" s="192">
        <v>0</v>
      </c>
      <c r="R205" s="192">
        <f t="shared" si="22"/>
        <v>0</v>
      </c>
      <c r="S205" s="192">
        <v>0.55</v>
      </c>
      <c r="T205" s="193">
        <f t="shared" si="23"/>
        <v>5.5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4" t="s">
        <v>131</v>
      </c>
      <c r="AT205" s="194" t="s">
        <v>126</v>
      </c>
      <c r="AU205" s="194" t="s">
        <v>85</v>
      </c>
      <c r="AY205" s="14" t="s">
        <v>124</v>
      </c>
      <c r="BE205" s="195">
        <f t="shared" si="24"/>
        <v>0</v>
      </c>
      <c r="BF205" s="195">
        <f t="shared" si="25"/>
        <v>0</v>
      </c>
      <c r="BG205" s="195">
        <f t="shared" si="26"/>
        <v>0</v>
      </c>
      <c r="BH205" s="195">
        <f t="shared" si="27"/>
        <v>0</v>
      </c>
      <c r="BI205" s="195">
        <f t="shared" si="28"/>
        <v>0</v>
      </c>
      <c r="BJ205" s="14" t="s">
        <v>83</v>
      </c>
      <c r="BK205" s="195">
        <f t="shared" si="29"/>
        <v>0</v>
      </c>
      <c r="BL205" s="14" t="s">
        <v>131</v>
      </c>
      <c r="BM205" s="194" t="s">
        <v>372</v>
      </c>
    </row>
    <row r="206" spans="1:65" s="2" customFormat="1" ht="24.2" customHeight="1">
      <c r="A206" s="31"/>
      <c r="B206" s="32"/>
      <c r="C206" s="183" t="s">
        <v>373</v>
      </c>
      <c r="D206" s="183" t="s">
        <v>126</v>
      </c>
      <c r="E206" s="184" t="s">
        <v>374</v>
      </c>
      <c r="F206" s="185" t="s">
        <v>375</v>
      </c>
      <c r="G206" s="186" t="s">
        <v>129</v>
      </c>
      <c r="H206" s="187">
        <v>10</v>
      </c>
      <c r="I206" s="188"/>
      <c r="J206" s="189">
        <f t="shared" si="20"/>
        <v>0</v>
      </c>
      <c r="K206" s="185" t="s">
        <v>130</v>
      </c>
      <c r="L206" s="36"/>
      <c r="M206" s="190" t="s">
        <v>1</v>
      </c>
      <c r="N206" s="191" t="s">
        <v>40</v>
      </c>
      <c r="O206" s="68"/>
      <c r="P206" s="192">
        <f t="shared" si="21"/>
        <v>0</v>
      </c>
      <c r="Q206" s="192">
        <v>0.01248</v>
      </c>
      <c r="R206" s="192">
        <f t="shared" si="22"/>
        <v>0.1248</v>
      </c>
      <c r="S206" s="192">
        <v>0</v>
      </c>
      <c r="T206" s="193">
        <f t="shared" si="2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4" t="s">
        <v>131</v>
      </c>
      <c r="AT206" s="194" t="s">
        <v>126</v>
      </c>
      <c r="AU206" s="194" t="s">
        <v>85</v>
      </c>
      <c r="AY206" s="14" t="s">
        <v>124</v>
      </c>
      <c r="BE206" s="195">
        <f t="shared" si="24"/>
        <v>0</v>
      </c>
      <c r="BF206" s="195">
        <f t="shared" si="25"/>
        <v>0</v>
      </c>
      <c r="BG206" s="195">
        <f t="shared" si="26"/>
        <v>0</v>
      </c>
      <c r="BH206" s="195">
        <f t="shared" si="27"/>
        <v>0</v>
      </c>
      <c r="BI206" s="195">
        <f t="shared" si="28"/>
        <v>0</v>
      </c>
      <c r="BJ206" s="14" t="s">
        <v>83</v>
      </c>
      <c r="BK206" s="195">
        <f t="shared" si="29"/>
        <v>0</v>
      </c>
      <c r="BL206" s="14" t="s">
        <v>131</v>
      </c>
      <c r="BM206" s="194" t="s">
        <v>376</v>
      </c>
    </row>
    <row r="207" spans="1:65" s="2" customFormat="1" ht="24.2" customHeight="1">
      <c r="A207" s="31"/>
      <c r="B207" s="32"/>
      <c r="C207" s="201" t="s">
        <v>377</v>
      </c>
      <c r="D207" s="201" t="s">
        <v>230</v>
      </c>
      <c r="E207" s="202" t="s">
        <v>378</v>
      </c>
      <c r="F207" s="203" t="s">
        <v>379</v>
      </c>
      <c r="G207" s="204" t="s">
        <v>129</v>
      </c>
      <c r="H207" s="205">
        <v>10</v>
      </c>
      <c r="I207" s="206"/>
      <c r="J207" s="207">
        <f t="shared" si="20"/>
        <v>0</v>
      </c>
      <c r="K207" s="203" t="s">
        <v>130</v>
      </c>
      <c r="L207" s="208"/>
      <c r="M207" s="209" t="s">
        <v>1</v>
      </c>
      <c r="N207" s="210" t="s">
        <v>40</v>
      </c>
      <c r="O207" s="68"/>
      <c r="P207" s="192">
        <f t="shared" si="21"/>
        <v>0</v>
      </c>
      <c r="Q207" s="192">
        <v>0.396</v>
      </c>
      <c r="R207" s="192">
        <f t="shared" si="22"/>
        <v>3.96</v>
      </c>
      <c r="S207" s="192">
        <v>0</v>
      </c>
      <c r="T207" s="193">
        <f t="shared" si="2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4" t="s">
        <v>158</v>
      </c>
      <c r="AT207" s="194" t="s">
        <v>230</v>
      </c>
      <c r="AU207" s="194" t="s">
        <v>85</v>
      </c>
      <c r="AY207" s="14" t="s">
        <v>124</v>
      </c>
      <c r="BE207" s="195">
        <f t="shared" si="24"/>
        <v>0</v>
      </c>
      <c r="BF207" s="195">
        <f t="shared" si="25"/>
        <v>0</v>
      </c>
      <c r="BG207" s="195">
        <f t="shared" si="26"/>
        <v>0</v>
      </c>
      <c r="BH207" s="195">
        <f t="shared" si="27"/>
        <v>0</v>
      </c>
      <c r="BI207" s="195">
        <f t="shared" si="28"/>
        <v>0</v>
      </c>
      <c r="BJ207" s="14" t="s">
        <v>83</v>
      </c>
      <c r="BK207" s="195">
        <f t="shared" si="29"/>
        <v>0</v>
      </c>
      <c r="BL207" s="14" t="s">
        <v>131</v>
      </c>
      <c r="BM207" s="194" t="s">
        <v>380</v>
      </c>
    </row>
    <row r="208" spans="1:65" s="2" customFormat="1" ht="24.2" customHeight="1">
      <c r="A208" s="31"/>
      <c r="B208" s="32"/>
      <c r="C208" s="201" t="s">
        <v>381</v>
      </c>
      <c r="D208" s="201" t="s">
        <v>230</v>
      </c>
      <c r="E208" s="202" t="s">
        <v>382</v>
      </c>
      <c r="F208" s="203" t="s">
        <v>383</v>
      </c>
      <c r="G208" s="204" t="s">
        <v>129</v>
      </c>
      <c r="H208" s="205">
        <v>10</v>
      </c>
      <c r="I208" s="206"/>
      <c r="J208" s="207">
        <f t="shared" si="20"/>
        <v>0</v>
      </c>
      <c r="K208" s="203" t="s">
        <v>130</v>
      </c>
      <c r="L208" s="208"/>
      <c r="M208" s="209" t="s">
        <v>1</v>
      </c>
      <c r="N208" s="210" t="s">
        <v>40</v>
      </c>
      <c r="O208" s="68"/>
      <c r="P208" s="192">
        <f t="shared" si="21"/>
        <v>0</v>
      </c>
      <c r="Q208" s="192">
        <v>0.055</v>
      </c>
      <c r="R208" s="192">
        <f t="shared" si="22"/>
        <v>0.55</v>
      </c>
      <c r="S208" s="192">
        <v>0</v>
      </c>
      <c r="T208" s="193">
        <f t="shared" si="2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4" t="s">
        <v>158</v>
      </c>
      <c r="AT208" s="194" t="s">
        <v>230</v>
      </c>
      <c r="AU208" s="194" t="s">
        <v>85</v>
      </c>
      <c r="AY208" s="14" t="s">
        <v>124</v>
      </c>
      <c r="BE208" s="195">
        <f t="shared" si="24"/>
        <v>0</v>
      </c>
      <c r="BF208" s="195">
        <f t="shared" si="25"/>
        <v>0</v>
      </c>
      <c r="BG208" s="195">
        <f t="shared" si="26"/>
        <v>0</v>
      </c>
      <c r="BH208" s="195">
        <f t="shared" si="27"/>
        <v>0</v>
      </c>
      <c r="BI208" s="195">
        <f t="shared" si="28"/>
        <v>0</v>
      </c>
      <c r="BJ208" s="14" t="s">
        <v>83</v>
      </c>
      <c r="BK208" s="195">
        <f t="shared" si="29"/>
        <v>0</v>
      </c>
      <c r="BL208" s="14" t="s">
        <v>131</v>
      </c>
      <c r="BM208" s="194" t="s">
        <v>384</v>
      </c>
    </row>
    <row r="209" spans="1:65" s="2" customFormat="1" ht="24.2" customHeight="1">
      <c r="A209" s="31"/>
      <c r="B209" s="32"/>
      <c r="C209" s="183" t="s">
        <v>385</v>
      </c>
      <c r="D209" s="183" t="s">
        <v>126</v>
      </c>
      <c r="E209" s="184" t="s">
        <v>386</v>
      </c>
      <c r="F209" s="185" t="s">
        <v>387</v>
      </c>
      <c r="G209" s="186" t="s">
        <v>129</v>
      </c>
      <c r="H209" s="187">
        <v>3</v>
      </c>
      <c r="I209" s="188"/>
      <c r="J209" s="189">
        <f t="shared" si="20"/>
        <v>0</v>
      </c>
      <c r="K209" s="185" t="s">
        <v>130</v>
      </c>
      <c r="L209" s="36"/>
      <c r="M209" s="190" t="s">
        <v>1</v>
      </c>
      <c r="N209" s="191" t="s">
        <v>40</v>
      </c>
      <c r="O209" s="68"/>
      <c r="P209" s="192">
        <f t="shared" si="21"/>
        <v>0</v>
      </c>
      <c r="Q209" s="192">
        <v>0.12526</v>
      </c>
      <c r="R209" s="192">
        <f t="shared" si="22"/>
        <v>0.37578</v>
      </c>
      <c r="S209" s="192">
        <v>0</v>
      </c>
      <c r="T209" s="193">
        <f t="shared" si="2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4" t="s">
        <v>131</v>
      </c>
      <c r="AT209" s="194" t="s">
        <v>126</v>
      </c>
      <c r="AU209" s="194" t="s">
        <v>85</v>
      </c>
      <c r="AY209" s="14" t="s">
        <v>124</v>
      </c>
      <c r="BE209" s="195">
        <f t="shared" si="24"/>
        <v>0</v>
      </c>
      <c r="BF209" s="195">
        <f t="shared" si="25"/>
        <v>0</v>
      </c>
      <c r="BG209" s="195">
        <f t="shared" si="26"/>
        <v>0</v>
      </c>
      <c r="BH209" s="195">
        <f t="shared" si="27"/>
        <v>0</v>
      </c>
      <c r="BI209" s="195">
        <f t="shared" si="28"/>
        <v>0</v>
      </c>
      <c r="BJ209" s="14" t="s">
        <v>83</v>
      </c>
      <c r="BK209" s="195">
        <f t="shared" si="29"/>
        <v>0</v>
      </c>
      <c r="BL209" s="14" t="s">
        <v>131</v>
      </c>
      <c r="BM209" s="194" t="s">
        <v>388</v>
      </c>
    </row>
    <row r="210" spans="1:65" s="2" customFormat="1" ht="24.2" customHeight="1">
      <c r="A210" s="31"/>
      <c r="B210" s="32"/>
      <c r="C210" s="201" t="s">
        <v>389</v>
      </c>
      <c r="D210" s="201" t="s">
        <v>230</v>
      </c>
      <c r="E210" s="202" t="s">
        <v>390</v>
      </c>
      <c r="F210" s="203" t="s">
        <v>391</v>
      </c>
      <c r="G210" s="204" t="s">
        <v>129</v>
      </c>
      <c r="H210" s="205">
        <v>3</v>
      </c>
      <c r="I210" s="206"/>
      <c r="J210" s="207">
        <f t="shared" si="20"/>
        <v>0</v>
      </c>
      <c r="K210" s="203" t="s">
        <v>130</v>
      </c>
      <c r="L210" s="208"/>
      <c r="M210" s="209" t="s">
        <v>1</v>
      </c>
      <c r="N210" s="210" t="s">
        <v>40</v>
      </c>
      <c r="O210" s="68"/>
      <c r="P210" s="192">
        <f t="shared" si="21"/>
        <v>0</v>
      </c>
      <c r="Q210" s="192">
        <v>0.072</v>
      </c>
      <c r="R210" s="192">
        <f t="shared" si="22"/>
        <v>0.21599999999999997</v>
      </c>
      <c r="S210" s="192">
        <v>0</v>
      </c>
      <c r="T210" s="193">
        <f t="shared" si="2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4" t="s">
        <v>158</v>
      </c>
      <c r="AT210" s="194" t="s">
        <v>230</v>
      </c>
      <c r="AU210" s="194" t="s">
        <v>85</v>
      </c>
      <c r="AY210" s="14" t="s">
        <v>124</v>
      </c>
      <c r="BE210" s="195">
        <f t="shared" si="24"/>
        <v>0</v>
      </c>
      <c r="BF210" s="195">
        <f t="shared" si="25"/>
        <v>0</v>
      </c>
      <c r="BG210" s="195">
        <f t="shared" si="26"/>
        <v>0</v>
      </c>
      <c r="BH210" s="195">
        <f t="shared" si="27"/>
        <v>0</v>
      </c>
      <c r="BI210" s="195">
        <f t="shared" si="28"/>
        <v>0</v>
      </c>
      <c r="BJ210" s="14" t="s">
        <v>83</v>
      </c>
      <c r="BK210" s="195">
        <f t="shared" si="29"/>
        <v>0</v>
      </c>
      <c r="BL210" s="14" t="s">
        <v>131</v>
      </c>
      <c r="BM210" s="194" t="s">
        <v>392</v>
      </c>
    </row>
    <row r="211" spans="1:65" s="2" customFormat="1" ht="24.2" customHeight="1">
      <c r="A211" s="31"/>
      <c r="B211" s="32"/>
      <c r="C211" s="201" t="s">
        <v>393</v>
      </c>
      <c r="D211" s="201" t="s">
        <v>230</v>
      </c>
      <c r="E211" s="202" t="s">
        <v>394</v>
      </c>
      <c r="F211" s="203" t="s">
        <v>395</v>
      </c>
      <c r="G211" s="204" t="s">
        <v>129</v>
      </c>
      <c r="H211" s="205">
        <v>3</v>
      </c>
      <c r="I211" s="206"/>
      <c r="J211" s="207">
        <f t="shared" si="20"/>
        <v>0</v>
      </c>
      <c r="K211" s="203" t="s">
        <v>130</v>
      </c>
      <c r="L211" s="208"/>
      <c r="M211" s="209" t="s">
        <v>1</v>
      </c>
      <c r="N211" s="210" t="s">
        <v>40</v>
      </c>
      <c r="O211" s="68"/>
      <c r="P211" s="192">
        <f t="shared" si="21"/>
        <v>0</v>
      </c>
      <c r="Q211" s="192">
        <v>0.08</v>
      </c>
      <c r="R211" s="192">
        <f t="shared" si="22"/>
        <v>0.24</v>
      </c>
      <c r="S211" s="192">
        <v>0</v>
      </c>
      <c r="T211" s="193">
        <f t="shared" si="2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4" t="s">
        <v>158</v>
      </c>
      <c r="AT211" s="194" t="s">
        <v>230</v>
      </c>
      <c r="AU211" s="194" t="s">
        <v>85</v>
      </c>
      <c r="AY211" s="14" t="s">
        <v>124</v>
      </c>
      <c r="BE211" s="195">
        <f t="shared" si="24"/>
        <v>0</v>
      </c>
      <c r="BF211" s="195">
        <f t="shared" si="25"/>
        <v>0</v>
      </c>
      <c r="BG211" s="195">
        <f t="shared" si="26"/>
        <v>0</v>
      </c>
      <c r="BH211" s="195">
        <f t="shared" si="27"/>
        <v>0</v>
      </c>
      <c r="BI211" s="195">
        <f t="shared" si="28"/>
        <v>0</v>
      </c>
      <c r="BJ211" s="14" t="s">
        <v>83</v>
      </c>
      <c r="BK211" s="195">
        <f t="shared" si="29"/>
        <v>0</v>
      </c>
      <c r="BL211" s="14" t="s">
        <v>131</v>
      </c>
      <c r="BM211" s="194" t="s">
        <v>396</v>
      </c>
    </row>
    <row r="212" spans="1:65" s="2" customFormat="1" ht="21.75" customHeight="1">
      <c r="A212" s="31"/>
      <c r="B212" s="32"/>
      <c r="C212" s="201" t="s">
        <v>397</v>
      </c>
      <c r="D212" s="201" t="s">
        <v>230</v>
      </c>
      <c r="E212" s="202" t="s">
        <v>398</v>
      </c>
      <c r="F212" s="203" t="s">
        <v>399</v>
      </c>
      <c r="G212" s="204" t="s">
        <v>129</v>
      </c>
      <c r="H212" s="205">
        <v>3</v>
      </c>
      <c r="I212" s="206"/>
      <c r="J212" s="207">
        <f t="shared" si="20"/>
        <v>0</v>
      </c>
      <c r="K212" s="203" t="s">
        <v>130</v>
      </c>
      <c r="L212" s="208"/>
      <c r="M212" s="209" t="s">
        <v>1</v>
      </c>
      <c r="N212" s="210" t="s">
        <v>40</v>
      </c>
      <c r="O212" s="68"/>
      <c r="P212" s="192">
        <f t="shared" si="21"/>
        <v>0</v>
      </c>
      <c r="Q212" s="192">
        <v>0.04</v>
      </c>
      <c r="R212" s="192">
        <f t="shared" si="22"/>
        <v>0.12</v>
      </c>
      <c r="S212" s="192">
        <v>0</v>
      </c>
      <c r="T212" s="193">
        <f t="shared" si="2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4" t="s">
        <v>158</v>
      </c>
      <c r="AT212" s="194" t="s">
        <v>230</v>
      </c>
      <c r="AU212" s="194" t="s">
        <v>85</v>
      </c>
      <c r="AY212" s="14" t="s">
        <v>124</v>
      </c>
      <c r="BE212" s="195">
        <f t="shared" si="24"/>
        <v>0</v>
      </c>
      <c r="BF212" s="195">
        <f t="shared" si="25"/>
        <v>0</v>
      </c>
      <c r="BG212" s="195">
        <f t="shared" si="26"/>
        <v>0</v>
      </c>
      <c r="BH212" s="195">
        <f t="shared" si="27"/>
        <v>0</v>
      </c>
      <c r="BI212" s="195">
        <f t="shared" si="28"/>
        <v>0</v>
      </c>
      <c r="BJ212" s="14" t="s">
        <v>83</v>
      </c>
      <c r="BK212" s="195">
        <f t="shared" si="29"/>
        <v>0</v>
      </c>
      <c r="BL212" s="14" t="s">
        <v>131</v>
      </c>
      <c r="BM212" s="194" t="s">
        <v>400</v>
      </c>
    </row>
    <row r="213" spans="1:65" s="2" customFormat="1" ht="24.2" customHeight="1">
      <c r="A213" s="31"/>
      <c r="B213" s="32"/>
      <c r="C213" s="201" t="s">
        <v>401</v>
      </c>
      <c r="D213" s="201" t="s">
        <v>230</v>
      </c>
      <c r="E213" s="202" t="s">
        <v>402</v>
      </c>
      <c r="F213" s="203" t="s">
        <v>403</v>
      </c>
      <c r="G213" s="204" t="s">
        <v>129</v>
      </c>
      <c r="H213" s="205">
        <v>3</v>
      </c>
      <c r="I213" s="206"/>
      <c r="J213" s="207">
        <f t="shared" si="20"/>
        <v>0</v>
      </c>
      <c r="K213" s="203" t="s">
        <v>130</v>
      </c>
      <c r="L213" s="208"/>
      <c r="M213" s="209" t="s">
        <v>1</v>
      </c>
      <c r="N213" s="210" t="s">
        <v>40</v>
      </c>
      <c r="O213" s="68"/>
      <c r="P213" s="192">
        <f t="shared" si="21"/>
        <v>0</v>
      </c>
      <c r="Q213" s="192">
        <v>0.04</v>
      </c>
      <c r="R213" s="192">
        <f t="shared" si="22"/>
        <v>0.12</v>
      </c>
      <c r="S213" s="192">
        <v>0</v>
      </c>
      <c r="T213" s="193">
        <f t="shared" si="2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4" t="s">
        <v>158</v>
      </c>
      <c r="AT213" s="194" t="s">
        <v>230</v>
      </c>
      <c r="AU213" s="194" t="s">
        <v>85</v>
      </c>
      <c r="AY213" s="14" t="s">
        <v>124</v>
      </c>
      <c r="BE213" s="195">
        <f t="shared" si="24"/>
        <v>0</v>
      </c>
      <c r="BF213" s="195">
        <f t="shared" si="25"/>
        <v>0</v>
      </c>
      <c r="BG213" s="195">
        <f t="shared" si="26"/>
        <v>0</v>
      </c>
      <c r="BH213" s="195">
        <f t="shared" si="27"/>
        <v>0</v>
      </c>
      <c r="BI213" s="195">
        <f t="shared" si="28"/>
        <v>0</v>
      </c>
      <c r="BJ213" s="14" t="s">
        <v>83</v>
      </c>
      <c r="BK213" s="195">
        <f t="shared" si="29"/>
        <v>0</v>
      </c>
      <c r="BL213" s="14" t="s">
        <v>131</v>
      </c>
      <c r="BM213" s="194" t="s">
        <v>404</v>
      </c>
    </row>
    <row r="214" spans="1:65" s="2" customFormat="1" ht="24.2" customHeight="1">
      <c r="A214" s="31"/>
      <c r="B214" s="32"/>
      <c r="C214" s="201" t="s">
        <v>405</v>
      </c>
      <c r="D214" s="201" t="s">
        <v>230</v>
      </c>
      <c r="E214" s="202" t="s">
        <v>406</v>
      </c>
      <c r="F214" s="203" t="s">
        <v>407</v>
      </c>
      <c r="G214" s="204" t="s">
        <v>129</v>
      </c>
      <c r="H214" s="205">
        <v>3</v>
      </c>
      <c r="I214" s="206"/>
      <c r="J214" s="207">
        <f t="shared" si="20"/>
        <v>0</v>
      </c>
      <c r="K214" s="203" t="s">
        <v>130</v>
      </c>
      <c r="L214" s="208"/>
      <c r="M214" s="209" t="s">
        <v>1</v>
      </c>
      <c r="N214" s="210" t="s">
        <v>40</v>
      </c>
      <c r="O214" s="68"/>
      <c r="P214" s="192">
        <f t="shared" si="21"/>
        <v>0</v>
      </c>
      <c r="Q214" s="192">
        <v>0.006</v>
      </c>
      <c r="R214" s="192">
        <f t="shared" si="22"/>
        <v>0.018000000000000002</v>
      </c>
      <c r="S214" s="192">
        <v>0</v>
      </c>
      <c r="T214" s="193">
        <f t="shared" si="2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4" t="s">
        <v>158</v>
      </c>
      <c r="AT214" s="194" t="s">
        <v>230</v>
      </c>
      <c r="AU214" s="194" t="s">
        <v>85</v>
      </c>
      <c r="AY214" s="14" t="s">
        <v>124</v>
      </c>
      <c r="BE214" s="195">
        <f t="shared" si="24"/>
        <v>0</v>
      </c>
      <c r="BF214" s="195">
        <f t="shared" si="25"/>
        <v>0</v>
      </c>
      <c r="BG214" s="195">
        <f t="shared" si="26"/>
        <v>0</v>
      </c>
      <c r="BH214" s="195">
        <f t="shared" si="27"/>
        <v>0</v>
      </c>
      <c r="BI214" s="195">
        <f t="shared" si="28"/>
        <v>0</v>
      </c>
      <c r="BJ214" s="14" t="s">
        <v>83</v>
      </c>
      <c r="BK214" s="195">
        <f t="shared" si="29"/>
        <v>0</v>
      </c>
      <c r="BL214" s="14" t="s">
        <v>131</v>
      </c>
      <c r="BM214" s="194" t="s">
        <v>408</v>
      </c>
    </row>
    <row r="215" spans="1:65" s="2" customFormat="1" ht="24.2" customHeight="1">
      <c r="A215" s="31"/>
      <c r="B215" s="32"/>
      <c r="C215" s="183" t="s">
        <v>409</v>
      </c>
      <c r="D215" s="183" t="s">
        <v>126</v>
      </c>
      <c r="E215" s="184" t="s">
        <v>410</v>
      </c>
      <c r="F215" s="185" t="s">
        <v>411</v>
      </c>
      <c r="G215" s="186" t="s">
        <v>129</v>
      </c>
      <c r="H215" s="187">
        <v>10</v>
      </c>
      <c r="I215" s="188"/>
      <c r="J215" s="189">
        <f t="shared" si="20"/>
        <v>0</v>
      </c>
      <c r="K215" s="185" t="s">
        <v>130</v>
      </c>
      <c r="L215" s="36"/>
      <c r="M215" s="190" t="s">
        <v>1</v>
      </c>
      <c r="N215" s="191" t="s">
        <v>40</v>
      </c>
      <c r="O215" s="68"/>
      <c r="P215" s="192">
        <f t="shared" si="21"/>
        <v>0</v>
      </c>
      <c r="Q215" s="192">
        <v>0.09</v>
      </c>
      <c r="R215" s="192">
        <f t="shared" si="22"/>
        <v>0.8999999999999999</v>
      </c>
      <c r="S215" s="192">
        <v>0</v>
      </c>
      <c r="T215" s="193">
        <f t="shared" si="2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4" t="s">
        <v>131</v>
      </c>
      <c r="AT215" s="194" t="s">
        <v>126</v>
      </c>
      <c r="AU215" s="194" t="s">
        <v>85</v>
      </c>
      <c r="AY215" s="14" t="s">
        <v>124</v>
      </c>
      <c r="BE215" s="195">
        <f t="shared" si="24"/>
        <v>0</v>
      </c>
      <c r="BF215" s="195">
        <f t="shared" si="25"/>
        <v>0</v>
      </c>
      <c r="BG215" s="195">
        <f t="shared" si="26"/>
        <v>0</v>
      </c>
      <c r="BH215" s="195">
        <f t="shared" si="27"/>
        <v>0</v>
      </c>
      <c r="BI215" s="195">
        <f t="shared" si="28"/>
        <v>0</v>
      </c>
      <c r="BJ215" s="14" t="s">
        <v>83</v>
      </c>
      <c r="BK215" s="195">
        <f t="shared" si="29"/>
        <v>0</v>
      </c>
      <c r="BL215" s="14" t="s">
        <v>131</v>
      </c>
      <c r="BM215" s="194" t="s">
        <v>412</v>
      </c>
    </row>
    <row r="216" spans="1:65" s="2" customFormat="1" ht="24.2" customHeight="1">
      <c r="A216" s="31"/>
      <c r="B216" s="32"/>
      <c r="C216" s="201" t="s">
        <v>413</v>
      </c>
      <c r="D216" s="201" t="s">
        <v>230</v>
      </c>
      <c r="E216" s="202" t="s">
        <v>414</v>
      </c>
      <c r="F216" s="203" t="s">
        <v>415</v>
      </c>
      <c r="G216" s="204" t="s">
        <v>129</v>
      </c>
      <c r="H216" s="205">
        <v>10</v>
      </c>
      <c r="I216" s="206"/>
      <c r="J216" s="207">
        <f t="shared" si="20"/>
        <v>0</v>
      </c>
      <c r="K216" s="203" t="s">
        <v>130</v>
      </c>
      <c r="L216" s="208"/>
      <c r="M216" s="209" t="s">
        <v>1</v>
      </c>
      <c r="N216" s="210" t="s">
        <v>40</v>
      </c>
      <c r="O216" s="68"/>
      <c r="P216" s="192">
        <f t="shared" si="21"/>
        <v>0</v>
      </c>
      <c r="Q216" s="192">
        <v>0.102</v>
      </c>
      <c r="R216" s="192">
        <f t="shared" si="22"/>
        <v>1.02</v>
      </c>
      <c r="S216" s="192">
        <v>0</v>
      </c>
      <c r="T216" s="193">
        <f t="shared" si="2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4" t="s">
        <v>158</v>
      </c>
      <c r="AT216" s="194" t="s">
        <v>230</v>
      </c>
      <c r="AU216" s="194" t="s">
        <v>85</v>
      </c>
      <c r="AY216" s="14" t="s">
        <v>124</v>
      </c>
      <c r="BE216" s="195">
        <f t="shared" si="24"/>
        <v>0</v>
      </c>
      <c r="BF216" s="195">
        <f t="shared" si="25"/>
        <v>0</v>
      </c>
      <c r="BG216" s="195">
        <f t="shared" si="26"/>
        <v>0</v>
      </c>
      <c r="BH216" s="195">
        <f t="shared" si="27"/>
        <v>0</v>
      </c>
      <c r="BI216" s="195">
        <f t="shared" si="28"/>
        <v>0</v>
      </c>
      <c r="BJ216" s="14" t="s">
        <v>83</v>
      </c>
      <c r="BK216" s="195">
        <f t="shared" si="29"/>
        <v>0</v>
      </c>
      <c r="BL216" s="14" t="s">
        <v>131</v>
      </c>
      <c r="BM216" s="194" t="s">
        <v>416</v>
      </c>
    </row>
    <row r="217" spans="1:65" s="2" customFormat="1" ht="24.2" customHeight="1">
      <c r="A217" s="31"/>
      <c r="B217" s="32"/>
      <c r="C217" s="183" t="s">
        <v>417</v>
      </c>
      <c r="D217" s="183" t="s">
        <v>126</v>
      </c>
      <c r="E217" s="184" t="s">
        <v>418</v>
      </c>
      <c r="F217" s="185" t="s">
        <v>419</v>
      </c>
      <c r="G217" s="186" t="s">
        <v>129</v>
      </c>
      <c r="H217" s="187">
        <v>3</v>
      </c>
      <c r="I217" s="188"/>
      <c r="J217" s="189">
        <f t="shared" si="20"/>
        <v>0</v>
      </c>
      <c r="K217" s="185" t="s">
        <v>130</v>
      </c>
      <c r="L217" s="36"/>
      <c r="M217" s="190" t="s">
        <v>1</v>
      </c>
      <c r="N217" s="191" t="s">
        <v>40</v>
      </c>
      <c r="O217" s="68"/>
      <c r="P217" s="192">
        <f t="shared" si="21"/>
        <v>0</v>
      </c>
      <c r="Q217" s="192">
        <v>0</v>
      </c>
      <c r="R217" s="192">
        <f t="shared" si="22"/>
        <v>0</v>
      </c>
      <c r="S217" s="192">
        <v>0.1</v>
      </c>
      <c r="T217" s="193">
        <f t="shared" si="23"/>
        <v>0.30000000000000004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4" t="s">
        <v>131</v>
      </c>
      <c r="AT217" s="194" t="s">
        <v>126</v>
      </c>
      <c r="AU217" s="194" t="s">
        <v>85</v>
      </c>
      <c r="AY217" s="14" t="s">
        <v>124</v>
      </c>
      <c r="BE217" s="195">
        <f t="shared" si="24"/>
        <v>0</v>
      </c>
      <c r="BF217" s="195">
        <f t="shared" si="25"/>
        <v>0</v>
      </c>
      <c r="BG217" s="195">
        <f t="shared" si="26"/>
        <v>0</v>
      </c>
      <c r="BH217" s="195">
        <f t="shared" si="27"/>
        <v>0</v>
      </c>
      <c r="BI217" s="195">
        <f t="shared" si="28"/>
        <v>0</v>
      </c>
      <c r="BJ217" s="14" t="s">
        <v>83</v>
      </c>
      <c r="BK217" s="195">
        <f t="shared" si="29"/>
        <v>0</v>
      </c>
      <c r="BL217" s="14" t="s">
        <v>131</v>
      </c>
      <c r="BM217" s="194" t="s">
        <v>420</v>
      </c>
    </row>
    <row r="218" spans="1:65" s="2" customFormat="1" ht="24.2" customHeight="1">
      <c r="A218" s="31"/>
      <c r="B218" s="32"/>
      <c r="C218" s="183" t="s">
        <v>421</v>
      </c>
      <c r="D218" s="183" t="s">
        <v>126</v>
      </c>
      <c r="E218" s="184" t="s">
        <v>422</v>
      </c>
      <c r="F218" s="185" t="s">
        <v>423</v>
      </c>
      <c r="G218" s="186" t="s">
        <v>129</v>
      </c>
      <c r="H218" s="187">
        <v>3</v>
      </c>
      <c r="I218" s="188"/>
      <c r="J218" s="189">
        <f t="shared" si="20"/>
        <v>0</v>
      </c>
      <c r="K218" s="185" t="s">
        <v>130</v>
      </c>
      <c r="L218" s="36"/>
      <c r="M218" s="190" t="s">
        <v>1</v>
      </c>
      <c r="N218" s="191" t="s">
        <v>40</v>
      </c>
      <c r="O218" s="68"/>
      <c r="P218" s="192">
        <f t="shared" si="21"/>
        <v>0</v>
      </c>
      <c r="Q218" s="192">
        <v>0.21734</v>
      </c>
      <c r="R218" s="192">
        <f t="shared" si="22"/>
        <v>0.65202</v>
      </c>
      <c r="S218" s="192">
        <v>0</v>
      </c>
      <c r="T218" s="193">
        <f t="shared" si="2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4" t="s">
        <v>131</v>
      </c>
      <c r="AT218" s="194" t="s">
        <v>126</v>
      </c>
      <c r="AU218" s="194" t="s">
        <v>85</v>
      </c>
      <c r="AY218" s="14" t="s">
        <v>124</v>
      </c>
      <c r="BE218" s="195">
        <f t="shared" si="24"/>
        <v>0</v>
      </c>
      <c r="BF218" s="195">
        <f t="shared" si="25"/>
        <v>0</v>
      </c>
      <c r="BG218" s="195">
        <f t="shared" si="26"/>
        <v>0</v>
      </c>
      <c r="BH218" s="195">
        <f t="shared" si="27"/>
        <v>0</v>
      </c>
      <c r="BI218" s="195">
        <f t="shared" si="28"/>
        <v>0</v>
      </c>
      <c r="BJ218" s="14" t="s">
        <v>83</v>
      </c>
      <c r="BK218" s="195">
        <f t="shared" si="29"/>
        <v>0</v>
      </c>
      <c r="BL218" s="14" t="s">
        <v>131</v>
      </c>
      <c r="BM218" s="194" t="s">
        <v>424</v>
      </c>
    </row>
    <row r="219" spans="1:65" s="2" customFormat="1" ht="16.5" customHeight="1">
      <c r="A219" s="31"/>
      <c r="B219" s="32"/>
      <c r="C219" s="201" t="s">
        <v>425</v>
      </c>
      <c r="D219" s="201" t="s">
        <v>230</v>
      </c>
      <c r="E219" s="202" t="s">
        <v>426</v>
      </c>
      <c r="F219" s="203" t="s">
        <v>427</v>
      </c>
      <c r="G219" s="204" t="s">
        <v>129</v>
      </c>
      <c r="H219" s="205">
        <v>3</v>
      </c>
      <c r="I219" s="206"/>
      <c r="J219" s="207">
        <f t="shared" si="20"/>
        <v>0</v>
      </c>
      <c r="K219" s="203" t="s">
        <v>130</v>
      </c>
      <c r="L219" s="208"/>
      <c r="M219" s="209" t="s">
        <v>1</v>
      </c>
      <c r="N219" s="210" t="s">
        <v>40</v>
      </c>
      <c r="O219" s="68"/>
      <c r="P219" s="192">
        <f t="shared" si="21"/>
        <v>0</v>
      </c>
      <c r="Q219" s="192">
        <v>0.0506</v>
      </c>
      <c r="R219" s="192">
        <f t="shared" si="22"/>
        <v>0.1518</v>
      </c>
      <c r="S219" s="192">
        <v>0</v>
      </c>
      <c r="T219" s="193">
        <f t="shared" si="2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4" t="s">
        <v>158</v>
      </c>
      <c r="AT219" s="194" t="s">
        <v>230</v>
      </c>
      <c r="AU219" s="194" t="s">
        <v>85</v>
      </c>
      <c r="AY219" s="14" t="s">
        <v>124</v>
      </c>
      <c r="BE219" s="195">
        <f t="shared" si="24"/>
        <v>0</v>
      </c>
      <c r="BF219" s="195">
        <f t="shared" si="25"/>
        <v>0</v>
      </c>
      <c r="BG219" s="195">
        <f t="shared" si="26"/>
        <v>0</v>
      </c>
      <c r="BH219" s="195">
        <f t="shared" si="27"/>
        <v>0</v>
      </c>
      <c r="BI219" s="195">
        <f t="shared" si="28"/>
        <v>0</v>
      </c>
      <c r="BJ219" s="14" t="s">
        <v>83</v>
      </c>
      <c r="BK219" s="195">
        <f t="shared" si="29"/>
        <v>0</v>
      </c>
      <c r="BL219" s="14" t="s">
        <v>131</v>
      </c>
      <c r="BM219" s="194" t="s">
        <v>428</v>
      </c>
    </row>
    <row r="220" spans="1:65" s="2" customFormat="1" ht="24.2" customHeight="1">
      <c r="A220" s="31"/>
      <c r="B220" s="32"/>
      <c r="C220" s="183" t="s">
        <v>429</v>
      </c>
      <c r="D220" s="183" t="s">
        <v>126</v>
      </c>
      <c r="E220" s="184" t="s">
        <v>430</v>
      </c>
      <c r="F220" s="185" t="s">
        <v>431</v>
      </c>
      <c r="G220" s="186" t="s">
        <v>129</v>
      </c>
      <c r="H220" s="187">
        <v>10</v>
      </c>
      <c r="I220" s="188"/>
      <c r="J220" s="189">
        <f t="shared" si="20"/>
        <v>0</v>
      </c>
      <c r="K220" s="185" t="s">
        <v>130</v>
      </c>
      <c r="L220" s="36"/>
      <c r="M220" s="190" t="s">
        <v>1</v>
      </c>
      <c r="N220" s="191" t="s">
        <v>40</v>
      </c>
      <c r="O220" s="68"/>
      <c r="P220" s="192">
        <f t="shared" si="21"/>
        <v>0</v>
      </c>
      <c r="Q220" s="192">
        <v>0</v>
      </c>
      <c r="R220" s="192">
        <f t="shared" si="22"/>
        <v>0</v>
      </c>
      <c r="S220" s="192">
        <v>0.1</v>
      </c>
      <c r="T220" s="193">
        <f t="shared" si="23"/>
        <v>1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4" t="s">
        <v>131</v>
      </c>
      <c r="AT220" s="194" t="s">
        <v>126</v>
      </c>
      <c r="AU220" s="194" t="s">
        <v>85</v>
      </c>
      <c r="AY220" s="14" t="s">
        <v>124</v>
      </c>
      <c r="BE220" s="195">
        <f t="shared" si="24"/>
        <v>0</v>
      </c>
      <c r="BF220" s="195">
        <f t="shared" si="25"/>
        <v>0</v>
      </c>
      <c r="BG220" s="195">
        <f t="shared" si="26"/>
        <v>0</v>
      </c>
      <c r="BH220" s="195">
        <f t="shared" si="27"/>
        <v>0</v>
      </c>
      <c r="BI220" s="195">
        <f t="shared" si="28"/>
        <v>0</v>
      </c>
      <c r="BJ220" s="14" t="s">
        <v>83</v>
      </c>
      <c r="BK220" s="195">
        <f t="shared" si="29"/>
        <v>0</v>
      </c>
      <c r="BL220" s="14" t="s">
        <v>131</v>
      </c>
      <c r="BM220" s="194" t="s">
        <v>432</v>
      </c>
    </row>
    <row r="221" spans="1:65" s="2" customFormat="1" ht="16.5" customHeight="1">
      <c r="A221" s="31"/>
      <c r="B221" s="32"/>
      <c r="C221" s="183" t="s">
        <v>433</v>
      </c>
      <c r="D221" s="183" t="s">
        <v>126</v>
      </c>
      <c r="E221" s="184" t="s">
        <v>434</v>
      </c>
      <c r="F221" s="185" t="s">
        <v>435</v>
      </c>
      <c r="G221" s="186" t="s">
        <v>129</v>
      </c>
      <c r="H221" s="187">
        <v>6</v>
      </c>
      <c r="I221" s="188"/>
      <c r="J221" s="189">
        <f t="shared" si="20"/>
        <v>0</v>
      </c>
      <c r="K221" s="185" t="s">
        <v>130</v>
      </c>
      <c r="L221" s="36"/>
      <c r="M221" s="190" t="s">
        <v>1</v>
      </c>
      <c r="N221" s="191" t="s">
        <v>40</v>
      </c>
      <c r="O221" s="68"/>
      <c r="P221" s="192">
        <f t="shared" si="21"/>
        <v>0</v>
      </c>
      <c r="Q221" s="192">
        <v>0.04</v>
      </c>
      <c r="R221" s="192">
        <f t="shared" si="22"/>
        <v>0.24</v>
      </c>
      <c r="S221" s="192">
        <v>0</v>
      </c>
      <c r="T221" s="193">
        <f t="shared" si="2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4" t="s">
        <v>131</v>
      </c>
      <c r="AT221" s="194" t="s">
        <v>126</v>
      </c>
      <c r="AU221" s="194" t="s">
        <v>85</v>
      </c>
      <c r="AY221" s="14" t="s">
        <v>124</v>
      </c>
      <c r="BE221" s="195">
        <f t="shared" si="24"/>
        <v>0</v>
      </c>
      <c r="BF221" s="195">
        <f t="shared" si="25"/>
        <v>0</v>
      </c>
      <c r="BG221" s="195">
        <f t="shared" si="26"/>
        <v>0</v>
      </c>
      <c r="BH221" s="195">
        <f t="shared" si="27"/>
        <v>0</v>
      </c>
      <c r="BI221" s="195">
        <f t="shared" si="28"/>
        <v>0</v>
      </c>
      <c r="BJ221" s="14" t="s">
        <v>83</v>
      </c>
      <c r="BK221" s="195">
        <f t="shared" si="29"/>
        <v>0</v>
      </c>
      <c r="BL221" s="14" t="s">
        <v>131</v>
      </c>
      <c r="BM221" s="194" t="s">
        <v>436</v>
      </c>
    </row>
    <row r="222" spans="2:63" s="12" customFormat="1" ht="22.9" customHeight="1">
      <c r="B222" s="167"/>
      <c r="C222" s="168"/>
      <c r="D222" s="169" t="s">
        <v>74</v>
      </c>
      <c r="E222" s="181" t="s">
        <v>162</v>
      </c>
      <c r="F222" s="181" t="s">
        <v>437</v>
      </c>
      <c r="G222" s="168"/>
      <c r="H222" s="168"/>
      <c r="I222" s="171"/>
      <c r="J222" s="182">
        <f>BK222</f>
        <v>0</v>
      </c>
      <c r="K222" s="168"/>
      <c r="L222" s="173"/>
      <c r="M222" s="174"/>
      <c r="N222" s="175"/>
      <c r="O222" s="175"/>
      <c r="P222" s="176">
        <f>SUM(P223:P251)</f>
        <v>0</v>
      </c>
      <c r="Q222" s="175"/>
      <c r="R222" s="176">
        <f>SUM(R223:R251)</f>
        <v>192.15572400000002</v>
      </c>
      <c r="S222" s="175"/>
      <c r="T222" s="177">
        <f>SUM(T223:T251)</f>
        <v>0.246</v>
      </c>
      <c r="AR222" s="178" t="s">
        <v>83</v>
      </c>
      <c r="AT222" s="179" t="s">
        <v>74</v>
      </c>
      <c r="AU222" s="179" t="s">
        <v>83</v>
      </c>
      <c r="AY222" s="178" t="s">
        <v>124</v>
      </c>
      <c r="BK222" s="180">
        <f>SUM(BK223:BK251)</f>
        <v>0</v>
      </c>
    </row>
    <row r="223" spans="1:65" s="2" customFormat="1" ht="24.2" customHeight="1">
      <c r="A223" s="31"/>
      <c r="B223" s="32"/>
      <c r="C223" s="183" t="s">
        <v>438</v>
      </c>
      <c r="D223" s="183" t="s">
        <v>126</v>
      </c>
      <c r="E223" s="184" t="s">
        <v>439</v>
      </c>
      <c r="F223" s="185" t="s">
        <v>440</v>
      </c>
      <c r="G223" s="186" t="s">
        <v>129</v>
      </c>
      <c r="H223" s="187">
        <v>8</v>
      </c>
      <c r="I223" s="188"/>
      <c r="J223" s="189">
        <f aca="true" t="shared" si="30" ref="J223:J236">ROUND(I223*H223,2)</f>
        <v>0</v>
      </c>
      <c r="K223" s="185" t="s">
        <v>130</v>
      </c>
      <c r="L223" s="36"/>
      <c r="M223" s="190" t="s">
        <v>1</v>
      </c>
      <c r="N223" s="191" t="s">
        <v>40</v>
      </c>
      <c r="O223" s="68"/>
      <c r="P223" s="192">
        <f aca="true" t="shared" si="31" ref="P223:P236">O223*H223</f>
        <v>0</v>
      </c>
      <c r="Q223" s="192">
        <v>0.0007</v>
      </c>
      <c r="R223" s="192">
        <f aca="true" t="shared" si="32" ref="R223:R236">Q223*H223</f>
        <v>0.0056</v>
      </c>
      <c r="S223" s="192">
        <v>0</v>
      </c>
      <c r="T223" s="193">
        <f aca="true" t="shared" si="33" ref="T223:T236"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4" t="s">
        <v>131</v>
      </c>
      <c r="AT223" s="194" t="s">
        <v>126</v>
      </c>
      <c r="AU223" s="194" t="s">
        <v>85</v>
      </c>
      <c r="AY223" s="14" t="s">
        <v>124</v>
      </c>
      <c r="BE223" s="195">
        <f aca="true" t="shared" si="34" ref="BE223:BE236">IF(N223="základní",J223,0)</f>
        <v>0</v>
      </c>
      <c r="BF223" s="195">
        <f aca="true" t="shared" si="35" ref="BF223:BF236">IF(N223="snížená",J223,0)</f>
        <v>0</v>
      </c>
      <c r="BG223" s="195">
        <f aca="true" t="shared" si="36" ref="BG223:BG236">IF(N223="zákl. přenesená",J223,0)</f>
        <v>0</v>
      </c>
      <c r="BH223" s="195">
        <f aca="true" t="shared" si="37" ref="BH223:BH236">IF(N223="sníž. přenesená",J223,0)</f>
        <v>0</v>
      </c>
      <c r="BI223" s="195">
        <f aca="true" t="shared" si="38" ref="BI223:BI236">IF(N223="nulová",J223,0)</f>
        <v>0</v>
      </c>
      <c r="BJ223" s="14" t="s">
        <v>83</v>
      </c>
      <c r="BK223" s="195">
        <f aca="true" t="shared" si="39" ref="BK223:BK236">ROUND(I223*H223,2)</f>
        <v>0</v>
      </c>
      <c r="BL223" s="14" t="s">
        <v>131</v>
      </c>
      <c r="BM223" s="194" t="s">
        <v>441</v>
      </c>
    </row>
    <row r="224" spans="1:65" s="2" customFormat="1" ht="24.2" customHeight="1">
      <c r="A224" s="31"/>
      <c r="B224" s="32"/>
      <c r="C224" s="201" t="s">
        <v>442</v>
      </c>
      <c r="D224" s="201" t="s">
        <v>230</v>
      </c>
      <c r="E224" s="202" t="s">
        <v>443</v>
      </c>
      <c r="F224" s="203" t="s">
        <v>444</v>
      </c>
      <c r="G224" s="204" t="s">
        <v>129</v>
      </c>
      <c r="H224" s="205">
        <v>5</v>
      </c>
      <c r="I224" s="206"/>
      <c r="J224" s="207">
        <f t="shared" si="30"/>
        <v>0</v>
      </c>
      <c r="K224" s="203" t="s">
        <v>130</v>
      </c>
      <c r="L224" s="208"/>
      <c r="M224" s="209" t="s">
        <v>1</v>
      </c>
      <c r="N224" s="210" t="s">
        <v>40</v>
      </c>
      <c r="O224" s="68"/>
      <c r="P224" s="192">
        <f t="shared" si="31"/>
        <v>0</v>
      </c>
      <c r="Q224" s="192">
        <v>0.0035</v>
      </c>
      <c r="R224" s="192">
        <f t="shared" si="32"/>
        <v>0.0175</v>
      </c>
      <c r="S224" s="192">
        <v>0</v>
      </c>
      <c r="T224" s="193">
        <f t="shared" si="3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4" t="s">
        <v>158</v>
      </c>
      <c r="AT224" s="194" t="s">
        <v>230</v>
      </c>
      <c r="AU224" s="194" t="s">
        <v>85</v>
      </c>
      <c r="AY224" s="14" t="s">
        <v>124</v>
      </c>
      <c r="BE224" s="195">
        <f t="shared" si="34"/>
        <v>0</v>
      </c>
      <c r="BF224" s="195">
        <f t="shared" si="35"/>
        <v>0</v>
      </c>
      <c r="BG224" s="195">
        <f t="shared" si="36"/>
        <v>0</v>
      </c>
      <c r="BH224" s="195">
        <f t="shared" si="37"/>
        <v>0</v>
      </c>
      <c r="BI224" s="195">
        <f t="shared" si="38"/>
        <v>0</v>
      </c>
      <c r="BJ224" s="14" t="s">
        <v>83</v>
      </c>
      <c r="BK224" s="195">
        <f t="shared" si="39"/>
        <v>0</v>
      </c>
      <c r="BL224" s="14" t="s">
        <v>131</v>
      </c>
      <c r="BM224" s="194" t="s">
        <v>445</v>
      </c>
    </row>
    <row r="225" spans="1:65" s="2" customFormat="1" ht="24.2" customHeight="1">
      <c r="A225" s="31"/>
      <c r="B225" s="32"/>
      <c r="C225" s="183" t="s">
        <v>446</v>
      </c>
      <c r="D225" s="183" t="s">
        <v>126</v>
      </c>
      <c r="E225" s="184" t="s">
        <v>447</v>
      </c>
      <c r="F225" s="185" t="s">
        <v>448</v>
      </c>
      <c r="G225" s="186" t="s">
        <v>129</v>
      </c>
      <c r="H225" s="187">
        <v>8</v>
      </c>
      <c r="I225" s="188"/>
      <c r="J225" s="189">
        <f t="shared" si="30"/>
        <v>0</v>
      </c>
      <c r="K225" s="185" t="s">
        <v>130</v>
      </c>
      <c r="L225" s="36"/>
      <c r="M225" s="190" t="s">
        <v>1</v>
      </c>
      <c r="N225" s="191" t="s">
        <v>40</v>
      </c>
      <c r="O225" s="68"/>
      <c r="P225" s="192">
        <f t="shared" si="31"/>
        <v>0</v>
      </c>
      <c r="Q225" s="192">
        <v>0.10941</v>
      </c>
      <c r="R225" s="192">
        <f t="shared" si="32"/>
        <v>0.87528</v>
      </c>
      <c r="S225" s="192">
        <v>0</v>
      </c>
      <c r="T225" s="193">
        <f t="shared" si="3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4" t="s">
        <v>131</v>
      </c>
      <c r="AT225" s="194" t="s">
        <v>126</v>
      </c>
      <c r="AU225" s="194" t="s">
        <v>85</v>
      </c>
      <c r="AY225" s="14" t="s">
        <v>124</v>
      </c>
      <c r="BE225" s="195">
        <f t="shared" si="34"/>
        <v>0</v>
      </c>
      <c r="BF225" s="195">
        <f t="shared" si="35"/>
        <v>0</v>
      </c>
      <c r="BG225" s="195">
        <f t="shared" si="36"/>
        <v>0</v>
      </c>
      <c r="BH225" s="195">
        <f t="shared" si="37"/>
        <v>0</v>
      </c>
      <c r="BI225" s="195">
        <f t="shared" si="38"/>
        <v>0</v>
      </c>
      <c r="BJ225" s="14" t="s">
        <v>83</v>
      </c>
      <c r="BK225" s="195">
        <f t="shared" si="39"/>
        <v>0</v>
      </c>
      <c r="BL225" s="14" t="s">
        <v>131</v>
      </c>
      <c r="BM225" s="194" t="s">
        <v>449</v>
      </c>
    </row>
    <row r="226" spans="1:65" s="2" customFormat="1" ht="21.75" customHeight="1">
      <c r="A226" s="31"/>
      <c r="B226" s="32"/>
      <c r="C226" s="201" t="s">
        <v>450</v>
      </c>
      <c r="D226" s="201" t="s">
        <v>230</v>
      </c>
      <c r="E226" s="202" t="s">
        <v>451</v>
      </c>
      <c r="F226" s="203" t="s">
        <v>452</v>
      </c>
      <c r="G226" s="204" t="s">
        <v>129</v>
      </c>
      <c r="H226" s="205">
        <v>8</v>
      </c>
      <c r="I226" s="206"/>
      <c r="J226" s="207">
        <f t="shared" si="30"/>
        <v>0</v>
      </c>
      <c r="K226" s="203" t="s">
        <v>130</v>
      </c>
      <c r="L226" s="208"/>
      <c r="M226" s="209" t="s">
        <v>1</v>
      </c>
      <c r="N226" s="210" t="s">
        <v>40</v>
      </c>
      <c r="O226" s="68"/>
      <c r="P226" s="192">
        <f t="shared" si="31"/>
        <v>0</v>
      </c>
      <c r="Q226" s="192">
        <v>0.0065</v>
      </c>
      <c r="R226" s="192">
        <f t="shared" si="32"/>
        <v>0.052</v>
      </c>
      <c r="S226" s="192">
        <v>0</v>
      </c>
      <c r="T226" s="193">
        <f t="shared" si="3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4" t="s">
        <v>158</v>
      </c>
      <c r="AT226" s="194" t="s">
        <v>230</v>
      </c>
      <c r="AU226" s="194" t="s">
        <v>85</v>
      </c>
      <c r="AY226" s="14" t="s">
        <v>124</v>
      </c>
      <c r="BE226" s="195">
        <f t="shared" si="34"/>
        <v>0</v>
      </c>
      <c r="BF226" s="195">
        <f t="shared" si="35"/>
        <v>0</v>
      </c>
      <c r="BG226" s="195">
        <f t="shared" si="36"/>
        <v>0</v>
      </c>
      <c r="BH226" s="195">
        <f t="shared" si="37"/>
        <v>0</v>
      </c>
      <c r="BI226" s="195">
        <f t="shared" si="38"/>
        <v>0</v>
      </c>
      <c r="BJ226" s="14" t="s">
        <v>83</v>
      </c>
      <c r="BK226" s="195">
        <f t="shared" si="39"/>
        <v>0</v>
      </c>
      <c r="BL226" s="14" t="s">
        <v>131</v>
      </c>
      <c r="BM226" s="194" t="s">
        <v>453</v>
      </c>
    </row>
    <row r="227" spans="1:65" s="2" customFormat="1" ht="16.5" customHeight="1">
      <c r="A227" s="31"/>
      <c r="B227" s="32"/>
      <c r="C227" s="201" t="s">
        <v>454</v>
      </c>
      <c r="D227" s="201" t="s">
        <v>230</v>
      </c>
      <c r="E227" s="202" t="s">
        <v>455</v>
      </c>
      <c r="F227" s="203" t="s">
        <v>456</v>
      </c>
      <c r="G227" s="204" t="s">
        <v>129</v>
      </c>
      <c r="H227" s="205">
        <v>8</v>
      </c>
      <c r="I227" s="206"/>
      <c r="J227" s="207">
        <f t="shared" si="30"/>
        <v>0</v>
      </c>
      <c r="K227" s="203" t="s">
        <v>130</v>
      </c>
      <c r="L227" s="208"/>
      <c r="M227" s="209" t="s">
        <v>1</v>
      </c>
      <c r="N227" s="210" t="s">
        <v>40</v>
      </c>
      <c r="O227" s="68"/>
      <c r="P227" s="192">
        <f t="shared" si="31"/>
        <v>0</v>
      </c>
      <c r="Q227" s="192">
        <v>0.00015</v>
      </c>
      <c r="R227" s="192">
        <f t="shared" si="32"/>
        <v>0.0012</v>
      </c>
      <c r="S227" s="192">
        <v>0</v>
      </c>
      <c r="T227" s="193">
        <f t="shared" si="3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4" t="s">
        <v>158</v>
      </c>
      <c r="AT227" s="194" t="s">
        <v>230</v>
      </c>
      <c r="AU227" s="194" t="s">
        <v>85</v>
      </c>
      <c r="AY227" s="14" t="s">
        <v>124</v>
      </c>
      <c r="BE227" s="195">
        <f t="shared" si="34"/>
        <v>0</v>
      </c>
      <c r="BF227" s="195">
        <f t="shared" si="35"/>
        <v>0</v>
      </c>
      <c r="BG227" s="195">
        <f t="shared" si="36"/>
        <v>0</v>
      </c>
      <c r="BH227" s="195">
        <f t="shared" si="37"/>
        <v>0</v>
      </c>
      <c r="BI227" s="195">
        <f t="shared" si="38"/>
        <v>0</v>
      </c>
      <c r="BJ227" s="14" t="s">
        <v>83</v>
      </c>
      <c r="BK227" s="195">
        <f t="shared" si="39"/>
        <v>0</v>
      </c>
      <c r="BL227" s="14" t="s">
        <v>131</v>
      </c>
      <c r="BM227" s="194" t="s">
        <v>457</v>
      </c>
    </row>
    <row r="228" spans="1:65" s="2" customFormat="1" ht="16.5" customHeight="1">
      <c r="A228" s="31"/>
      <c r="B228" s="32"/>
      <c r="C228" s="201" t="s">
        <v>458</v>
      </c>
      <c r="D228" s="201" t="s">
        <v>230</v>
      </c>
      <c r="E228" s="202" t="s">
        <v>459</v>
      </c>
      <c r="F228" s="203" t="s">
        <v>460</v>
      </c>
      <c r="G228" s="204" t="s">
        <v>129</v>
      </c>
      <c r="H228" s="205">
        <v>16</v>
      </c>
      <c r="I228" s="206"/>
      <c r="J228" s="207">
        <f t="shared" si="30"/>
        <v>0</v>
      </c>
      <c r="K228" s="203" t="s">
        <v>130</v>
      </c>
      <c r="L228" s="208"/>
      <c r="M228" s="209" t="s">
        <v>1</v>
      </c>
      <c r="N228" s="210" t="s">
        <v>40</v>
      </c>
      <c r="O228" s="68"/>
      <c r="P228" s="192">
        <f t="shared" si="31"/>
        <v>0</v>
      </c>
      <c r="Q228" s="192">
        <v>0.0004</v>
      </c>
      <c r="R228" s="192">
        <f t="shared" si="32"/>
        <v>0.0064</v>
      </c>
      <c r="S228" s="192">
        <v>0</v>
      </c>
      <c r="T228" s="193">
        <f t="shared" si="3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94" t="s">
        <v>158</v>
      </c>
      <c r="AT228" s="194" t="s">
        <v>230</v>
      </c>
      <c r="AU228" s="194" t="s">
        <v>85</v>
      </c>
      <c r="AY228" s="14" t="s">
        <v>124</v>
      </c>
      <c r="BE228" s="195">
        <f t="shared" si="34"/>
        <v>0</v>
      </c>
      <c r="BF228" s="195">
        <f t="shared" si="35"/>
        <v>0</v>
      </c>
      <c r="BG228" s="195">
        <f t="shared" si="36"/>
        <v>0</v>
      </c>
      <c r="BH228" s="195">
        <f t="shared" si="37"/>
        <v>0</v>
      </c>
      <c r="BI228" s="195">
        <f t="shared" si="38"/>
        <v>0</v>
      </c>
      <c r="BJ228" s="14" t="s">
        <v>83</v>
      </c>
      <c r="BK228" s="195">
        <f t="shared" si="39"/>
        <v>0</v>
      </c>
      <c r="BL228" s="14" t="s">
        <v>131</v>
      </c>
      <c r="BM228" s="194" t="s">
        <v>461</v>
      </c>
    </row>
    <row r="229" spans="1:65" s="2" customFormat="1" ht="24.2" customHeight="1">
      <c r="A229" s="31"/>
      <c r="B229" s="32"/>
      <c r="C229" s="183" t="s">
        <v>462</v>
      </c>
      <c r="D229" s="183" t="s">
        <v>126</v>
      </c>
      <c r="E229" s="184" t="s">
        <v>463</v>
      </c>
      <c r="F229" s="185" t="s">
        <v>464</v>
      </c>
      <c r="G229" s="186" t="s">
        <v>171</v>
      </c>
      <c r="H229" s="187">
        <v>143</v>
      </c>
      <c r="I229" s="188"/>
      <c r="J229" s="189">
        <f t="shared" si="30"/>
        <v>0</v>
      </c>
      <c r="K229" s="185" t="s">
        <v>130</v>
      </c>
      <c r="L229" s="36"/>
      <c r="M229" s="190" t="s">
        <v>1</v>
      </c>
      <c r="N229" s="191" t="s">
        <v>40</v>
      </c>
      <c r="O229" s="68"/>
      <c r="P229" s="192">
        <f t="shared" si="31"/>
        <v>0</v>
      </c>
      <c r="Q229" s="192">
        <v>0.0002</v>
      </c>
      <c r="R229" s="192">
        <f t="shared" si="32"/>
        <v>0.0286</v>
      </c>
      <c r="S229" s="192">
        <v>0</v>
      </c>
      <c r="T229" s="193">
        <f t="shared" si="3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4" t="s">
        <v>131</v>
      </c>
      <c r="AT229" s="194" t="s">
        <v>126</v>
      </c>
      <c r="AU229" s="194" t="s">
        <v>85</v>
      </c>
      <c r="AY229" s="14" t="s">
        <v>124</v>
      </c>
      <c r="BE229" s="195">
        <f t="shared" si="34"/>
        <v>0</v>
      </c>
      <c r="BF229" s="195">
        <f t="shared" si="35"/>
        <v>0</v>
      </c>
      <c r="BG229" s="195">
        <f t="shared" si="36"/>
        <v>0</v>
      </c>
      <c r="BH229" s="195">
        <f t="shared" si="37"/>
        <v>0</v>
      </c>
      <c r="BI229" s="195">
        <f t="shared" si="38"/>
        <v>0</v>
      </c>
      <c r="BJ229" s="14" t="s">
        <v>83</v>
      </c>
      <c r="BK229" s="195">
        <f t="shared" si="39"/>
        <v>0</v>
      </c>
      <c r="BL229" s="14" t="s">
        <v>131</v>
      </c>
      <c r="BM229" s="194" t="s">
        <v>465</v>
      </c>
    </row>
    <row r="230" spans="1:65" s="2" customFormat="1" ht="24.2" customHeight="1">
      <c r="A230" s="31"/>
      <c r="B230" s="32"/>
      <c r="C230" s="183" t="s">
        <v>466</v>
      </c>
      <c r="D230" s="183" t="s">
        <v>126</v>
      </c>
      <c r="E230" s="184" t="s">
        <v>467</v>
      </c>
      <c r="F230" s="185" t="s">
        <v>468</v>
      </c>
      <c r="G230" s="186" t="s">
        <v>171</v>
      </c>
      <c r="H230" s="187">
        <v>55</v>
      </c>
      <c r="I230" s="188"/>
      <c r="J230" s="189">
        <f t="shared" si="30"/>
        <v>0</v>
      </c>
      <c r="K230" s="185" t="s">
        <v>130</v>
      </c>
      <c r="L230" s="36"/>
      <c r="M230" s="190" t="s">
        <v>1</v>
      </c>
      <c r="N230" s="191" t="s">
        <v>40</v>
      </c>
      <c r="O230" s="68"/>
      <c r="P230" s="192">
        <f t="shared" si="31"/>
        <v>0</v>
      </c>
      <c r="Q230" s="192">
        <v>0.0002</v>
      </c>
      <c r="R230" s="192">
        <f t="shared" si="32"/>
        <v>0.011000000000000001</v>
      </c>
      <c r="S230" s="192">
        <v>0</v>
      </c>
      <c r="T230" s="193">
        <f t="shared" si="3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4" t="s">
        <v>131</v>
      </c>
      <c r="AT230" s="194" t="s">
        <v>126</v>
      </c>
      <c r="AU230" s="194" t="s">
        <v>85</v>
      </c>
      <c r="AY230" s="14" t="s">
        <v>124</v>
      </c>
      <c r="BE230" s="195">
        <f t="shared" si="34"/>
        <v>0</v>
      </c>
      <c r="BF230" s="195">
        <f t="shared" si="35"/>
        <v>0</v>
      </c>
      <c r="BG230" s="195">
        <f t="shared" si="36"/>
        <v>0</v>
      </c>
      <c r="BH230" s="195">
        <f t="shared" si="37"/>
        <v>0</v>
      </c>
      <c r="BI230" s="195">
        <f t="shared" si="38"/>
        <v>0</v>
      </c>
      <c r="BJ230" s="14" t="s">
        <v>83</v>
      </c>
      <c r="BK230" s="195">
        <f t="shared" si="39"/>
        <v>0</v>
      </c>
      <c r="BL230" s="14" t="s">
        <v>131</v>
      </c>
      <c r="BM230" s="194" t="s">
        <v>469</v>
      </c>
    </row>
    <row r="231" spans="1:65" s="2" customFormat="1" ht="24.2" customHeight="1">
      <c r="A231" s="31"/>
      <c r="B231" s="32"/>
      <c r="C231" s="183" t="s">
        <v>470</v>
      </c>
      <c r="D231" s="183" t="s">
        <v>126</v>
      </c>
      <c r="E231" s="184" t="s">
        <v>471</v>
      </c>
      <c r="F231" s="185" t="s">
        <v>472</v>
      </c>
      <c r="G231" s="186" t="s">
        <v>171</v>
      </c>
      <c r="H231" s="187">
        <v>256</v>
      </c>
      <c r="I231" s="188"/>
      <c r="J231" s="189">
        <f t="shared" si="30"/>
        <v>0</v>
      </c>
      <c r="K231" s="185" t="s">
        <v>130</v>
      </c>
      <c r="L231" s="36"/>
      <c r="M231" s="190" t="s">
        <v>1</v>
      </c>
      <c r="N231" s="191" t="s">
        <v>40</v>
      </c>
      <c r="O231" s="68"/>
      <c r="P231" s="192">
        <f t="shared" si="31"/>
        <v>0</v>
      </c>
      <c r="Q231" s="192">
        <v>0.0004</v>
      </c>
      <c r="R231" s="192">
        <f t="shared" si="32"/>
        <v>0.1024</v>
      </c>
      <c r="S231" s="192">
        <v>0</v>
      </c>
      <c r="T231" s="193">
        <f t="shared" si="3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4" t="s">
        <v>131</v>
      </c>
      <c r="AT231" s="194" t="s">
        <v>126</v>
      </c>
      <c r="AU231" s="194" t="s">
        <v>85</v>
      </c>
      <c r="AY231" s="14" t="s">
        <v>124</v>
      </c>
      <c r="BE231" s="195">
        <f t="shared" si="34"/>
        <v>0</v>
      </c>
      <c r="BF231" s="195">
        <f t="shared" si="35"/>
        <v>0</v>
      </c>
      <c r="BG231" s="195">
        <f t="shared" si="36"/>
        <v>0</v>
      </c>
      <c r="BH231" s="195">
        <f t="shared" si="37"/>
        <v>0</v>
      </c>
      <c r="BI231" s="195">
        <f t="shared" si="38"/>
        <v>0</v>
      </c>
      <c r="BJ231" s="14" t="s">
        <v>83</v>
      </c>
      <c r="BK231" s="195">
        <f t="shared" si="39"/>
        <v>0</v>
      </c>
      <c r="BL231" s="14" t="s">
        <v>131</v>
      </c>
      <c r="BM231" s="194" t="s">
        <v>473</v>
      </c>
    </row>
    <row r="232" spans="1:65" s="2" customFormat="1" ht="24.2" customHeight="1">
      <c r="A232" s="31"/>
      <c r="B232" s="32"/>
      <c r="C232" s="183" t="s">
        <v>474</v>
      </c>
      <c r="D232" s="183" t="s">
        <v>126</v>
      </c>
      <c r="E232" s="184" t="s">
        <v>475</v>
      </c>
      <c r="F232" s="185" t="s">
        <v>476</v>
      </c>
      <c r="G232" s="186" t="s">
        <v>139</v>
      </c>
      <c r="H232" s="187">
        <v>22</v>
      </c>
      <c r="I232" s="188"/>
      <c r="J232" s="189">
        <f t="shared" si="30"/>
        <v>0</v>
      </c>
      <c r="K232" s="185" t="s">
        <v>130</v>
      </c>
      <c r="L232" s="36"/>
      <c r="M232" s="190" t="s">
        <v>1</v>
      </c>
      <c r="N232" s="191" t="s">
        <v>40</v>
      </c>
      <c r="O232" s="68"/>
      <c r="P232" s="192">
        <f t="shared" si="31"/>
        <v>0</v>
      </c>
      <c r="Q232" s="192">
        <v>0.0016</v>
      </c>
      <c r="R232" s="192">
        <f t="shared" si="32"/>
        <v>0.0352</v>
      </c>
      <c r="S232" s="192">
        <v>0</v>
      </c>
      <c r="T232" s="193">
        <f t="shared" si="3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4" t="s">
        <v>131</v>
      </c>
      <c r="AT232" s="194" t="s">
        <v>126</v>
      </c>
      <c r="AU232" s="194" t="s">
        <v>85</v>
      </c>
      <c r="AY232" s="14" t="s">
        <v>124</v>
      </c>
      <c r="BE232" s="195">
        <f t="shared" si="34"/>
        <v>0</v>
      </c>
      <c r="BF232" s="195">
        <f t="shared" si="35"/>
        <v>0</v>
      </c>
      <c r="BG232" s="195">
        <f t="shared" si="36"/>
        <v>0</v>
      </c>
      <c r="BH232" s="195">
        <f t="shared" si="37"/>
        <v>0</v>
      </c>
      <c r="BI232" s="195">
        <f t="shared" si="38"/>
        <v>0</v>
      </c>
      <c r="BJ232" s="14" t="s">
        <v>83</v>
      </c>
      <c r="BK232" s="195">
        <f t="shared" si="39"/>
        <v>0</v>
      </c>
      <c r="BL232" s="14" t="s">
        <v>131</v>
      </c>
      <c r="BM232" s="194" t="s">
        <v>477</v>
      </c>
    </row>
    <row r="233" spans="1:65" s="2" customFormat="1" ht="16.5" customHeight="1">
      <c r="A233" s="31"/>
      <c r="B233" s="32"/>
      <c r="C233" s="183" t="s">
        <v>478</v>
      </c>
      <c r="D233" s="183" t="s">
        <v>126</v>
      </c>
      <c r="E233" s="184" t="s">
        <v>479</v>
      </c>
      <c r="F233" s="185" t="s">
        <v>480</v>
      </c>
      <c r="G233" s="186" t="s">
        <v>171</v>
      </c>
      <c r="H233" s="187">
        <v>454</v>
      </c>
      <c r="I233" s="188"/>
      <c r="J233" s="189">
        <f t="shared" si="30"/>
        <v>0</v>
      </c>
      <c r="K233" s="185" t="s">
        <v>130</v>
      </c>
      <c r="L233" s="36"/>
      <c r="M233" s="190" t="s">
        <v>1</v>
      </c>
      <c r="N233" s="191" t="s">
        <v>40</v>
      </c>
      <c r="O233" s="68"/>
      <c r="P233" s="192">
        <f t="shared" si="31"/>
        <v>0</v>
      </c>
      <c r="Q233" s="192">
        <v>0</v>
      </c>
      <c r="R233" s="192">
        <f t="shared" si="32"/>
        <v>0</v>
      </c>
      <c r="S233" s="192">
        <v>0</v>
      </c>
      <c r="T233" s="193">
        <f t="shared" si="33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94" t="s">
        <v>131</v>
      </c>
      <c r="AT233" s="194" t="s">
        <v>126</v>
      </c>
      <c r="AU233" s="194" t="s">
        <v>85</v>
      </c>
      <c r="AY233" s="14" t="s">
        <v>124</v>
      </c>
      <c r="BE233" s="195">
        <f t="shared" si="34"/>
        <v>0</v>
      </c>
      <c r="BF233" s="195">
        <f t="shared" si="35"/>
        <v>0</v>
      </c>
      <c r="BG233" s="195">
        <f t="shared" si="36"/>
        <v>0</v>
      </c>
      <c r="BH233" s="195">
        <f t="shared" si="37"/>
        <v>0</v>
      </c>
      <c r="BI233" s="195">
        <f t="shared" si="38"/>
        <v>0</v>
      </c>
      <c r="BJ233" s="14" t="s">
        <v>83</v>
      </c>
      <c r="BK233" s="195">
        <f t="shared" si="39"/>
        <v>0</v>
      </c>
      <c r="BL233" s="14" t="s">
        <v>131</v>
      </c>
      <c r="BM233" s="194" t="s">
        <v>481</v>
      </c>
    </row>
    <row r="234" spans="1:65" s="2" customFormat="1" ht="16.5" customHeight="1">
      <c r="A234" s="31"/>
      <c r="B234" s="32"/>
      <c r="C234" s="183" t="s">
        <v>482</v>
      </c>
      <c r="D234" s="183" t="s">
        <v>126</v>
      </c>
      <c r="E234" s="184" t="s">
        <v>483</v>
      </c>
      <c r="F234" s="185" t="s">
        <v>484</v>
      </c>
      <c r="G234" s="186" t="s">
        <v>139</v>
      </c>
      <c r="H234" s="187">
        <v>22</v>
      </c>
      <c r="I234" s="188"/>
      <c r="J234" s="189">
        <f t="shared" si="30"/>
        <v>0</v>
      </c>
      <c r="K234" s="185" t="s">
        <v>130</v>
      </c>
      <c r="L234" s="36"/>
      <c r="M234" s="190" t="s">
        <v>1</v>
      </c>
      <c r="N234" s="191" t="s">
        <v>40</v>
      </c>
      <c r="O234" s="68"/>
      <c r="P234" s="192">
        <f t="shared" si="31"/>
        <v>0</v>
      </c>
      <c r="Q234" s="192">
        <v>1E-05</v>
      </c>
      <c r="R234" s="192">
        <f t="shared" si="32"/>
        <v>0.00022</v>
      </c>
      <c r="S234" s="192">
        <v>0</v>
      </c>
      <c r="T234" s="193">
        <f t="shared" si="33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4" t="s">
        <v>131</v>
      </c>
      <c r="AT234" s="194" t="s">
        <v>126</v>
      </c>
      <c r="AU234" s="194" t="s">
        <v>85</v>
      </c>
      <c r="AY234" s="14" t="s">
        <v>124</v>
      </c>
      <c r="BE234" s="195">
        <f t="shared" si="34"/>
        <v>0</v>
      </c>
      <c r="BF234" s="195">
        <f t="shared" si="35"/>
        <v>0</v>
      </c>
      <c r="BG234" s="195">
        <f t="shared" si="36"/>
        <v>0</v>
      </c>
      <c r="BH234" s="195">
        <f t="shared" si="37"/>
        <v>0</v>
      </c>
      <c r="BI234" s="195">
        <f t="shared" si="38"/>
        <v>0</v>
      </c>
      <c r="BJ234" s="14" t="s">
        <v>83</v>
      </c>
      <c r="BK234" s="195">
        <f t="shared" si="39"/>
        <v>0</v>
      </c>
      <c r="BL234" s="14" t="s">
        <v>131</v>
      </c>
      <c r="BM234" s="194" t="s">
        <v>485</v>
      </c>
    </row>
    <row r="235" spans="1:65" s="2" customFormat="1" ht="33" customHeight="1">
      <c r="A235" s="31"/>
      <c r="B235" s="32"/>
      <c r="C235" s="183" t="s">
        <v>486</v>
      </c>
      <c r="D235" s="183" t="s">
        <v>126</v>
      </c>
      <c r="E235" s="184" t="s">
        <v>487</v>
      </c>
      <c r="F235" s="185" t="s">
        <v>488</v>
      </c>
      <c r="G235" s="186" t="s">
        <v>171</v>
      </c>
      <c r="H235" s="187">
        <v>570</v>
      </c>
      <c r="I235" s="188"/>
      <c r="J235" s="189">
        <f t="shared" si="30"/>
        <v>0</v>
      </c>
      <c r="K235" s="185" t="s">
        <v>130</v>
      </c>
      <c r="L235" s="36"/>
      <c r="M235" s="190" t="s">
        <v>1</v>
      </c>
      <c r="N235" s="191" t="s">
        <v>40</v>
      </c>
      <c r="O235" s="68"/>
      <c r="P235" s="192">
        <f t="shared" si="31"/>
        <v>0</v>
      </c>
      <c r="Q235" s="192">
        <v>0.1295</v>
      </c>
      <c r="R235" s="192">
        <f t="shared" si="32"/>
        <v>73.815</v>
      </c>
      <c r="S235" s="192">
        <v>0</v>
      </c>
      <c r="T235" s="193">
        <f t="shared" si="3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94" t="s">
        <v>131</v>
      </c>
      <c r="AT235" s="194" t="s">
        <v>126</v>
      </c>
      <c r="AU235" s="194" t="s">
        <v>85</v>
      </c>
      <c r="AY235" s="14" t="s">
        <v>124</v>
      </c>
      <c r="BE235" s="195">
        <f t="shared" si="34"/>
        <v>0</v>
      </c>
      <c r="BF235" s="195">
        <f t="shared" si="35"/>
        <v>0</v>
      </c>
      <c r="BG235" s="195">
        <f t="shared" si="36"/>
        <v>0</v>
      </c>
      <c r="BH235" s="195">
        <f t="shared" si="37"/>
        <v>0</v>
      </c>
      <c r="BI235" s="195">
        <f t="shared" si="38"/>
        <v>0</v>
      </c>
      <c r="BJ235" s="14" t="s">
        <v>83</v>
      </c>
      <c r="BK235" s="195">
        <f t="shared" si="39"/>
        <v>0</v>
      </c>
      <c r="BL235" s="14" t="s">
        <v>131</v>
      </c>
      <c r="BM235" s="194" t="s">
        <v>489</v>
      </c>
    </row>
    <row r="236" spans="1:65" s="2" customFormat="1" ht="16.5" customHeight="1">
      <c r="A236" s="31"/>
      <c r="B236" s="32"/>
      <c r="C236" s="201" t="s">
        <v>490</v>
      </c>
      <c r="D236" s="201" t="s">
        <v>230</v>
      </c>
      <c r="E236" s="202" t="s">
        <v>491</v>
      </c>
      <c r="F236" s="203" t="s">
        <v>492</v>
      </c>
      <c r="G236" s="204" t="s">
        <v>171</v>
      </c>
      <c r="H236" s="205">
        <v>440</v>
      </c>
      <c r="I236" s="206"/>
      <c r="J236" s="207">
        <f t="shared" si="30"/>
        <v>0</v>
      </c>
      <c r="K236" s="203" t="s">
        <v>130</v>
      </c>
      <c r="L236" s="208"/>
      <c r="M236" s="209" t="s">
        <v>1</v>
      </c>
      <c r="N236" s="210" t="s">
        <v>40</v>
      </c>
      <c r="O236" s="68"/>
      <c r="P236" s="192">
        <f t="shared" si="31"/>
        <v>0</v>
      </c>
      <c r="Q236" s="192">
        <v>0.045</v>
      </c>
      <c r="R236" s="192">
        <f t="shared" si="32"/>
        <v>19.8</v>
      </c>
      <c r="S236" s="192">
        <v>0</v>
      </c>
      <c r="T236" s="193">
        <f t="shared" si="3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94" t="s">
        <v>158</v>
      </c>
      <c r="AT236" s="194" t="s">
        <v>230</v>
      </c>
      <c r="AU236" s="194" t="s">
        <v>85</v>
      </c>
      <c r="AY236" s="14" t="s">
        <v>124</v>
      </c>
      <c r="BE236" s="195">
        <f t="shared" si="34"/>
        <v>0</v>
      </c>
      <c r="BF236" s="195">
        <f t="shared" si="35"/>
        <v>0</v>
      </c>
      <c r="BG236" s="195">
        <f t="shared" si="36"/>
        <v>0</v>
      </c>
      <c r="BH236" s="195">
        <f t="shared" si="37"/>
        <v>0</v>
      </c>
      <c r="BI236" s="195">
        <f t="shared" si="38"/>
        <v>0</v>
      </c>
      <c r="BJ236" s="14" t="s">
        <v>83</v>
      </c>
      <c r="BK236" s="195">
        <f t="shared" si="39"/>
        <v>0</v>
      </c>
      <c r="BL236" s="14" t="s">
        <v>131</v>
      </c>
      <c r="BM236" s="194" t="s">
        <v>493</v>
      </c>
    </row>
    <row r="237" spans="1:47" s="2" customFormat="1" ht="19.5">
      <c r="A237" s="31"/>
      <c r="B237" s="32"/>
      <c r="C237" s="33"/>
      <c r="D237" s="196" t="s">
        <v>152</v>
      </c>
      <c r="E237" s="33"/>
      <c r="F237" s="197" t="s">
        <v>335</v>
      </c>
      <c r="G237" s="33"/>
      <c r="H237" s="33"/>
      <c r="I237" s="198"/>
      <c r="J237" s="33"/>
      <c r="K237" s="33"/>
      <c r="L237" s="36"/>
      <c r="M237" s="199"/>
      <c r="N237" s="200"/>
      <c r="O237" s="68"/>
      <c r="P237" s="68"/>
      <c r="Q237" s="68"/>
      <c r="R237" s="68"/>
      <c r="S237" s="68"/>
      <c r="T237" s="69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T237" s="14" t="s">
        <v>152</v>
      </c>
      <c r="AU237" s="14" t="s">
        <v>85</v>
      </c>
    </row>
    <row r="238" spans="1:65" s="2" customFormat="1" ht="16.5" customHeight="1">
      <c r="A238" s="31"/>
      <c r="B238" s="32"/>
      <c r="C238" s="201" t="s">
        <v>494</v>
      </c>
      <c r="D238" s="201" t="s">
        <v>230</v>
      </c>
      <c r="E238" s="202" t="s">
        <v>495</v>
      </c>
      <c r="F238" s="203" t="s">
        <v>496</v>
      </c>
      <c r="G238" s="204" t="s">
        <v>171</v>
      </c>
      <c r="H238" s="205">
        <v>110</v>
      </c>
      <c r="I238" s="206"/>
      <c r="J238" s="207">
        <f>ROUND(I238*H238,2)</f>
        <v>0</v>
      </c>
      <c r="K238" s="203" t="s">
        <v>130</v>
      </c>
      <c r="L238" s="208"/>
      <c r="M238" s="209" t="s">
        <v>1</v>
      </c>
      <c r="N238" s="210" t="s">
        <v>40</v>
      </c>
      <c r="O238" s="68"/>
      <c r="P238" s="192">
        <f>O238*H238</f>
        <v>0</v>
      </c>
      <c r="Q238" s="192">
        <v>0.08</v>
      </c>
      <c r="R238" s="192">
        <f>Q238*H238</f>
        <v>8.8</v>
      </c>
      <c r="S238" s="192">
        <v>0</v>
      </c>
      <c r="T238" s="193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4" t="s">
        <v>158</v>
      </c>
      <c r="AT238" s="194" t="s">
        <v>230</v>
      </c>
      <c r="AU238" s="194" t="s">
        <v>85</v>
      </c>
      <c r="AY238" s="14" t="s">
        <v>124</v>
      </c>
      <c r="BE238" s="195">
        <f>IF(N238="základní",J238,0)</f>
        <v>0</v>
      </c>
      <c r="BF238" s="195">
        <f>IF(N238="snížená",J238,0)</f>
        <v>0</v>
      </c>
      <c r="BG238" s="195">
        <f>IF(N238="zákl. přenesená",J238,0)</f>
        <v>0</v>
      </c>
      <c r="BH238" s="195">
        <f>IF(N238="sníž. přenesená",J238,0)</f>
        <v>0</v>
      </c>
      <c r="BI238" s="195">
        <f>IF(N238="nulová",J238,0)</f>
        <v>0</v>
      </c>
      <c r="BJ238" s="14" t="s">
        <v>83</v>
      </c>
      <c r="BK238" s="195">
        <f>ROUND(I238*H238,2)</f>
        <v>0</v>
      </c>
      <c r="BL238" s="14" t="s">
        <v>131</v>
      </c>
      <c r="BM238" s="194" t="s">
        <v>497</v>
      </c>
    </row>
    <row r="239" spans="1:65" s="2" customFormat="1" ht="24.2" customHeight="1">
      <c r="A239" s="31"/>
      <c r="B239" s="32"/>
      <c r="C239" s="201" t="s">
        <v>498</v>
      </c>
      <c r="D239" s="201" t="s">
        <v>230</v>
      </c>
      <c r="E239" s="202" t="s">
        <v>499</v>
      </c>
      <c r="F239" s="203" t="s">
        <v>500</v>
      </c>
      <c r="G239" s="204" t="s">
        <v>171</v>
      </c>
      <c r="H239" s="205">
        <v>10</v>
      </c>
      <c r="I239" s="206"/>
      <c r="J239" s="207">
        <f>ROUND(I239*H239,2)</f>
        <v>0</v>
      </c>
      <c r="K239" s="203" t="s">
        <v>130</v>
      </c>
      <c r="L239" s="208"/>
      <c r="M239" s="209" t="s">
        <v>1</v>
      </c>
      <c r="N239" s="210" t="s">
        <v>40</v>
      </c>
      <c r="O239" s="68"/>
      <c r="P239" s="192">
        <f>O239*H239</f>
        <v>0</v>
      </c>
      <c r="Q239" s="192">
        <v>0.0483</v>
      </c>
      <c r="R239" s="192">
        <f>Q239*H239</f>
        <v>0.48300000000000004</v>
      </c>
      <c r="S239" s="192">
        <v>0</v>
      </c>
      <c r="T239" s="193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94" t="s">
        <v>158</v>
      </c>
      <c r="AT239" s="194" t="s">
        <v>230</v>
      </c>
      <c r="AU239" s="194" t="s">
        <v>85</v>
      </c>
      <c r="AY239" s="14" t="s">
        <v>124</v>
      </c>
      <c r="BE239" s="195">
        <f>IF(N239="základní",J239,0)</f>
        <v>0</v>
      </c>
      <c r="BF239" s="195">
        <f>IF(N239="snížená",J239,0)</f>
        <v>0</v>
      </c>
      <c r="BG239" s="195">
        <f>IF(N239="zákl. přenesená",J239,0)</f>
        <v>0</v>
      </c>
      <c r="BH239" s="195">
        <f>IF(N239="sníž. přenesená",J239,0)</f>
        <v>0</v>
      </c>
      <c r="BI239" s="195">
        <f>IF(N239="nulová",J239,0)</f>
        <v>0</v>
      </c>
      <c r="BJ239" s="14" t="s">
        <v>83</v>
      </c>
      <c r="BK239" s="195">
        <f>ROUND(I239*H239,2)</f>
        <v>0</v>
      </c>
      <c r="BL239" s="14" t="s">
        <v>131</v>
      </c>
      <c r="BM239" s="194" t="s">
        <v>501</v>
      </c>
    </row>
    <row r="240" spans="1:65" s="2" customFormat="1" ht="24.2" customHeight="1">
      <c r="A240" s="31"/>
      <c r="B240" s="32"/>
      <c r="C240" s="201" t="s">
        <v>502</v>
      </c>
      <c r="D240" s="201" t="s">
        <v>230</v>
      </c>
      <c r="E240" s="202" t="s">
        <v>503</v>
      </c>
      <c r="F240" s="203" t="s">
        <v>504</v>
      </c>
      <c r="G240" s="204" t="s">
        <v>171</v>
      </c>
      <c r="H240" s="205">
        <v>10</v>
      </c>
      <c r="I240" s="206"/>
      <c r="J240" s="207">
        <f>ROUND(I240*H240,2)</f>
        <v>0</v>
      </c>
      <c r="K240" s="203" t="s">
        <v>130</v>
      </c>
      <c r="L240" s="208"/>
      <c r="M240" s="209" t="s">
        <v>1</v>
      </c>
      <c r="N240" s="210" t="s">
        <v>40</v>
      </c>
      <c r="O240" s="68"/>
      <c r="P240" s="192">
        <f>O240*H240</f>
        <v>0</v>
      </c>
      <c r="Q240" s="192">
        <v>0.06567</v>
      </c>
      <c r="R240" s="192">
        <f>Q240*H240</f>
        <v>0.6567000000000001</v>
      </c>
      <c r="S240" s="192">
        <v>0</v>
      </c>
      <c r="T240" s="193">
        <f>S240*H240</f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94" t="s">
        <v>158</v>
      </c>
      <c r="AT240" s="194" t="s">
        <v>230</v>
      </c>
      <c r="AU240" s="194" t="s">
        <v>85</v>
      </c>
      <c r="AY240" s="14" t="s">
        <v>124</v>
      </c>
      <c r="BE240" s="195">
        <f>IF(N240="základní",J240,0)</f>
        <v>0</v>
      </c>
      <c r="BF240" s="195">
        <f>IF(N240="snížená",J240,0)</f>
        <v>0</v>
      </c>
      <c r="BG240" s="195">
        <f>IF(N240="zákl. přenesená",J240,0)</f>
        <v>0</v>
      </c>
      <c r="BH240" s="195">
        <f>IF(N240="sníž. přenesená",J240,0)</f>
        <v>0</v>
      </c>
      <c r="BI240" s="195">
        <f>IF(N240="nulová",J240,0)</f>
        <v>0</v>
      </c>
      <c r="BJ240" s="14" t="s">
        <v>83</v>
      </c>
      <c r="BK240" s="195">
        <f>ROUND(I240*H240,2)</f>
        <v>0</v>
      </c>
      <c r="BL240" s="14" t="s">
        <v>131</v>
      </c>
      <c r="BM240" s="194" t="s">
        <v>505</v>
      </c>
    </row>
    <row r="241" spans="1:65" s="2" customFormat="1" ht="24.2" customHeight="1">
      <c r="A241" s="31"/>
      <c r="B241" s="32"/>
      <c r="C241" s="183" t="s">
        <v>506</v>
      </c>
      <c r="D241" s="183" t="s">
        <v>126</v>
      </c>
      <c r="E241" s="184" t="s">
        <v>507</v>
      </c>
      <c r="F241" s="185" t="s">
        <v>508</v>
      </c>
      <c r="G241" s="186" t="s">
        <v>171</v>
      </c>
      <c r="H241" s="187">
        <v>305</v>
      </c>
      <c r="I241" s="188"/>
      <c r="J241" s="189">
        <f>ROUND(I241*H241,2)</f>
        <v>0</v>
      </c>
      <c r="K241" s="185" t="s">
        <v>130</v>
      </c>
      <c r="L241" s="36"/>
      <c r="M241" s="190" t="s">
        <v>1</v>
      </c>
      <c r="N241" s="191" t="s">
        <v>40</v>
      </c>
      <c r="O241" s="68"/>
      <c r="P241" s="192">
        <f>O241*H241</f>
        <v>0</v>
      </c>
      <c r="Q241" s="192">
        <v>0.16849</v>
      </c>
      <c r="R241" s="192">
        <f>Q241*H241</f>
        <v>51.389450000000004</v>
      </c>
      <c r="S241" s="192">
        <v>0</v>
      </c>
      <c r="T241" s="193">
        <f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94" t="s">
        <v>131</v>
      </c>
      <c r="AT241" s="194" t="s">
        <v>126</v>
      </c>
      <c r="AU241" s="194" t="s">
        <v>85</v>
      </c>
      <c r="AY241" s="14" t="s">
        <v>124</v>
      </c>
      <c r="BE241" s="195">
        <f>IF(N241="základní",J241,0)</f>
        <v>0</v>
      </c>
      <c r="BF241" s="195">
        <f>IF(N241="snížená",J241,0)</f>
        <v>0</v>
      </c>
      <c r="BG241" s="195">
        <f>IF(N241="zákl. přenesená",J241,0)</f>
        <v>0</v>
      </c>
      <c r="BH241" s="195">
        <f>IF(N241="sníž. přenesená",J241,0)</f>
        <v>0</v>
      </c>
      <c r="BI241" s="195">
        <f>IF(N241="nulová",J241,0)</f>
        <v>0</v>
      </c>
      <c r="BJ241" s="14" t="s">
        <v>83</v>
      </c>
      <c r="BK241" s="195">
        <f>ROUND(I241*H241,2)</f>
        <v>0</v>
      </c>
      <c r="BL241" s="14" t="s">
        <v>131</v>
      </c>
      <c r="BM241" s="194" t="s">
        <v>509</v>
      </c>
    </row>
    <row r="242" spans="1:65" s="2" customFormat="1" ht="16.5" customHeight="1">
      <c r="A242" s="31"/>
      <c r="B242" s="32"/>
      <c r="C242" s="201" t="s">
        <v>510</v>
      </c>
      <c r="D242" s="201" t="s">
        <v>230</v>
      </c>
      <c r="E242" s="202" t="s">
        <v>511</v>
      </c>
      <c r="F242" s="203" t="s">
        <v>512</v>
      </c>
      <c r="G242" s="204" t="s">
        <v>171</v>
      </c>
      <c r="H242" s="205">
        <v>178.5</v>
      </c>
      <c r="I242" s="206"/>
      <c r="J242" s="207">
        <f>ROUND(I242*H242,2)</f>
        <v>0</v>
      </c>
      <c r="K242" s="203" t="s">
        <v>130</v>
      </c>
      <c r="L242" s="208"/>
      <c r="M242" s="209" t="s">
        <v>1</v>
      </c>
      <c r="N242" s="210" t="s">
        <v>40</v>
      </c>
      <c r="O242" s="68"/>
      <c r="P242" s="192">
        <f>O242*H242</f>
        <v>0</v>
      </c>
      <c r="Q242" s="192">
        <v>0.125</v>
      </c>
      <c r="R242" s="192">
        <f>Q242*H242</f>
        <v>22.3125</v>
      </c>
      <c r="S242" s="192">
        <v>0</v>
      </c>
      <c r="T242" s="193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94" t="s">
        <v>158</v>
      </c>
      <c r="AT242" s="194" t="s">
        <v>230</v>
      </c>
      <c r="AU242" s="194" t="s">
        <v>85</v>
      </c>
      <c r="AY242" s="14" t="s">
        <v>124</v>
      </c>
      <c r="BE242" s="195">
        <f>IF(N242="základní",J242,0)</f>
        <v>0</v>
      </c>
      <c r="BF242" s="195">
        <f>IF(N242="snížená",J242,0)</f>
        <v>0</v>
      </c>
      <c r="BG242" s="195">
        <f>IF(N242="zákl. přenesená",J242,0)</f>
        <v>0</v>
      </c>
      <c r="BH242" s="195">
        <f>IF(N242="sníž. přenesená",J242,0)</f>
        <v>0</v>
      </c>
      <c r="BI242" s="195">
        <f>IF(N242="nulová",J242,0)</f>
        <v>0</v>
      </c>
      <c r="BJ242" s="14" t="s">
        <v>83</v>
      </c>
      <c r="BK242" s="195">
        <f>ROUND(I242*H242,2)</f>
        <v>0</v>
      </c>
      <c r="BL242" s="14" t="s">
        <v>131</v>
      </c>
      <c r="BM242" s="194" t="s">
        <v>513</v>
      </c>
    </row>
    <row r="243" spans="1:47" s="2" customFormat="1" ht="19.5">
      <c r="A243" s="31"/>
      <c r="B243" s="32"/>
      <c r="C243" s="33"/>
      <c r="D243" s="196" t="s">
        <v>152</v>
      </c>
      <c r="E243" s="33"/>
      <c r="F243" s="197" t="s">
        <v>335</v>
      </c>
      <c r="G243" s="33"/>
      <c r="H243" s="33"/>
      <c r="I243" s="198"/>
      <c r="J243" s="33"/>
      <c r="K243" s="33"/>
      <c r="L243" s="36"/>
      <c r="M243" s="199"/>
      <c r="N243" s="200"/>
      <c r="O243" s="68"/>
      <c r="P243" s="68"/>
      <c r="Q243" s="68"/>
      <c r="R243" s="68"/>
      <c r="S243" s="68"/>
      <c r="T243" s="69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T243" s="14" t="s">
        <v>152</v>
      </c>
      <c r="AU243" s="14" t="s">
        <v>85</v>
      </c>
    </row>
    <row r="244" spans="1:65" s="2" customFormat="1" ht="24.2" customHeight="1">
      <c r="A244" s="31"/>
      <c r="B244" s="32"/>
      <c r="C244" s="183" t="s">
        <v>514</v>
      </c>
      <c r="D244" s="183" t="s">
        <v>126</v>
      </c>
      <c r="E244" s="184" t="s">
        <v>515</v>
      </c>
      <c r="F244" s="185" t="s">
        <v>516</v>
      </c>
      <c r="G244" s="186" t="s">
        <v>183</v>
      </c>
      <c r="H244" s="187">
        <v>6.1</v>
      </c>
      <c r="I244" s="188"/>
      <c r="J244" s="189">
        <f aca="true" t="shared" si="40" ref="J244:J251">ROUND(I244*H244,2)</f>
        <v>0</v>
      </c>
      <c r="K244" s="185" t="s">
        <v>130</v>
      </c>
      <c r="L244" s="36"/>
      <c r="M244" s="190" t="s">
        <v>1</v>
      </c>
      <c r="N244" s="191" t="s">
        <v>40</v>
      </c>
      <c r="O244" s="68"/>
      <c r="P244" s="192">
        <f aca="true" t="shared" si="41" ref="P244:P251">O244*H244</f>
        <v>0</v>
      </c>
      <c r="Q244" s="192">
        <v>2.25634</v>
      </c>
      <c r="R244" s="192">
        <f aca="true" t="shared" si="42" ref="R244:R251">Q244*H244</f>
        <v>13.763673999999998</v>
      </c>
      <c r="S244" s="192">
        <v>0</v>
      </c>
      <c r="T244" s="193">
        <f aca="true" t="shared" si="43" ref="T244:T251">S244*H244</f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94" t="s">
        <v>131</v>
      </c>
      <c r="AT244" s="194" t="s">
        <v>126</v>
      </c>
      <c r="AU244" s="194" t="s">
        <v>85</v>
      </c>
      <c r="AY244" s="14" t="s">
        <v>124</v>
      </c>
      <c r="BE244" s="195">
        <f aca="true" t="shared" si="44" ref="BE244:BE251">IF(N244="základní",J244,0)</f>
        <v>0</v>
      </c>
      <c r="BF244" s="195">
        <f aca="true" t="shared" si="45" ref="BF244:BF251">IF(N244="snížená",J244,0)</f>
        <v>0</v>
      </c>
      <c r="BG244" s="195">
        <f aca="true" t="shared" si="46" ref="BG244:BG251">IF(N244="zákl. přenesená",J244,0)</f>
        <v>0</v>
      </c>
      <c r="BH244" s="195">
        <f aca="true" t="shared" si="47" ref="BH244:BH251">IF(N244="sníž. přenesená",J244,0)</f>
        <v>0</v>
      </c>
      <c r="BI244" s="195">
        <f aca="true" t="shared" si="48" ref="BI244:BI251">IF(N244="nulová",J244,0)</f>
        <v>0</v>
      </c>
      <c r="BJ244" s="14" t="s">
        <v>83</v>
      </c>
      <c r="BK244" s="195">
        <f aca="true" t="shared" si="49" ref="BK244:BK251">ROUND(I244*H244,2)</f>
        <v>0</v>
      </c>
      <c r="BL244" s="14" t="s">
        <v>131</v>
      </c>
      <c r="BM244" s="194" t="s">
        <v>517</v>
      </c>
    </row>
    <row r="245" spans="1:65" s="2" customFormat="1" ht="24.2" customHeight="1">
      <c r="A245" s="31"/>
      <c r="B245" s="32"/>
      <c r="C245" s="183" t="s">
        <v>518</v>
      </c>
      <c r="D245" s="183" t="s">
        <v>126</v>
      </c>
      <c r="E245" s="184" t="s">
        <v>519</v>
      </c>
      <c r="F245" s="185" t="s">
        <v>520</v>
      </c>
      <c r="G245" s="186" t="s">
        <v>171</v>
      </c>
      <c r="H245" s="187">
        <v>396</v>
      </c>
      <c r="I245" s="188"/>
      <c r="J245" s="189">
        <f t="shared" si="40"/>
        <v>0</v>
      </c>
      <c r="K245" s="185" t="s">
        <v>130</v>
      </c>
      <c r="L245" s="36"/>
      <c r="M245" s="190" t="s">
        <v>1</v>
      </c>
      <c r="N245" s="191" t="s">
        <v>40</v>
      </c>
      <c r="O245" s="68"/>
      <c r="P245" s="192">
        <f t="shared" si="41"/>
        <v>0</v>
      </c>
      <c r="Q245" s="192">
        <v>0</v>
      </c>
      <c r="R245" s="192">
        <f t="shared" si="42"/>
        <v>0</v>
      </c>
      <c r="S245" s="192">
        <v>0</v>
      </c>
      <c r="T245" s="193">
        <f t="shared" si="43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94" t="s">
        <v>131</v>
      </c>
      <c r="AT245" s="194" t="s">
        <v>126</v>
      </c>
      <c r="AU245" s="194" t="s">
        <v>85</v>
      </c>
      <c r="AY245" s="14" t="s">
        <v>124</v>
      </c>
      <c r="BE245" s="195">
        <f t="shared" si="44"/>
        <v>0</v>
      </c>
      <c r="BF245" s="195">
        <f t="shared" si="45"/>
        <v>0</v>
      </c>
      <c r="BG245" s="195">
        <f t="shared" si="46"/>
        <v>0</v>
      </c>
      <c r="BH245" s="195">
        <f t="shared" si="47"/>
        <v>0</v>
      </c>
      <c r="BI245" s="195">
        <f t="shared" si="48"/>
        <v>0</v>
      </c>
      <c r="BJ245" s="14" t="s">
        <v>83</v>
      </c>
      <c r="BK245" s="195">
        <f t="shared" si="49"/>
        <v>0</v>
      </c>
      <c r="BL245" s="14" t="s">
        <v>131</v>
      </c>
      <c r="BM245" s="194" t="s">
        <v>521</v>
      </c>
    </row>
    <row r="246" spans="1:65" s="2" customFormat="1" ht="24.2" customHeight="1">
      <c r="A246" s="31"/>
      <c r="B246" s="32"/>
      <c r="C246" s="183" t="s">
        <v>522</v>
      </c>
      <c r="D246" s="183" t="s">
        <v>126</v>
      </c>
      <c r="E246" s="184" t="s">
        <v>523</v>
      </c>
      <c r="F246" s="185" t="s">
        <v>524</v>
      </c>
      <c r="G246" s="186" t="s">
        <v>129</v>
      </c>
      <c r="H246" s="187">
        <v>3</v>
      </c>
      <c r="I246" s="188"/>
      <c r="J246" s="189">
        <f t="shared" si="40"/>
        <v>0</v>
      </c>
      <c r="K246" s="185" t="s">
        <v>130</v>
      </c>
      <c r="L246" s="36"/>
      <c r="M246" s="190" t="s">
        <v>1</v>
      </c>
      <c r="N246" s="191" t="s">
        <v>40</v>
      </c>
      <c r="O246" s="68"/>
      <c r="P246" s="192">
        <f t="shared" si="41"/>
        <v>0</v>
      </c>
      <c r="Q246" s="192">
        <v>0</v>
      </c>
      <c r="R246" s="192">
        <f t="shared" si="42"/>
        <v>0</v>
      </c>
      <c r="S246" s="192">
        <v>0.082</v>
      </c>
      <c r="T246" s="193">
        <f t="shared" si="43"/>
        <v>0.246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94" t="s">
        <v>131</v>
      </c>
      <c r="AT246" s="194" t="s">
        <v>126</v>
      </c>
      <c r="AU246" s="194" t="s">
        <v>85</v>
      </c>
      <c r="AY246" s="14" t="s">
        <v>124</v>
      </c>
      <c r="BE246" s="195">
        <f t="shared" si="44"/>
        <v>0</v>
      </c>
      <c r="BF246" s="195">
        <f t="shared" si="45"/>
        <v>0</v>
      </c>
      <c r="BG246" s="195">
        <f t="shared" si="46"/>
        <v>0</v>
      </c>
      <c r="BH246" s="195">
        <f t="shared" si="47"/>
        <v>0</v>
      </c>
      <c r="BI246" s="195">
        <f t="shared" si="48"/>
        <v>0</v>
      </c>
      <c r="BJ246" s="14" t="s">
        <v>83</v>
      </c>
      <c r="BK246" s="195">
        <f t="shared" si="49"/>
        <v>0</v>
      </c>
      <c r="BL246" s="14" t="s">
        <v>131</v>
      </c>
      <c r="BM246" s="194" t="s">
        <v>525</v>
      </c>
    </row>
    <row r="247" spans="1:65" s="2" customFormat="1" ht="16.5" customHeight="1">
      <c r="A247" s="31"/>
      <c r="B247" s="32"/>
      <c r="C247" s="183" t="s">
        <v>526</v>
      </c>
      <c r="D247" s="183" t="s">
        <v>126</v>
      </c>
      <c r="E247" s="184" t="s">
        <v>527</v>
      </c>
      <c r="F247" s="185" t="s">
        <v>528</v>
      </c>
      <c r="G247" s="186" t="s">
        <v>529</v>
      </c>
      <c r="H247" s="187">
        <v>3</v>
      </c>
      <c r="I247" s="188"/>
      <c r="J247" s="189">
        <f t="shared" si="40"/>
        <v>0</v>
      </c>
      <c r="K247" s="185" t="s">
        <v>1</v>
      </c>
      <c r="L247" s="36"/>
      <c r="M247" s="190" t="s">
        <v>1</v>
      </c>
      <c r="N247" s="191" t="s">
        <v>40</v>
      </c>
      <c r="O247" s="68"/>
      <c r="P247" s="192">
        <f t="shared" si="41"/>
        <v>0</v>
      </c>
      <c r="Q247" s="192">
        <v>0</v>
      </c>
      <c r="R247" s="192">
        <f t="shared" si="42"/>
        <v>0</v>
      </c>
      <c r="S247" s="192">
        <v>0</v>
      </c>
      <c r="T247" s="193">
        <f t="shared" si="43"/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94" t="s">
        <v>131</v>
      </c>
      <c r="AT247" s="194" t="s">
        <v>126</v>
      </c>
      <c r="AU247" s="194" t="s">
        <v>85</v>
      </c>
      <c r="AY247" s="14" t="s">
        <v>124</v>
      </c>
      <c r="BE247" s="195">
        <f t="shared" si="44"/>
        <v>0</v>
      </c>
      <c r="BF247" s="195">
        <f t="shared" si="45"/>
        <v>0</v>
      </c>
      <c r="BG247" s="195">
        <f t="shared" si="46"/>
        <v>0</v>
      </c>
      <c r="BH247" s="195">
        <f t="shared" si="47"/>
        <v>0</v>
      </c>
      <c r="BI247" s="195">
        <f t="shared" si="48"/>
        <v>0</v>
      </c>
      <c r="BJ247" s="14" t="s">
        <v>83</v>
      </c>
      <c r="BK247" s="195">
        <f t="shared" si="49"/>
        <v>0</v>
      </c>
      <c r="BL247" s="14" t="s">
        <v>131</v>
      </c>
      <c r="BM247" s="194" t="s">
        <v>530</v>
      </c>
    </row>
    <row r="248" spans="1:65" s="2" customFormat="1" ht="16.5" customHeight="1">
      <c r="A248" s="31"/>
      <c r="B248" s="32"/>
      <c r="C248" s="183" t="s">
        <v>531</v>
      </c>
      <c r="D248" s="183" t="s">
        <v>126</v>
      </c>
      <c r="E248" s="184" t="s">
        <v>532</v>
      </c>
      <c r="F248" s="185" t="s">
        <v>533</v>
      </c>
      <c r="G248" s="186" t="s">
        <v>534</v>
      </c>
      <c r="H248" s="187">
        <v>17</v>
      </c>
      <c r="I248" s="188"/>
      <c r="J248" s="189">
        <f t="shared" si="40"/>
        <v>0</v>
      </c>
      <c r="K248" s="185" t="s">
        <v>1</v>
      </c>
      <c r="L248" s="36"/>
      <c r="M248" s="190" t="s">
        <v>1</v>
      </c>
      <c r="N248" s="191" t="s">
        <v>40</v>
      </c>
      <c r="O248" s="68"/>
      <c r="P248" s="192">
        <f t="shared" si="41"/>
        <v>0</v>
      </c>
      <c r="Q248" s="192">
        <v>0</v>
      </c>
      <c r="R248" s="192">
        <f t="shared" si="42"/>
        <v>0</v>
      </c>
      <c r="S248" s="192">
        <v>0</v>
      </c>
      <c r="T248" s="193">
        <f t="shared" si="43"/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94" t="s">
        <v>131</v>
      </c>
      <c r="AT248" s="194" t="s">
        <v>126</v>
      </c>
      <c r="AU248" s="194" t="s">
        <v>85</v>
      </c>
      <c r="AY248" s="14" t="s">
        <v>124</v>
      </c>
      <c r="BE248" s="195">
        <f t="shared" si="44"/>
        <v>0</v>
      </c>
      <c r="BF248" s="195">
        <f t="shared" si="45"/>
        <v>0</v>
      </c>
      <c r="BG248" s="195">
        <f t="shared" si="46"/>
        <v>0</v>
      </c>
      <c r="BH248" s="195">
        <f t="shared" si="47"/>
        <v>0</v>
      </c>
      <c r="BI248" s="195">
        <f t="shared" si="48"/>
        <v>0</v>
      </c>
      <c r="BJ248" s="14" t="s">
        <v>83</v>
      </c>
      <c r="BK248" s="195">
        <f t="shared" si="49"/>
        <v>0</v>
      </c>
      <c r="BL248" s="14" t="s">
        <v>131</v>
      </c>
      <c r="BM248" s="194" t="s">
        <v>535</v>
      </c>
    </row>
    <row r="249" spans="1:65" s="2" customFormat="1" ht="21.75" customHeight="1">
      <c r="A249" s="31"/>
      <c r="B249" s="32"/>
      <c r="C249" s="201" t="s">
        <v>536</v>
      </c>
      <c r="D249" s="201" t="s">
        <v>230</v>
      </c>
      <c r="E249" s="202" t="s">
        <v>537</v>
      </c>
      <c r="F249" s="203" t="s">
        <v>538</v>
      </c>
      <c r="G249" s="204" t="s">
        <v>529</v>
      </c>
      <c r="H249" s="205">
        <v>2</v>
      </c>
      <c r="I249" s="206"/>
      <c r="J249" s="207">
        <f t="shared" si="40"/>
        <v>0</v>
      </c>
      <c r="K249" s="203" t="s">
        <v>1</v>
      </c>
      <c r="L249" s="208"/>
      <c r="M249" s="209" t="s">
        <v>1</v>
      </c>
      <c r="N249" s="210" t="s">
        <v>40</v>
      </c>
      <c r="O249" s="68"/>
      <c r="P249" s="192">
        <f t="shared" si="41"/>
        <v>0</v>
      </c>
      <c r="Q249" s="192">
        <v>0</v>
      </c>
      <c r="R249" s="192">
        <f t="shared" si="42"/>
        <v>0</v>
      </c>
      <c r="S249" s="192">
        <v>0</v>
      </c>
      <c r="T249" s="193">
        <f t="shared" si="43"/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94" t="s">
        <v>158</v>
      </c>
      <c r="AT249" s="194" t="s">
        <v>230</v>
      </c>
      <c r="AU249" s="194" t="s">
        <v>85</v>
      </c>
      <c r="AY249" s="14" t="s">
        <v>124</v>
      </c>
      <c r="BE249" s="195">
        <f t="shared" si="44"/>
        <v>0</v>
      </c>
      <c r="BF249" s="195">
        <f t="shared" si="45"/>
        <v>0</v>
      </c>
      <c r="BG249" s="195">
        <f t="shared" si="46"/>
        <v>0</v>
      </c>
      <c r="BH249" s="195">
        <f t="shared" si="47"/>
        <v>0</v>
      </c>
      <c r="BI249" s="195">
        <f t="shared" si="48"/>
        <v>0</v>
      </c>
      <c r="BJ249" s="14" t="s">
        <v>83</v>
      </c>
      <c r="BK249" s="195">
        <f t="shared" si="49"/>
        <v>0</v>
      </c>
      <c r="BL249" s="14" t="s">
        <v>131</v>
      </c>
      <c r="BM249" s="194" t="s">
        <v>539</v>
      </c>
    </row>
    <row r="250" spans="1:65" s="2" customFormat="1" ht="16.5" customHeight="1">
      <c r="A250" s="31"/>
      <c r="B250" s="32"/>
      <c r="C250" s="201" t="s">
        <v>540</v>
      </c>
      <c r="D250" s="201" t="s">
        <v>230</v>
      </c>
      <c r="E250" s="202" t="s">
        <v>541</v>
      </c>
      <c r="F250" s="203" t="s">
        <v>542</v>
      </c>
      <c r="G250" s="204" t="s">
        <v>529</v>
      </c>
      <c r="H250" s="205">
        <v>3</v>
      </c>
      <c r="I250" s="206"/>
      <c r="J250" s="207">
        <f t="shared" si="40"/>
        <v>0</v>
      </c>
      <c r="K250" s="203" t="s">
        <v>1</v>
      </c>
      <c r="L250" s="208"/>
      <c r="M250" s="209" t="s">
        <v>1</v>
      </c>
      <c r="N250" s="210" t="s">
        <v>40</v>
      </c>
      <c r="O250" s="68"/>
      <c r="P250" s="192">
        <f t="shared" si="41"/>
        <v>0</v>
      </c>
      <c r="Q250" s="192">
        <v>0</v>
      </c>
      <c r="R250" s="192">
        <f t="shared" si="42"/>
        <v>0</v>
      </c>
      <c r="S250" s="192">
        <v>0</v>
      </c>
      <c r="T250" s="193">
        <f t="shared" si="43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94" t="s">
        <v>158</v>
      </c>
      <c r="AT250" s="194" t="s">
        <v>230</v>
      </c>
      <c r="AU250" s="194" t="s">
        <v>85</v>
      </c>
      <c r="AY250" s="14" t="s">
        <v>124</v>
      </c>
      <c r="BE250" s="195">
        <f t="shared" si="44"/>
        <v>0</v>
      </c>
      <c r="BF250" s="195">
        <f t="shared" si="45"/>
        <v>0</v>
      </c>
      <c r="BG250" s="195">
        <f t="shared" si="46"/>
        <v>0</v>
      </c>
      <c r="BH250" s="195">
        <f t="shared" si="47"/>
        <v>0</v>
      </c>
      <c r="BI250" s="195">
        <f t="shared" si="48"/>
        <v>0</v>
      </c>
      <c r="BJ250" s="14" t="s">
        <v>83</v>
      </c>
      <c r="BK250" s="195">
        <f t="shared" si="49"/>
        <v>0</v>
      </c>
      <c r="BL250" s="14" t="s">
        <v>131</v>
      </c>
      <c r="BM250" s="194" t="s">
        <v>543</v>
      </c>
    </row>
    <row r="251" spans="1:65" s="2" customFormat="1" ht="24.2" customHeight="1">
      <c r="A251" s="31"/>
      <c r="B251" s="32"/>
      <c r="C251" s="201" t="s">
        <v>544</v>
      </c>
      <c r="D251" s="201" t="s">
        <v>230</v>
      </c>
      <c r="E251" s="202" t="s">
        <v>545</v>
      </c>
      <c r="F251" s="203" t="s">
        <v>546</v>
      </c>
      <c r="G251" s="204" t="s">
        <v>529</v>
      </c>
      <c r="H251" s="205">
        <v>1</v>
      </c>
      <c r="I251" s="206"/>
      <c r="J251" s="207">
        <f t="shared" si="40"/>
        <v>0</v>
      </c>
      <c r="K251" s="203" t="s">
        <v>1</v>
      </c>
      <c r="L251" s="208"/>
      <c r="M251" s="209" t="s">
        <v>1</v>
      </c>
      <c r="N251" s="210" t="s">
        <v>40</v>
      </c>
      <c r="O251" s="68"/>
      <c r="P251" s="192">
        <f t="shared" si="41"/>
        <v>0</v>
      </c>
      <c r="Q251" s="192">
        <v>0</v>
      </c>
      <c r="R251" s="192">
        <f t="shared" si="42"/>
        <v>0</v>
      </c>
      <c r="S251" s="192">
        <v>0</v>
      </c>
      <c r="T251" s="193">
        <f t="shared" si="43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94" t="s">
        <v>158</v>
      </c>
      <c r="AT251" s="194" t="s">
        <v>230</v>
      </c>
      <c r="AU251" s="194" t="s">
        <v>85</v>
      </c>
      <c r="AY251" s="14" t="s">
        <v>124</v>
      </c>
      <c r="BE251" s="195">
        <f t="shared" si="44"/>
        <v>0</v>
      </c>
      <c r="BF251" s="195">
        <f t="shared" si="45"/>
        <v>0</v>
      </c>
      <c r="BG251" s="195">
        <f t="shared" si="46"/>
        <v>0</v>
      </c>
      <c r="BH251" s="195">
        <f t="shared" si="47"/>
        <v>0</v>
      </c>
      <c r="BI251" s="195">
        <f t="shared" si="48"/>
        <v>0</v>
      </c>
      <c r="BJ251" s="14" t="s">
        <v>83</v>
      </c>
      <c r="BK251" s="195">
        <f t="shared" si="49"/>
        <v>0</v>
      </c>
      <c r="BL251" s="14" t="s">
        <v>131</v>
      </c>
      <c r="BM251" s="194" t="s">
        <v>547</v>
      </c>
    </row>
    <row r="252" spans="2:63" s="12" customFormat="1" ht="22.9" customHeight="1">
      <c r="B252" s="167"/>
      <c r="C252" s="168"/>
      <c r="D252" s="169" t="s">
        <v>74</v>
      </c>
      <c r="E252" s="181" t="s">
        <v>548</v>
      </c>
      <c r="F252" s="181" t="s">
        <v>549</v>
      </c>
      <c r="G252" s="168"/>
      <c r="H252" s="168"/>
      <c r="I252" s="171"/>
      <c r="J252" s="182">
        <f>BK252</f>
        <v>0</v>
      </c>
      <c r="K252" s="168"/>
      <c r="L252" s="173"/>
      <c r="M252" s="174"/>
      <c r="N252" s="175"/>
      <c r="O252" s="175"/>
      <c r="P252" s="176">
        <f>SUM(P253:P264)</f>
        <v>0</v>
      </c>
      <c r="Q252" s="175"/>
      <c r="R252" s="176">
        <f>SUM(R253:R264)</f>
        <v>0</v>
      </c>
      <c r="S252" s="175"/>
      <c r="T252" s="177">
        <f>SUM(T253:T264)</f>
        <v>0</v>
      </c>
      <c r="AR252" s="178" t="s">
        <v>83</v>
      </c>
      <c r="AT252" s="179" t="s">
        <v>74</v>
      </c>
      <c r="AU252" s="179" t="s">
        <v>83</v>
      </c>
      <c r="AY252" s="178" t="s">
        <v>124</v>
      </c>
      <c r="BK252" s="180">
        <f>SUM(BK253:BK264)</f>
        <v>0</v>
      </c>
    </row>
    <row r="253" spans="1:65" s="2" customFormat="1" ht="33" customHeight="1">
      <c r="A253" s="31"/>
      <c r="B253" s="32"/>
      <c r="C253" s="183" t="s">
        <v>550</v>
      </c>
      <c r="D253" s="183" t="s">
        <v>126</v>
      </c>
      <c r="E253" s="184" t="s">
        <v>551</v>
      </c>
      <c r="F253" s="185" t="s">
        <v>552</v>
      </c>
      <c r="G253" s="186" t="s">
        <v>213</v>
      </c>
      <c r="H253" s="187">
        <v>20.139</v>
      </c>
      <c r="I253" s="188"/>
      <c r="J253" s="189">
        <f>ROUND(I253*H253,2)</f>
        <v>0</v>
      </c>
      <c r="K253" s="185" t="s">
        <v>130</v>
      </c>
      <c r="L253" s="36"/>
      <c r="M253" s="190" t="s">
        <v>1</v>
      </c>
      <c r="N253" s="191" t="s">
        <v>40</v>
      </c>
      <c r="O253" s="68"/>
      <c r="P253" s="192">
        <f>O253*H253</f>
        <v>0</v>
      </c>
      <c r="Q253" s="192">
        <v>0</v>
      </c>
      <c r="R253" s="192">
        <f>Q253*H253</f>
        <v>0</v>
      </c>
      <c r="S253" s="192">
        <v>0</v>
      </c>
      <c r="T253" s="193">
        <f>S253*H253</f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94" t="s">
        <v>131</v>
      </c>
      <c r="AT253" s="194" t="s">
        <v>126</v>
      </c>
      <c r="AU253" s="194" t="s">
        <v>85</v>
      </c>
      <c r="AY253" s="14" t="s">
        <v>124</v>
      </c>
      <c r="BE253" s="195">
        <f>IF(N253="základní",J253,0)</f>
        <v>0</v>
      </c>
      <c r="BF253" s="195">
        <f>IF(N253="snížená",J253,0)</f>
        <v>0</v>
      </c>
      <c r="BG253" s="195">
        <f>IF(N253="zákl. přenesená",J253,0)</f>
        <v>0</v>
      </c>
      <c r="BH253" s="195">
        <f>IF(N253="sníž. přenesená",J253,0)</f>
        <v>0</v>
      </c>
      <c r="BI253" s="195">
        <f>IF(N253="nulová",J253,0)</f>
        <v>0</v>
      </c>
      <c r="BJ253" s="14" t="s">
        <v>83</v>
      </c>
      <c r="BK253" s="195">
        <f>ROUND(I253*H253,2)</f>
        <v>0</v>
      </c>
      <c r="BL253" s="14" t="s">
        <v>131</v>
      </c>
      <c r="BM253" s="194" t="s">
        <v>553</v>
      </c>
    </row>
    <row r="254" spans="1:47" s="2" customFormat="1" ht="19.5">
      <c r="A254" s="31"/>
      <c r="B254" s="32"/>
      <c r="C254" s="33"/>
      <c r="D254" s="196" t="s">
        <v>152</v>
      </c>
      <c r="E254" s="33"/>
      <c r="F254" s="197" t="s">
        <v>554</v>
      </c>
      <c r="G254" s="33"/>
      <c r="H254" s="33"/>
      <c r="I254" s="198"/>
      <c r="J254" s="33"/>
      <c r="K254" s="33"/>
      <c r="L254" s="36"/>
      <c r="M254" s="199"/>
      <c r="N254" s="200"/>
      <c r="O254" s="68"/>
      <c r="P254" s="68"/>
      <c r="Q254" s="68"/>
      <c r="R254" s="68"/>
      <c r="S254" s="68"/>
      <c r="T254" s="69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T254" s="14" t="s">
        <v>152</v>
      </c>
      <c r="AU254" s="14" t="s">
        <v>85</v>
      </c>
    </row>
    <row r="255" spans="1:65" s="2" customFormat="1" ht="21.75" customHeight="1">
      <c r="A255" s="31"/>
      <c r="B255" s="32"/>
      <c r="C255" s="183" t="s">
        <v>555</v>
      </c>
      <c r="D255" s="183" t="s">
        <v>126</v>
      </c>
      <c r="E255" s="184" t="s">
        <v>556</v>
      </c>
      <c r="F255" s="185" t="s">
        <v>557</v>
      </c>
      <c r="G255" s="186" t="s">
        <v>213</v>
      </c>
      <c r="H255" s="187">
        <v>589.62</v>
      </c>
      <c r="I255" s="188"/>
      <c r="J255" s="189">
        <f>ROUND(I255*H255,2)</f>
        <v>0</v>
      </c>
      <c r="K255" s="185" t="s">
        <v>130</v>
      </c>
      <c r="L255" s="36"/>
      <c r="M255" s="190" t="s">
        <v>1</v>
      </c>
      <c r="N255" s="191" t="s">
        <v>40</v>
      </c>
      <c r="O255" s="68"/>
      <c r="P255" s="192">
        <f>O255*H255</f>
        <v>0</v>
      </c>
      <c r="Q255" s="192">
        <v>0</v>
      </c>
      <c r="R255" s="192">
        <f>Q255*H255</f>
        <v>0</v>
      </c>
      <c r="S255" s="192">
        <v>0</v>
      </c>
      <c r="T255" s="193">
        <f>S255*H255</f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94" t="s">
        <v>131</v>
      </c>
      <c r="AT255" s="194" t="s">
        <v>126</v>
      </c>
      <c r="AU255" s="194" t="s">
        <v>85</v>
      </c>
      <c r="AY255" s="14" t="s">
        <v>124</v>
      </c>
      <c r="BE255" s="195">
        <f>IF(N255="základní",J255,0)</f>
        <v>0</v>
      </c>
      <c r="BF255" s="195">
        <f>IF(N255="snížená",J255,0)</f>
        <v>0</v>
      </c>
      <c r="BG255" s="195">
        <f>IF(N255="zákl. přenesená",J255,0)</f>
        <v>0</v>
      </c>
      <c r="BH255" s="195">
        <f>IF(N255="sníž. přenesená",J255,0)</f>
        <v>0</v>
      </c>
      <c r="BI255" s="195">
        <f>IF(N255="nulová",J255,0)</f>
        <v>0</v>
      </c>
      <c r="BJ255" s="14" t="s">
        <v>83</v>
      </c>
      <c r="BK255" s="195">
        <f>ROUND(I255*H255,2)</f>
        <v>0</v>
      </c>
      <c r="BL255" s="14" t="s">
        <v>131</v>
      </c>
      <c r="BM255" s="194" t="s">
        <v>558</v>
      </c>
    </row>
    <row r="256" spans="1:65" s="2" customFormat="1" ht="24.2" customHeight="1">
      <c r="A256" s="31"/>
      <c r="B256" s="32"/>
      <c r="C256" s="183" t="s">
        <v>559</v>
      </c>
      <c r="D256" s="183" t="s">
        <v>126</v>
      </c>
      <c r="E256" s="184" t="s">
        <v>560</v>
      </c>
      <c r="F256" s="185" t="s">
        <v>561</v>
      </c>
      <c r="G256" s="186" t="s">
        <v>213</v>
      </c>
      <c r="H256" s="187">
        <v>5306.58</v>
      </c>
      <c r="I256" s="188"/>
      <c r="J256" s="189">
        <f>ROUND(I256*H256,2)</f>
        <v>0</v>
      </c>
      <c r="K256" s="185" t="s">
        <v>130</v>
      </c>
      <c r="L256" s="36"/>
      <c r="M256" s="190" t="s">
        <v>1</v>
      </c>
      <c r="N256" s="191" t="s">
        <v>40</v>
      </c>
      <c r="O256" s="68"/>
      <c r="P256" s="192">
        <f>O256*H256</f>
        <v>0</v>
      </c>
      <c r="Q256" s="192">
        <v>0</v>
      </c>
      <c r="R256" s="192">
        <f>Q256*H256</f>
        <v>0</v>
      </c>
      <c r="S256" s="192">
        <v>0</v>
      </c>
      <c r="T256" s="193">
        <f>S256*H256</f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94" t="s">
        <v>131</v>
      </c>
      <c r="AT256" s="194" t="s">
        <v>126</v>
      </c>
      <c r="AU256" s="194" t="s">
        <v>85</v>
      </c>
      <c r="AY256" s="14" t="s">
        <v>124</v>
      </c>
      <c r="BE256" s="195">
        <f>IF(N256="základní",J256,0)</f>
        <v>0</v>
      </c>
      <c r="BF256" s="195">
        <f>IF(N256="snížená",J256,0)</f>
        <v>0</v>
      </c>
      <c r="BG256" s="195">
        <f>IF(N256="zákl. přenesená",J256,0)</f>
        <v>0</v>
      </c>
      <c r="BH256" s="195">
        <f>IF(N256="sníž. přenesená",J256,0)</f>
        <v>0</v>
      </c>
      <c r="BI256" s="195">
        <f>IF(N256="nulová",J256,0)</f>
        <v>0</v>
      </c>
      <c r="BJ256" s="14" t="s">
        <v>83</v>
      </c>
      <c r="BK256" s="195">
        <f>ROUND(I256*H256,2)</f>
        <v>0</v>
      </c>
      <c r="BL256" s="14" t="s">
        <v>131</v>
      </c>
      <c r="BM256" s="194" t="s">
        <v>562</v>
      </c>
    </row>
    <row r="257" spans="1:47" s="2" customFormat="1" ht="19.5">
      <c r="A257" s="31"/>
      <c r="B257" s="32"/>
      <c r="C257" s="33"/>
      <c r="D257" s="196" t="s">
        <v>152</v>
      </c>
      <c r="E257" s="33"/>
      <c r="F257" s="197" t="s">
        <v>563</v>
      </c>
      <c r="G257" s="33"/>
      <c r="H257" s="33"/>
      <c r="I257" s="198"/>
      <c r="J257" s="33"/>
      <c r="K257" s="33"/>
      <c r="L257" s="36"/>
      <c r="M257" s="199"/>
      <c r="N257" s="200"/>
      <c r="O257" s="68"/>
      <c r="P257" s="68"/>
      <c r="Q257" s="68"/>
      <c r="R257" s="68"/>
      <c r="S257" s="68"/>
      <c r="T257" s="69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T257" s="14" t="s">
        <v>152</v>
      </c>
      <c r="AU257" s="14" t="s">
        <v>85</v>
      </c>
    </row>
    <row r="258" spans="1:65" s="2" customFormat="1" ht="21.75" customHeight="1">
      <c r="A258" s="31"/>
      <c r="B258" s="32"/>
      <c r="C258" s="183" t="s">
        <v>564</v>
      </c>
      <c r="D258" s="183" t="s">
        <v>126</v>
      </c>
      <c r="E258" s="184" t="s">
        <v>565</v>
      </c>
      <c r="F258" s="185" t="s">
        <v>566</v>
      </c>
      <c r="G258" s="186" t="s">
        <v>213</v>
      </c>
      <c r="H258" s="187">
        <v>755.001</v>
      </c>
      <c r="I258" s="188"/>
      <c r="J258" s="189">
        <f>ROUND(I258*H258,2)</f>
        <v>0</v>
      </c>
      <c r="K258" s="185" t="s">
        <v>130</v>
      </c>
      <c r="L258" s="36"/>
      <c r="M258" s="190" t="s">
        <v>1</v>
      </c>
      <c r="N258" s="191" t="s">
        <v>40</v>
      </c>
      <c r="O258" s="68"/>
      <c r="P258" s="192">
        <f>O258*H258</f>
        <v>0</v>
      </c>
      <c r="Q258" s="192">
        <v>0</v>
      </c>
      <c r="R258" s="192">
        <f>Q258*H258</f>
        <v>0</v>
      </c>
      <c r="S258" s="192">
        <v>0</v>
      </c>
      <c r="T258" s="193">
        <f>S258*H258</f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94" t="s">
        <v>131</v>
      </c>
      <c r="AT258" s="194" t="s">
        <v>126</v>
      </c>
      <c r="AU258" s="194" t="s">
        <v>85</v>
      </c>
      <c r="AY258" s="14" t="s">
        <v>124</v>
      </c>
      <c r="BE258" s="195">
        <f>IF(N258="základní",J258,0)</f>
        <v>0</v>
      </c>
      <c r="BF258" s="195">
        <f>IF(N258="snížená",J258,0)</f>
        <v>0</v>
      </c>
      <c r="BG258" s="195">
        <f>IF(N258="zákl. přenesená",J258,0)</f>
        <v>0</v>
      </c>
      <c r="BH258" s="195">
        <f>IF(N258="sníž. přenesená",J258,0)</f>
        <v>0</v>
      </c>
      <c r="BI258" s="195">
        <f>IF(N258="nulová",J258,0)</f>
        <v>0</v>
      </c>
      <c r="BJ258" s="14" t="s">
        <v>83</v>
      </c>
      <c r="BK258" s="195">
        <f>ROUND(I258*H258,2)</f>
        <v>0</v>
      </c>
      <c r="BL258" s="14" t="s">
        <v>131</v>
      </c>
      <c r="BM258" s="194" t="s">
        <v>567</v>
      </c>
    </row>
    <row r="259" spans="1:65" s="2" customFormat="1" ht="24.2" customHeight="1">
      <c r="A259" s="31"/>
      <c r="B259" s="32"/>
      <c r="C259" s="183" t="s">
        <v>568</v>
      </c>
      <c r="D259" s="183" t="s">
        <v>126</v>
      </c>
      <c r="E259" s="184" t="s">
        <v>569</v>
      </c>
      <c r="F259" s="185" t="s">
        <v>570</v>
      </c>
      <c r="G259" s="186" t="s">
        <v>213</v>
      </c>
      <c r="H259" s="187">
        <v>6795.009</v>
      </c>
      <c r="I259" s="188"/>
      <c r="J259" s="189">
        <f>ROUND(I259*H259,2)</f>
        <v>0</v>
      </c>
      <c r="K259" s="185" t="s">
        <v>130</v>
      </c>
      <c r="L259" s="36"/>
      <c r="M259" s="190" t="s">
        <v>1</v>
      </c>
      <c r="N259" s="191" t="s">
        <v>40</v>
      </c>
      <c r="O259" s="68"/>
      <c r="P259" s="192">
        <f>O259*H259</f>
        <v>0</v>
      </c>
      <c r="Q259" s="192">
        <v>0</v>
      </c>
      <c r="R259" s="192">
        <f>Q259*H259</f>
        <v>0</v>
      </c>
      <c r="S259" s="192">
        <v>0</v>
      </c>
      <c r="T259" s="193">
        <f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94" t="s">
        <v>131</v>
      </c>
      <c r="AT259" s="194" t="s">
        <v>126</v>
      </c>
      <c r="AU259" s="194" t="s">
        <v>85</v>
      </c>
      <c r="AY259" s="14" t="s">
        <v>124</v>
      </c>
      <c r="BE259" s="195">
        <f>IF(N259="základní",J259,0)</f>
        <v>0</v>
      </c>
      <c r="BF259" s="195">
        <f>IF(N259="snížená",J259,0)</f>
        <v>0</v>
      </c>
      <c r="BG259" s="195">
        <f>IF(N259="zákl. přenesená",J259,0)</f>
        <v>0</v>
      </c>
      <c r="BH259" s="195">
        <f>IF(N259="sníž. přenesená",J259,0)</f>
        <v>0</v>
      </c>
      <c r="BI259" s="195">
        <f>IF(N259="nulová",J259,0)</f>
        <v>0</v>
      </c>
      <c r="BJ259" s="14" t="s">
        <v>83</v>
      </c>
      <c r="BK259" s="195">
        <f>ROUND(I259*H259,2)</f>
        <v>0</v>
      </c>
      <c r="BL259" s="14" t="s">
        <v>131</v>
      </c>
      <c r="BM259" s="194" t="s">
        <v>571</v>
      </c>
    </row>
    <row r="260" spans="1:47" s="2" customFormat="1" ht="19.5">
      <c r="A260" s="31"/>
      <c r="B260" s="32"/>
      <c r="C260" s="33"/>
      <c r="D260" s="196" t="s">
        <v>152</v>
      </c>
      <c r="E260" s="33"/>
      <c r="F260" s="197" t="s">
        <v>563</v>
      </c>
      <c r="G260" s="33"/>
      <c r="H260" s="33"/>
      <c r="I260" s="198"/>
      <c r="J260" s="33"/>
      <c r="K260" s="33"/>
      <c r="L260" s="36"/>
      <c r="M260" s="199"/>
      <c r="N260" s="200"/>
      <c r="O260" s="68"/>
      <c r="P260" s="68"/>
      <c r="Q260" s="68"/>
      <c r="R260" s="68"/>
      <c r="S260" s="68"/>
      <c r="T260" s="69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T260" s="14" t="s">
        <v>152</v>
      </c>
      <c r="AU260" s="14" t="s">
        <v>85</v>
      </c>
    </row>
    <row r="261" spans="1:65" s="2" customFormat="1" ht="37.9" customHeight="1">
      <c r="A261" s="31"/>
      <c r="B261" s="32"/>
      <c r="C261" s="183" t="s">
        <v>572</v>
      </c>
      <c r="D261" s="183" t="s">
        <v>126</v>
      </c>
      <c r="E261" s="184" t="s">
        <v>573</v>
      </c>
      <c r="F261" s="185" t="s">
        <v>574</v>
      </c>
      <c r="G261" s="186" t="s">
        <v>213</v>
      </c>
      <c r="H261" s="187">
        <v>424.866</v>
      </c>
      <c r="I261" s="188"/>
      <c r="J261" s="189">
        <f>ROUND(I261*H261,2)</f>
        <v>0</v>
      </c>
      <c r="K261" s="185" t="s">
        <v>130</v>
      </c>
      <c r="L261" s="36"/>
      <c r="M261" s="190" t="s">
        <v>1</v>
      </c>
      <c r="N261" s="191" t="s">
        <v>40</v>
      </c>
      <c r="O261" s="68"/>
      <c r="P261" s="192">
        <f>O261*H261</f>
        <v>0</v>
      </c>
      <c r="Q261" s="192">
        <v>0</v>
      </c>
      <c r="R261" s="192">
        <f>Q261*H261</f>
        <v>0</v>
      </c>
      <c r="S261" s="192">
        <v>0</v>
      </c>
      <c r="T261" s="193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94" t="s">
        <v>131</v>
      </c>
      <c r="AT261" s="194" t="s">
        <v>126</v>
      </c>
      <c r="AU261" s="194" t="s">
        <v>85</v>
      </c>
      <c r="AY261" s="14" t="s">
        <v>124</v>
      </c>
      <c r="BE261" s="195">
        <f>IF(N261="základní",J261,0)</f>
        <v>0</v>
      </c>
      <c r="BF261" s="195">
        <f>IF(N261="snížená",J261,0)</f>
        <v>0</v>
      </c>
      <c r="BG261" s="195">
        <f>IF(N261="zákl. přenesená",J261,0)</f>
        <v>0</v>
      </c>
      <c r="BH261" s="195">
        <f>IF(N261="sníž. přenesená",J261,0)</f>
        <v>0</v>
      </c>
      <c r="BI261" s="195">
        <f>IF(N261="nulová",J261,0)</f>
        <v>0</v>
      </c>
      <c r="BJ261" s="14" t="s">
        <v>83</v>
      </c>
      <c r="BK261" s="195">
        <f>ROUND(I261*H261,2)</f>
        <v>0</v>
      </c>
      <c r="BL261" s="14" t="s">
        <v>131</v>
      </c>
      <c r="BM261" s="194" t="s">
        <v>575</v>
      </c>
    </row>
    <row r="262" spans="1:65" s="2" customFormat="1" ht="44.25" customHeight="1">
      <c r="A262" s="31"/>
      <c r="B262" s="32"/>
      <c r="C262" s="183" t="s">
        <v>576</v>
      </c>
      <c r="D262" s="183" t="s">
        <v>126</v>
      </c>
      <c r="E262" s="184" t="s">
        <v>577</v>
      </c>
      <c r="F262" s="185" t="s">
        <v>578</v>
      </c>
      <c r="G262" s="186" t="s">
        <v>213</v>
      </c>
      <c r="H262" s="187">
        <v>254.97</v>
      </c>
      <c r="I262" s="188"/>
      <c r="J262" s="189">
        <f>ROUND(I262*H262,2)</f>
        <v>0</v>
      </c>
      <c r="K262" s="185" t="s">
        <v>130</v>
      </c>
      <c r="L262" s="36"/>
      <c r="M262" s="190" t="s">
        <v>1</v>
      </c>
      <c r="N262" s="191" t="s">
        <v>40</v>
      </c>
      <c r="O262" s="68"/>
      <c r="P262" s="192">
        <f>O262*H262</f>
        <v>0</v>
      </c>
      <c r="Q262" s="192">
        <v>0</v>
      </c>
      <c r="R262" s="192">
        <f>Q262*H262</f>
        <v>0</v>
      </c>
      <c r="S262" s="192">
        <v>0</v>
      </c>
      <c r="T262" s="193">
        <f>S262*H262</f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94" t="s">
        <v>131</v>
      </c>
      <c r="AT262" s="194" t="s">
        <v>126</v>
      </c>
      <c r="AU262" s="194" t="s">
        <v>85</v>
      </c>
      <c r="AY262" s="14" t="s">
        <v>124</v>
      </c>
      <c r="BE262" s="195">
        <f>IF(N262="základní",J262,0)</f>
        <v>0</v>
      </c>
      <c r="BF262" s="195">
        <f>IF(N262="snížená",J262,0)</f>
        <v>0</v>
      </c>
      <c r="BG262" s="195">
        <f>IF(N262="zákl. přenesená",J262,0)</f>
        <v>0</v>
      </c>
      <c r="BH262" s="195">
        <f>IF(N262="sníž. přenesená",J262,0)</f>
        <v>0</v>
      </c>
      <c r="BI262" s="195">
        <f>IF(N262="nulová",J262,0)</f>
        <v>0</v>
      </c>
      <c r="BJ262" s="14" t="s">
        <v>83</v>
      </c>
      <c r="BK262" s="195">
        <f>ROUND(I262*H262,2)</f>
        <v>0</v>
      </c>
      <c r="BL262" s="14" t="s">
        <v>131</v>
      </c>
      <c r="BM262" s="194" t="s">
        <v>579</v>
      </c>
    </row>
    <row r="263" spans="1:65" s="2" customFormat="1" ht="44.25" customHeight="1">
      <c r="A263" s="31"/>
      <c r="B263" s="32"/>
      <c r="C263" s="183" t="s">
        <v>580</v>
      </c>
      <c r="D263" s="183" t="s">
        <v>126</v>
      </c>
      <c r="E263" s="184" t="s">
        <v>581</v>
      </c>
      <c r="F263" s="185" t="s">
        <v>582</v>
      </c>
      <c r="G263" s="186" t="s">
        <v>213</v>
      </c>
      <c r="H263" s="187">
        <v>644.646</v>
      </c>
      <c r="I263" s="188"/>
      <c r="J263" s="189">
        <f>ROUND(I263*H263,2)</f>
        <v>0</v>
      </c>
      <c r="K263" s="185" t="s">
        <v>130</v>
      </c>
      <c r="L263" s="36"/>
      <c r="M263" s="190" t="s">
        <v>1</v>
      </c>
      <c r="N263" s="191" t="s">
        <v>40</v>
      </c>
      <c r="O263" s="68"/>
      <c r="P263" s="192">
        <f>O263*H263</f>
        <v>0</v>
      </c>
      <c r="Q263" s="192">
        <v>0</v>
      </c>
      <c r="R263" s="192">
        <f>Q263*H263</f>
        <v>0</v>
      </c>
      <c r="S263" s="192">
        <v>0</v>
      </c>
      <c r="T263" s="193">
        <f>S263*H263</f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94" t="s">
        <v>131</v>
      </c>
      <c r="AT263" s="194" t="s">
        <v>126</v>
      </c>
      <c r="AU263" s="194" t="s">
        <v>85</v>
      </c>
      <c r="AY263" s="14" t="s">
        <v>124</v>
      </c>
      <c r="BE263" s="195">
        <f>IF(N263="základní",J263,0)</f>
        <v>0</v>
      </c>
      <c r="BF263" s="195">
        <f>IF(N263="snížená",J263,0)</f>
        <v>0</v>
      </c>
      <c r="BG263" s="195">
        <f>IF(N263="zákl. přenesená",J263,0)</f>
        <v>0</v>
      </c>
      <c r="BH263" s="195">
        <f>IF(N263="sníž. přenesená",J263,0)</f>
        <v>0</v>
      </c>
      <c r="BI263" s="195">
        <f>IF(N263="nulová",J263,0)</f>
        <v>0</v>
      </c>
      <c r="BJ263" s="14" t="s">
        <v>83</v>
      </c>
      <c r="BK263" s="195">
        <f>ROUND(I263*H263,2)</f>
        <v>0</v>
      </c>
      <c r="BL263" s="14" t="s">
        <v>131</v>
      </c>
      <c r="BM263" s="194" t="s">
        <v>583</v>
      </c>
    </row>
    <row r="264" spans="1:47" s="2" customFormat="1" ht="19.5">
      <c r="A264" s="31"/>
      <c r="B264" s="32"/>
      <c r="C264" s="33"/>
      <c r="D264" s="196" t="s">
        <v>152</v>
      </c>
      <c r="E264" s="33"/>
      <c r="F264" s="197" t="s">
        <v>584</v>
      </c>
      <c r="G264" s="33"/>
      <c r="H264" s="33"/>
      <c r="I264" s="198"/>
      <c r="J264" s="33"/>
      <c r="K264" s="33"/>
      <c r="L264" s="36"/>
      <c r="M264" s="199"/>
      <c r="N264" s="200"/>
      <c r="O264" s="68"/>
      <c r="P264" s="68"/>
      <c r="Q264" s="68"/>
      <c r="R264" s="68"/>
      <c r="S264" s="68"/>
      <c r="T264" s="69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T264" s="14" t="s">
        <v>152</v>
      </c>
      <c r="AU264" s="14" t="s">
        <v>85</v>
      </c>
    </row>
    <row r="265" spans="2:63" s="12" customFormat="1" ht="22.9" customHeight="1">
      <c r="B265" s="167"/>
      <c r="C265" s="168"/>
      <c r="D265" s="169" t="s">
        <v>74</v>
      </c>
      <c r="E265" s="181" t="s">
        <v>585</v>
      </c>
      <c r="F265" s="181" t="s">
        <v>586</v>
      </c>
      <c r="G265" s="168"/>
      <c r="H265" s="168"/>
      <c r="I265" s="171"/>
      <c r="J265" s="182">
        <f>BK265</f>
        <v>0</v>
      </c>
      <c r="K265" s="168"/>
      <c r="L265" s="173"/>
      <c r="M265" s="174"/>
      <c r="N265" s="175"/>
      <c r="O265" s="175"/>
      <c r="P265" s="176">
        <f>P266</f>
        <v>0</v>
      </c>
      <c r="Q265" s="175"/>
      <c r="R265" s="176">
        <f>R266</f>
        <v>0</v>
      </c>
      <c r="S265" s="175"/>
      <c r="T265" s="177">
        <f>T266</f>
        <v>0</v>
      </c>
      <c r="AR265" s="178" t="s">
        <v>83</v>
      </c>
      <c r="AT265" s="179" t="s">
        <v>74</v>
      </c>
      <c r="AU265" s="179" t="s">
        <v>83</v>
      </c>
      <c r="AY265" s="178" t="s">
        <v>124</v>
      </c>
      <c r="BK265" s="180">
        <f>BK266</f>
        <v>0</v>
      </c>
    </row>
    <row r="266" spans="1:65" s="2" customFormat="1" ht="24.2" customHeight="1">
      <c r="A266" s="31"/>
      <c r="B266" s="32"/>
      <c r="C266" s="183" t="s">
        <v>587</v>
      </c>
      <c r="D266" s="183" t="s">
        <v>126</v>
      </c>
      <c r="E266" s="184" t="s">
        <v>588</v>
      </c>
      <c r="F266" s="185" t="s">
        <v>589</v>
      </c>
      <c r="G266" s="186" t="s">
        <v>213</v>
      </c>
      <c r="H266" s="187">
        <v>699.326</v>
      </c>
      <c r="I266" s="188"/>
      <c r="J266" s="189">
        <f>ROUND(I266*H266,2)</f>
        <v>0</v>
      </c>
      <c r="K266" s="185" t="s">
        <v>130</v>
      </c>
      <c r="L266" s="36"/>
      <c r="M266" s="190" t="s">
        <v>1</v>
      </c>
      <c r="N266" s="191" t="s">
        <v>40</v>
      </c>
      <c r="O266" s="68"/>
      <c r="P266" s="192">
        <f>O266*H266</f>
        <v>0</v>
      </c>
      <c r="Q266" s="192">
        <v>0</v>
      </c>
      <c r="R266" s="192">
        <f>Q266*H266</f>
        <v>0</v>
      </c>
      <c r="S266" s="192">
        <v>0</v>
      </c>
      <c r="T266" s="193">
        <f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94" t="s">
        <v>131</v>
      </c>
      <c r="AT266" s="194" t="s">
        <v>126</v>
      </c>
      <c r="AU266" s="194" t="s">
        <v>85</v>
      </c>
      <c r="AY266" s="14" t="s">
        <v>124</v>
      </c>
      <c r="BE266" s="195">
        <f>IF(N266="základní",J266,0)</f>
        <v>0</v>
      </c>
      <c r="BF266" s="195">
        <f>IF(N266="snížená",J266,0)</f>
        <v>0</v>
      </c>
      <c r="BG266" s="195">
        <f>IF(N266="zákl. přenesená",J266,0)</f>
        <v>0</v>
      </c>
      <c r="BH266" s="195">
        <f>IF(N266="sníž. přenesená",J266,0)</f>
        <v>0</v>
      </c>
      <c r="BI266" s="195">
        <f>IF(N266="nulová",J266,0)</f>
        <v>0</v>
      </c>
      <c r="BJ266" s="14" t="s">
        <v>83</v>
      </c>
      <c r="BK266" s="195">
        <f>ROUND(I266*H266,2)</f>
        <v>0</v>
      </c>
      <c r="BL266" s="14" t="s">
        <v>131</v>
      </c>
      <c r="BM266" s="194" t="s">
        <v>590</v>
      </c>
    </row>
    <row r="267" spans="2:63" s="12" customFormat="1" ht="25.9" customHeight="1">
      <c r="B267" s="167"/>
      <c r="C267" s="168"/>
      <c r="D267" s="169" t="s">
        <v>74</v>
      </c>
      <c r="E267" s="170" t="s">
        <v>591</v>
      </c>
      <c r="F267" s="170" t="s">
        <v>592</v>
      </c>
      <c r="G267" s="168"/>
      <c r="H267" s="168"/>
      <c r="I267" s="171"/>
      <c r="J267" s="172">
        <f>BK267</f>
        <v>0</v>
      </c>
      <c r="K267" s="168"/>
      <c r="L267" s="173"/>
      <c r="M267" s="174"/>
      <c r="N267" s="175"/>
      <c r="O267" s="175"/>
      <c r="P267" s="176">
        <f>SUM(P268:P270)</f>
        <v>0</v>
      </c>
      <c r="Q267" s="175"/>
      <c r="R267" s="176">
        <f>SUM(R268:R270)</f>
        <v>0</v>
      </c>
      <c r="S267" s="175"/>
      <c r="T267" s="177">
        <f>SUM(T268:T270)</f>
        <v>0</v>
      </c>
      <c r="AR267" s="178" t="s">
        <v>131</v>
      </c>
      <c r="AT267" s="179" t="s">
        <v>74</v>
      </c>
      <c r="AU267" s="179" t="s">
        <v>75</v>
      </c>
      <c r="AY267" s="178" t="s">
        <v>124</v>
      </c>
      <c r="BK267" s="180">
        <f>SUM(BK268:BK270)</f>
        <v>0</v>
      </c>
    </row>
    <row r="268" spans="1:65" s="2" customFormat="1" ht="16.5" customHeight="1">
      <c r="A268" s="31"/>
      <c r="B268" s="32"/>
      <c r="C268" s="183" t="s">
        <v>593</v>
      </c>
      <c r="D268" s="183" t="s">
        <v>126</v>
      </c>
      <c r="E268" s="184" t="s">
        <v>594</v>
      </c>
      <c r="F268" s="185" t="s">
        <v>595</v>
      </c>
      <c r="G268" s="186" t="s">
        <v>596</v>
      </c>
      <c r="H268" s="187">
        <v>100</v>
      </c>
      <c r="I268" s="188"/>
      <c r="J268" s="189">
        <f>ROUND(I268*H268,2)</f>
        <v>0</v>
      </c>
      <c r="K268" s="185" t="s">
        <v>130</v>
      </c>
      <c r="L268" s="36"/>
      <c r="M268" s="190" t="s">
        <v>1</v>
      </c>
      <c r="N268" s="191" t="s">
        <v>40</v>
      </c>
      <c r="O268" s="68"/>
      <c r="P268" s="192">
        <f>O268*H268</f>
        <v>0</v>
      </c>
      <c r="Q268" s="192">
        <v>0</v>
      </c>
      <c r="R268" s="192">
        <f>Q268*H268</f>
        <v>0</v>
      </c>
      <c r="S268" s="192">
        <v>0</v>
      </c>
      <c r="T268" s="193">
        <f>S268*H268</f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94" t="s">
        <v>597</v>
      </c>
      <c r="AT268" s="194" t="s">
        <v>126</v>
      </c>
      <c r="AU268" s="194" t="s">
        <v>83</v>
      </c>
      <c r="AY268" s="14" t="s">
        <v>124</v>
      </c>
      <c r="BE268" s="195">
        <f>IF(N268="základní",J268,0)</f>
        <v>0</v>
      </c>
      <c r="BF268" s="195">
        <f>IF(N268="snížená",J268,0)</f>
        <v>0</v>
      </c>
      <c r="BG268" s="195">
        <f>IF(N268="zákl. přenesená",J268,0)</f>
        <v>0</v>
      </c>
      <c r="BH268" s="195">
        <f>IF(N268="sníž. přenesená",J268,0)</f>
        <v>0</v>
      </c>
      <c r="BI268" s="195">
        <f>IF(N268="nulová",J268,0)</f>
        <v>0</v>
      </c>
      <c r="BJ268" s="14" t="s">
        <v>83</v>
      </c>
      <c r="BK268" s="195">
        <f>ROUND(I268*H268,2)</f>
        <v>0</v>
      </c>
      <c r="BL268" s="14" t="s">
        <v>597</v>
      </c>
      <c r="BM268" s="194" t="s">
        <v>598</v>
      </c>
    </row>
    <row r="269" spans="1:65" s="2" customFormat="1" ht="21.75" customHeight="1">
      <c r="A269" s="31"/>
      <c r="B269" s="32"/>
      <c r="C269" s="183" t="s">
        <v>599</v>
      </c>
      <c r="D269" s="183" t="s">
        <v>126</v>
      </c>
      <c r="E269" s="184" t="s">
        <v>600</v>
      </c>
      <c r="F269" s="185" t="s">
        <v>601</v>
      </c>
      <c r="G269" s="186" t="s">
        <v>596</v>
      </c>
      <c r="H269" s="187">
        <v>50</v>
      </c>
      <c r="I269" s="188"/>
      <c r="J269" s="189">
        <f>ROUND(I269*H269,2)</f>
        <v>0</v>
      </c>
      <c r="K269" s="185" t="s">
        <v>130</v>
      </c>
      <c r="L269" s="36"/>
      <c r="M269" s="190" t="s">
        <v>1</v>
      </c>
      <c r="N269" s="191" t="s">
        <v>40</v>
      </c>
      <c r="O269" s="68"/>
      <c r="P269" s="192">
        <f>O269*H269</f>
        <v>0</v>
      </c>
      <c r="Q269" s="192">
        <v>0</v>
      </c>
      <c r="R269" s="192">
        <f>Q269*H269</f>
        <v>0</v>
      </c>
      <c r="S269" s="192">
        <v>0</v>
      </c>
      <c r="T269" s="193">
        <f>S269*H269</f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94" t="s">
        <v>597</v>
      </c>
      <c r="AT269" s="194" t="s">
        <v>126</v>
      </c>
      <c r="AU269" s="194" t="s">
        <v>83</v>
      </c>
      <c r="AY269" s="14" t="s">
        <v>124</v>
      </c>
      <c r="BE269" s="195">
        <f>IF(N269="základní",J269,0)</f>
        <v>0</v>
      </c>
      <c r="BF269" s="195">
        <f>IF(N269="snížená",J269,0)</f>
        <v>0</v>
      </c>
      <c r="BG269" s="195">
        <f>IF(N269="zákl. přenesená",J269,0)</f>
        <v>0</v>
      </c>
      <c r="BH269" s="195">
        <f>IF(N269="sníž. přenesená",J269,0)</f>
        <v>0</v>
      </c>
      <c r="BI269" s="195">
        <f>IF(N269="nulová",J269,0)</f>
        <v>0</v>
      </c>
      <c r="BJ269" s="14" t="s">
        <v>83</v>
      </c>
      <c r="BK269" s="195">
        <f>ROUND(I269*H269,2)</f>
        <v>0</v>
      </c>
      <c r="BL269" s="14" t="s">
        <v>597</v>
      </c>
      <c r="BM269" s="194" t="s">
        <v>602</v>
      </c>
    </row>
    <row r="270" spans="1:65" s="2" customFormat="1" ht="16.5" customHeight="1">
      <c r="A270" s="31"/>
      <c r="B270" s="32"/>
      <c r="C270" s="183" t="s">
        <v>603</v>
      </c>
      <c r="D270" s="183" t="s">
        <v>126</v>
      </c>
      <c r="E270" s="184" t="s">
        <v>604</v>
      </c>
      <c r="F270" s="185" t="s">
        <v>605</v>
      </c>
      <c r="G270" s="186" t="s">
        <v>596</v>
      </c>
      <c r="H270" s="187">
        <v>100</v>
      </c>
      <c r="I270" s="188"/>
      <c r="J270" s="189">
        <f>ROUND(I270*H270,2)</f>
        <v>0</v>
      </c>
      <c r="K270" s="185" t="s">
        <v>130</v>
      </c>
      <c r="L270" s="36"/>
      <c r="M270" s="211" t="s">
        <v>1</v>
      </c>
      <c r="N270" s="212" t="s">
        <v>40</v>
      </c>
      <c r="O270" s="213"/>
      <c r="P270" s="214">
        <f>O270*H270</f>
        <v>0</v>
      </c>
      <c r="Q270" s="214">
        <v>0</v>
      </c>
      <c r="R270" s="214">
        <f>Q270*H270</f>
        <v>0</v>
      </c>
      <c r="S270" s="214">
        <v>0</v>
      </c>
      <c r="T270" s="215">
        <f>S270*H270</f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94" t="s">
        <v>597</v>
      </c>
      <c r="AT270" s="194" t="s">
        <v>126</v>
      </c>
      <c r="AU270" s="194" t="s">
        <v>83</v>
      </c>
      <c r="AY270" s="14" t="s">
        <v>124</v>
      </c>
      <c r="BE270" s="195">
        <f>IF(N270="základní",J270,0)</f>
        <v>0</v>
      </c>
      <c r="BF270" s="195">
        <f>IF(N270="snížená",J270,0)</f>
        <v>0</v>
      </c>
      <c r="BG270" s="195">
        <f>IF(N270="zákl. přenesená",J270,0)</f>
        <v>0</v>
      </c>
      <c r="BH270" s="195">
        <f>IF(N270="sníž. přenesená",J270,0)</f>
        <v>0</v>
      </c>
      <c r="BI270" s="195">
        <f>IF(N270="nulová",J270,0)</f>
        <v>0</v>
      </c>
      <c r="BJ270" s="14" t="s">
        <v>83</v>
      </c>
      <c r="BK270" s="195">
        <f>ROUND(I270*H270,2)</f>
        <v>0</v>
      </c>
      <c r="BL270" s="14" t="s">
        <v>597</v>
      </c>
      <c r="BM270" s="194" t="s">
        <v>606</v>
      </c>
    </row>
    <row r="271" spans="1:31" s="2" customFormat="1" ht="6.95" customHeight="1">
      <c r="A271" s="31"/>
      <c r="B271" s="51"/>
      <c r="C271" s="52"/>
      <c r="D271" s="52"/>
      <c r="E271" s="52"/>
      <c r="F271" s="52"/>
      <c r="G271" s="52"/>
      <c r="H271" s="52"/>
      <c r="I271" s="52"/>
      <c r="J271" s="52"/>
      <c r="K271" s="52"/>
      <c r="L271" s="36"/>
      <c r="M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</row>
  </sheetData>
  <sheetProtection algorithmName="SHA-512" hashValue="A+yE+m17l1y3sB2+qK6lmJ7GpIq5T1yBmtnveZ+yhzp6fncS8XKD1hBiTnBUNfir7XW17NWT2g+TX75zaae+Ag==" saltValue="nzxwMN0s5CYsMvy42V4uAyAeGLrbmdc/66aM8A1PU7z0nnF74ggJEVjQvDkxjsAx/OtdizPiWF3jDQzkra+UTw==" spinCount="100000" sheet="1" objects="1" scenarios="1" formatColumns="0" formatRows="0" autoFilter="0"/>
  <autoFilter ref="C125:K270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88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85</v>
      </c>
    </row>
    <row r="4" spans="2:46" s="1" customFormat="1" ht="24.95" customHeight="1">
      <c r="B4" s="17"/>
      <c r="D4" s="107" t="s">
        <v>92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61" t="str">
        <f>'Rekapitulace stavby'!K6</f>
        <v>LITOMĚŘICKÁ - DOPRAVNÍ ÚPRAVY_R3</v>
      </c>
      <c r="F7" s="262"/>
      <c r="G7" s="262"/>
      <c r="H7" s="262"/>
      <c r="L7" s="17"/>
    </row>
    <row r="8" spans="1:31" s="2" customFormat="1" ht="12" customHeight="1">
      <c r="A8" s="31"/>
      <c r="B8" s="36"/>
      <c r="C8" s="31"/>
      <c r="D8" s="109" t="s">
        <v>93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63" t="s">
        <v>607</v>
      </c>
      <c r="F9" s="264"/>
      <c r="G9" s="264"/>
      <c r="H9" s="264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17</v>
      </c>
      <c r="E11" s="31"/>
      <c r="F11" s="110" t="s">
        <v>1</v>
      </c>
      <c r="G11" s="31"/>
      <c r="H11" s="31"/>
      <c r="I11" s="109" t="s">
        <v>18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19</v>
      </c>
      <c r="E12" s="31"/>
      <c r="F12" s="110" t="s">
        <v>20</v>
      </c>
      <c r="G12" s="31"/>
      <c r="H12" s="31"/>
      <c r="I12" s="109" t="s">
        <v>21</v>
      </c>
      <c r="J12" s="111" t="str">
        <f>'Rekapitulace stavby'!AN8</f>
        <v>21. 3. 2024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23</v>
      </c>
      <c r="E14" s="31"/>
      <c r="F14" s="31"/>
      <c r="G14" s="31"/>
      <c r="H14" s="31"/>
      <c r="I14" s="109" t="s">
        <v>24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">
        <v>25</v>
      </c>
      <c r="F15" s="31"/>
      <c r="G15" s="31"/>
      <c r="H15" s="31"/>
      <c r="I15" s="109" t="s">
        <v>26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27</v>
      </c>
      <c r="E17" s="31"/>
      <c r="F17" s="31"/>
      <c r="G17" s="31"/>
      <c r="H17" s="31"/>
      <c r="I17" s="109" t="s">
        <v>24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5" t="str">
        <f>'Rekapitulace stavby'!E14</f>
        <v>Vyplň údaj</v>
      </c>
      <c r="F18" s="266"/>
      <c r="G18" s="266"/>
      <c r="H18" s="266"/>
      <c r="I18" s="109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29</v>
      </c>
      <c r="E20" s="31"/>
      <c r="F20" s="31"/>
      <c r="G20" s="31"/>
      <c r="H20" s="31"/>
      <c r="I20" s="109" t="s">
        <v>24</v>
      </c>
      <c r="J20" s="110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608</v>
      </c>
      <c r="F21" s="31"/>
      <c r="G21" s="31"/>
      <c r="H21" s="31"/>
      <c r="I21" s="109" t="s">
        <v>26</v>
      </c>
      <c r="J21" s="110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32</v>
      </c>
      <c r="E23" s="31"/>
      <c r="F23" s="31"/>
      <c r="G23" s="31"/>
      <c r="H23" s="31"/>
      <c r="I23" s="109" t="s">
        <v>24</v>
      </c>
      <c r="J23" s="110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">
        <v>33</v>
      </c>
      <c r="F24" s="31"/>
      <c r="G24" s="31"/>
      <c r="H24" s="31"/>
      <c r="I24" s="109" t="s">
        <v>26</v>
      </c>
      <c r="J24" s="110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34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7" t="s">
        <v>1</v>
      </c>
      <c r="F27" s="267"/>
      <c r="G27" s="267"/>
      <c r="H27" s="267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35</v>
      </c>
      <c r="E30" s="31"/>
      <c r="F30" s="31"/>
      <c r="G30" s="31"/>
      <c r="H30" s="31"/>
      <c r="I30" s="31"/>
      <c r="J30" s="117">
        <f>ROUND(J120,2)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37</v>
      </c>
      <c r="G32" s="31"/>
      <c r="H32" s="31"/>
      <c r="I32" s="118" t="s">
        <v>36</v>
      </c>
      <c r="J32" s="118" t="s">
        <v>38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39</v>
      </c>
      <c r="E33" s="109" t="s">
        <v>40</v>
      </c>
      <c r="F33" s="120">
        <f>ROUND((SUM(BE120:BE183)),2)</f>
        <v>0</v>
      </c>
      <c r="G33" s="31"/>
      <c r="H33" s="31"/>
      <c r="I33" s="121">
        <v>0.21</v>
      </c>
      <c r="J33" s="120">
        <f>ROUND(((SUM(BE120:BE183))*I33),2)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41</v>
      </c>
      <c r="F34" s="120">
        <f>ROUND((SUM(BF120:BF183)),2)</f>
        <v>0</v>
      </c>
      <c r="G34" s="31"/>
      <c r="H34" s="31"/>
      <c r="I34" s="121">
        <v>0.12</v>
      </c>
      <c r="J34" s="120">
        <f>ROUND(((SUM(BF120:BF183))*I34),2)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42</v>
      </c>
      <c r="F35" s="120">
        <f>ROUND((SUM(BG120:BG183)),2)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43</v>
      </c>
      <c r="F36" s="120">
        <f>ROUND((SUM(BH120:BH183)),2)</f>
        <v>0</v>
      </c>
      <c r="G36" s="31"/>
      <c r="H36" s="31"/>
      <c r="I36" s="121">
        <v>0.12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44</v>
      </c>
      <c r="F37" s="120">
        <f>ROUND((SUM(BI120:BI183)),2)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48</v>
      </c>
      <c r="E50" s="130"/>
      <c r="F50" s="130"/>
      <c r="G50" s="129" t="s">
        <v>49</v>
      </c>
      <c r="H50" s="130"/>
      <c r="I50" s="130"/>
      <c r="J50" s="130"/>
      <c r="K50" s="130"/>
      <c r="L50" s="48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31"/>
      <c r="B61" s="36"/>
      <c r="C61" s="31"/>
      <c r="D61" s="131" t="s">
        <v>50</v>
      </c>
      <c r="E61" s="132"/>
      <c r="F61" s="133" t="s">
        <v>51</v>
      </c>
      <c r="G61" s="131" t="s">
        <v>50</v>
      </c>
      <c r="H61" s="132"/>
      <c r="I61" s="132"/>
      <c r="J61" s="134" t="s">
        <v>51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31"/>
      <c r="B65" s="36"/>
      <c r="C65" s="31"/>
      <c r="D65" s="129" t="s">
        <v>52</v>
      </c>
      <c r="E65" s="135"/>
      <c r="F65" s="135"/>
      <c r="G65" s="129" t="s">
        <v>53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31"/>
      <c r="B76" s="36"/>
      <c r="C76" s="31"/>
      <c r="D76" s="131" t="s">
        <v>50</v>
      </c>
      <c r="E76" s="132"/>
      <c r="F76" s="133" t="s">
        <v>51</v>
      </c>
      <c r="G76" s="131" t="s">
        <v>50</v>
      </c>
      <c r="H76" s="132"/>
      <c r="I76" s="132"/>
      <c r="J76" s="134" t="s">
        <v>51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95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59" t="str">
        <f>E7</f>
        <v>LITOMĚŘICKÁ - DOPRAVNÍ ÚPRAVY_R3</v>
      </c>
      <c r="F85" s="260"/>
      <c r="G85" s="260"/>
      <c r="H85" s="260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93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28" t="str">
        <f>E9</f>
        <v>ZRN2 - VEŘEJNÉ OSVĚTLENÍ</v>
      </c>
      <c r="F87" s="258"/>
      <c r="G87" s="258"/>
      <c r="H87" s="258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19</v>
      </c>
      <c r="D89" s="33"/>
      <c r="E89" s="33"/>
      <c r="F89" s="24" t="str">
        <f>F12</f>
        <v>TEPLICE</v>
      </c>
      <c r="G89" s="33"/>
      <c r="H89" s="33"/>
      <c r="I89" s="26" t="s">
        <v>21</v>
      </c>
      <c r="J89" s="63" t="str">
        <f>IF(J12="","",J12)</f>
        <v>21. 3. 2024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23</v>
      </c>
      <c r="D91" s="33"/>
      <c r="E91" s="33"/>
      <c r="F91" s="24" t="str">
        <f>E15</f>
        <v>STATUTÁRNÍ MĚSTO TEPLICE</v>
      </c>
      <c r="G91" s="33"/>
      <c r="H91" s="33"/>
      <c r="I91" s="26" t="s">
        <v>29</v>
      </c>
      <c r="J91" s="29" t="str">
        <f>E21</f>
        <v>RICHARD HUBENÝ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5.7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26" t="s">
        <v>32</v>
      </c>
      <c r="J92" s="29" t="str">
        <f>E24</f>
        <v>ING.VLADIMÍR PLHÁK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96</v>
      </c>
      <c r="D94" s="141"/>
      <c r="E94" s="141"/>
      <c r="F94" s="141"/>
      <c r="G94" s="141"/>
      <c r="H94" s="141"/>
      <c r="I94" s="141"/>
      <c r="J94" s="142" t="s">
        <v>97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98</v>
      </c>
      <c r="D96" s="33"/>
      <c r="E96" s="33"/>
      <c r="F96" s="33"/>
      <c r="G96" s="33"/>
      <c r="H96" s="33"/>
      <c r="I96" s="33"/>
      <c r="J96" s="81">
        <f>J120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99</v>
      </c>
    </row>
    <row r="97" spans="2:12" s="9" customFormat="1" ht="24.95" customHeight="1">
      <c r="B97" s="144"/>
      <c r="C97" s="145"/>
      <c r="D97" s="146" t="s">
        <v>609</v>
      </c>
      <c r="E97" s="147"/>
      <c r="F97" s="147"/>
      <c r="G97" s="147"/>
      <c r="H97" s="147"/>
      <c r="I97" s="147"/>
      <c r="J97" s="148">
        <f>J121</f>
        <v>0</v>
      </c>
      <c r="K97" s="145"/>
      <c r="L97" s="149"/>
    </row>
    <row r="98" spans="2:12" s="10" customFormat="1" ht="19.9" customHeight="1">
      <c r="B98" s="150"/>
      <c r="C98" s="151"/>
      <c r="D98" s="152" t="s">
        <v>610</v>
      </c>
      <c r="E98" s="153"/>
      <c r="F98" s="153"/>
      <c r="G98" s="153"/>
      <c r="H98" s="153"/>
      <c r="I98" s="153"/>
      <c r="J98" s="154">
        <f>J122</f>
        <v>0</v>
      </c>
      <c r="K98" s="151"/>
      <c r="L98" s="155"/>
    </row>
    <row r="99" spans="2:12" s="10" customFormat="1" ht="19.9" customHeight="1">
      <c r="B99" s="150"/>
      <c r="C99" s="151"/>
      <c r="D99" s="152" t="s">
        <v>611</v>
      </c>
      <c r="E99" s="153"/>
      <c r="F99" s="153"/>
      <c r="G99" s="153"/>
      <c r="H99" s="153"/>
      <c r="I99" s="153"/>
      <c r="J99" s="154">
        <f>J161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612</v>
      </c>
      <c r="E100" s="153"/>
      <c r="F100" s="153"/>
      <c r="G100" s="153"/>
      <c r="H100" s="153"/>
      <c r="I100" s="153"/>
      <c r="J100" s="154">
        <f>J180</f>
        <v>0</v>
      </c>
      <c r="K100" s="151"/>
      <c r="L100" s="155"/>
    </row>
    <row r="101" spans="1:31" s="2" customFormat="1" ht="21.75" customHeight="1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6.95" customHeight="1">
      <c r="A102" s="31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6" spans="1:31" s="2" customFormat="1" ht="6.95" customHeight="1">
      <c r="A106" s="31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4.95" customHeight="1">
      <c r="A107" s="31"/>
      <c r="B107" s="32"/>
      <c r="C107" s="20" t="s">
        <v>110</v>
      </c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16</v>
      </c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3"/>
      <c r="D110" s="33"/>
      <c r="E110" s="259" t="str">
        <f>E7</f>
        <v>LITOMĚŘICKÁ - DOPRAVNÍ ÚPRAVY_R3</v>
      </c>
      <c r="F110" s="260"/>
      <c r="G110" s="260"/>
      <c r="H110" s="260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93</v>
      </c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3"/>
      <c r="D112" s="33"/>
      <c r="E112" s="228" t="str">
        <f>E9</f>
        <v>ZRN2 - VEŘEJNÉ OSVĚTLENÍ</v>
      </c>
      <c r="F112" s="258"/>
      <c r="G112" s="258"/>
      <c r="H112" s="258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19</v>
      </c>
      <c r="D114" s="33"/>
      <c r="E114" s="33"/>
      <c r="F114" s="24" t="str">
        <f>F12</f>
        <v>TEPLICE</v>
      </c>
      <c r="G114" s="33"/>
      <c r="H114" s="33"/>
      <c r="I114" s="26" t="s">
        <v>21</v>
      </c>
      <c r="J114" s="63" t="str">
        <f>IF(J12="","",J12)</f>
        <v>21. 3. 2024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5.2" customHeight="1">
      <c r="A116" s="31"/>
      <c r="B116" s="32"/>
      <c r="C116" s="26" t="s">
        <v>23</v>
      </c>
      <c r="D116" s="33"/>
      <c r="E116" s="33"/>
      <c r="F116" s="24" t="str">
        <f>E15</f>
        <v>STATUTÁRNÍ MĚSTO TEPLICE</v>
      </c>
      <c r="G116" s="33"/>
      <c r="H116" s="33"/>
      <c r="I116" s="26" t="s">
        <v>29</v>
      </c>
      <c r="J116" s="29" t="str">
        <f>E21</f>
        <v>RICHARD HUBENÝ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25.7" customHeight="1">
      <c r="A117" s="31"/>
      <c r="B117" s="32"/>
      <c r="C117" s="26" t="s">
        <v>27</v>
      </c>
      <c r="D117" s="33"/>
      <c r="E117" s="33"/>
      <c r="F117" s="24" t="str">
        <f>IF(E18="","",E18)</f>
        <v>Vyplň údaj</v>
      </c>
      <c r="G117" s="33"/>
      <c r="H117" s="33"/>
      <c r="I117" s="26" t="s">
        <v>32</v>
      </c>
      <c r="J117" s="29" t="str">
        <f>E24</f>
        <v>ING.VLADIMÍR PLHÁK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0.3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1" customFormat="1" ht="29.25" customHeight="1">
      <c r="A119" s="156"/>
      <c r="B119" s="157"/>
      <c r="C119" s="158" t="s">
        <v>111</v>
      </c>
      <c r="D119" s="159" t="s">
        <v>60</v>
      </c>
      <c r="E119" s="159" t="s">
        <v>56</v>
      </c>
      <c r="F119" s="159" t="s">
        <v>57</v>
      </c>
      <c r="G119" s="159" t="s">
        <v>112</v>
      </c>
      <c r="H119" s="159" t="s">
        <v>113</v>
      </c>
      <c r="I119" s="159" t="s">
        <v>114</v>
      </c>
      <c r="J119" s="159" t="s">
        <v>97</v>
      </c>
      <c r="K119" s="160" t="s">
        <v>115</v>
      </c>
      <c r="L119" s="161"/>
      <c r="M119" s="72" t="s">
        <v>1</v>
      </c>
      <c r="N119" s="73" t="s">
        <v>39</v>
      </c>
      <c r="O119" s="73" t="s">
        <v>116</v>
      </c>
      <c r="P119" s="73" t="s">
        <v>117</v>
      </c>
      <c r="Q119" s="73" t="s">
        <v>118</v>
      </c>
      <c r="R119" s="73" t="s">
        <v>119</v>
      </c>
      <c r="S119" s="73" t="s">
        <v>120</v>
      </c>
      <c r="T119" s="74" t="s">
        <v>121</v>
      </c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</row>
    <row r="120" spans="1:63" s="2" customFormat="1" ht="22.9" customHeight="1">
      <c r="A120" s="31"/>
      <c r="B120" s="32"/>
      <c r="C120" s="79" t="s">
        <v>122</v>
      </c>
      <c r="D120" s="33"/>
      <c r="E120" s="33"/>
      <c r="F120" s="33"/>
      <c r="G120" s="33"/>
      <c r="H120" s="33"/>
      <c r="I120" s="33"/>
      <c r="J120" s="162">
        <f>BK120</f>
        <v>0</v>
      </c>
      <c r="K120" s="33"/>
      <c r="L120" s="36"/>
      <c r="M120" s="75"/>
      <c r="N120" s="163"/>
      <c r="O120" s="76"/>
      <c r="P120" s="164">
        <f>P121</f>
        <v>0</v>
      </c>
      <c r="Q120" s="76"/>
      <c r="R120" s="164">
        <f>R121</f>
        <v>1.8901325000000002</v>
      </c>
      <c r="S120" s="76"/>
      <c r="T120" s="165">
        <f>T121</f>
        <v>9.45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4" t="s">
        <v>74</v>
      </c>
      <c r="AU120" s="14" t="s">
        <v>99</v>
      </c>
      <c r="BK120" s="166">
        <f>BK121</f>
        <v>0</v>
      </c>
    </row>
    <row r="121" spans="2:63" s="12" customFormat="1" ht="25.9" customHeight="1">
      <c r="B121" s="167"/>
      <c r="C121" s="168"/>
      <c r="D121" s="169" t="s">
        <v>74</v>
      </c>
      <c r="E121" s="170" t="s">
        <v>230</v>
      </c>
      <c r="F121" s="170" t="s">
        <v>613</v>
      </c>
      <c r="G121" s="168"/>
      <c r="H121" s="168"/>
      <c r="I121" s="171"/>
      <c r="J121" s="172">
        <f>BK121</f>
        <v>0</v>
      </c>
      <c r="K121" s="168"/>
      <c r="L121" s="173"/>
      <c r="M121" s="174"/>
      <c r="N121" s="175"/>
      <c r="O121" s="175"/>
      <c r="P121" s="176">
        <f>P122+P161+P180</f>
        <v>0</v>
      </c>
      <c r="Q121" s="175"/>
      <c r="R121" s="176">
        <f>R122+R161+R180</f>
        <v>1.8901325000000002</v>
      </c>
      <c r="S121" s="175"/>
      <c r="T121" s="177">
        <f>T122+T161+T180</f>
        <v>9.45</v>
      </c>
      <c r="AR121" s="178" t="s">
        <v>136</v>
      </c>
      <c r="AT121" s="179" t="s">
        <v>74</v>
      </c>
      <c r="AU121" s="179" t="s">
        <v>75</v>
      </c>
      <c r="AY121" s="178" t="s">
        <v>124</v>
      </c>
      <c r="BK121" s="180">
        <f>BK122+BK161+BK180</f>
        <v>0</v>
      </c>
    </row>
    <row r="122" spans="2:63" s="12" customFormat="1" ht="22.9" customHeight="1">
      <c r="B122" s="167"/>
      <c r="C122" s="168"/>
      <c r="D122" s="169" t="s">
        <v>74</v>
      </c>
      <c r="E122" s="181" t="s">
        <v>614</v>
      </c>
      <c r="F122" s="181" t="s">
        <v>615</v>
      </c>
      <c r="G122" s="168"/>
      <c r="H122" s="168"/>
      <c r="I122" s="171"/>
      <c r="J122" s="182">
        <f>BK122</f>
        <v>0</v>
      </c>
      <c r="K122" s="168"/>
      <c r="L122" s="173"/>
      <c r="M122" s="174"/>
      <c r="N122" s="175"/>
      <c r="O122" s="175"/>
      <c r="P122" s="176">
        <f>SUM(P123:P160)</f>
        <v>0</v>
      </c>
      <c r="Q122" s="175"/>
      <c r="R122" s="176">
        <f>SUM(R123:R160)</f>
        <v>1.5329000000000002</v>
      </c>
      <c r="S122" s="175"/>
      <c r="T122" s="177">
        <f>SUM(T123:T160)</f>
        <v>0</v>
      </c>
      <c r="AR122" s="178" t="s">
        <v>136</v>
      </c>
      <c r="AT122" s="179" t="s">
        <v>74</v>
      </c>
      <c r="AU122" s="179" t="s">
        <v>83</v>
      </c>
      <c r="AY122" s="178" t="s">
        <v>124</v>
      </c>
      <c r="BK122" s="180">
        <f>SUM(BK123:BK160)</f>
        <v>0</v>
      </c>
    </row>
    <row r="123" spans="1:65" s="2" customFormat="1" ht="24.2" customHeight="1">
      <c r="A123" s="31"/>
      <c r="B123" s="32"/>
      <c r="C123" s="183" t="s">
        <v>83</v>
      </c>
      <c r="D123" s="183" t="s">
        <v>126</v>
      </c>
      <c r="E123" s="184" t="s">
        <v>616</v>
      </c>
      <c r="F123" s="185" t="s">
        <v>617</v>
      </c>
      <c r="G123" s="186" t="s">
        <v>129</v>
      </c>
      <c r="H123" s="187">
        <v>50</v>
      </c>
      <c r="I123" s="188"/>
      <c r="J123" s="189">
        <f>ROUND(I123*H123,2)</f>
        <v>0</v>
      </c>
      <c r="K123" s="185" t="s">
        <v>130</v>
      </c>
      <c r="L123" s="36"/>
      <c r="M123" s="190" t="s">
        <v>1</v>
      </c>
      <c r="N123" s="191" t="s">
        <v>40</v>
      </c>
      <c r="O123" s="68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94" t="s">
        <v>405</v>
      </c>
      <c r="AT123" s="194" t="s">
        <v>126</v>
      </c>
      <c r="AU123" s="194" t="s">
        <v>85</v>
      </c>
      <c r="AY123" s="14" t="s">
        <v>124</v>
      </c>
      <c r="BE123" s="195">
        <f>IF(N123="základní",J123,0)</f>
        <v>0</v>
      </c>
      <c r="BF123" s="195">
        <f>IF(N123="snížená",J123,0)</f>
        <v>0</v>
      </c>
      <c r="BG123" s="195">
        <f>IF(N123="zákl. přenesená",J123,0)</f>
        <v>0</v>
      </c>
      <c r="BH123" s="195">
        <f>IF(N123="sníž. přenesená",J123,0)</f>
        <v>0</v>
      </c>
      <c r="BI123" s="195">
        <f>IF(N123="nulová",J123,0)</f>
        <v>0</v>
      </c>
      <c r="BJ123" s="14" t="s">
        <v>83</v>
      </c>
      <c r="BK123" s="195">
        <f>ROUND(I123*H123,2)</f>
        <v>0</v>
      </c>
      <c r="BL123" s="14" t="s">
        <v>405</v>
      </c>
      <c r="BM123" s="194" t="s">
        <v>618</v>
      </c>
    </row>
    <row r="124" spans="1:47" s="2" customFormat="1" ht="19.5">
      <c r="A124" s="31"/>
      <c r="B124" s="32"/>
      <c r="C124" s="33"/>
      <c r="D124" s="196" t="s">
        <v>152</v>
      </c>
      <c r="E124" s="33"/>
      <c r="F124" s="197" t="s">
        <v>619</v>
      </c>
      <c r="G124" s="33"/>
      <c r="H124" s="33"/>
      <c r="I124" s="198"/>
      <c r="J124" s="33"/>
      <c r="K124" s="33"/>
      <c r="L124" s="36"/>
      <c r="M124" s="199"/>
      <c r="N124" s="200"/>
      <c r="O124" s="68"/>
      <c r="P124" s="68"/>
      <c r="Q124" s="68"/>
      <c r="R124" s="68"/>
      <c r="S124" s="68"/>
      <c r="T124" s="69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4" t="s">
        <v>152</v>
      </c>
      <c r="AU124" s="14" t="s">
        <v>85</v>
      </c>
    </row>
    <row r="125" spans="1:65" s="2" customFormat="1" ht="24.2" customHeight="1">
      <c r="A125" s="31"/>
      <c r="B125" s="32"/>
      <c r="C125" s="183" t="s">
        <v>85</v>
      </c>
      <c r="D125" s="183" t="s">
        <v>126</v>
      </c>
      <c r="E125" s="184" t="s">
        <v>620</v>
      </c>
      <c r="F125" s="185" t="s">
        <v>621</v>
      </c>
      <c r="G125" s="186" t="s">
        <v>129</v>
      </c>
      <c r="H125" s="187">
        <v>80</v>
      </c>
      <c r="I125" s="188"/>
      <c r="J125" s="189">
        <f>ROUND(I125*H125,2)</f>
        <v>0</v>
      </c>
      <c r="K125" s="185" t="s">
        <v>130</v>
      </c>
      <c r="L125" s="36"/>
      <c r="M125" s="190" t="s">
        <v>1</v>
      </c>
      <c r="N125" s="191" t="s">
        <v>40</v>
      </c>
      <c r="O125" s="68"/>
      <c r="P125" s="192">
        <f>O125*H125</f>
        <v>0</v>
      </c>
      <c r="Q125" s="192">
        <v>0</v>
      </c>
      <c r="R125" s="192">
        <f>Q125*H125</f>
        <v>0</v>
      </c>
      <c r="S125" s="192">
        <v>0</v>
      </c>
      <c r="T125" s="193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4" t="s">
        <v>405</v>
      </c>
      <c r="AT125" s="194" t="s">
        <v>126</v>
      </c>
      <c r="AU125" s="194" t="s">
        <v>85</v>
      </c>
      <c r="AY125" s="14" t="s">
        <v>124</v>
      </c>
      <c r="BE125" s="195">
        <f>IF(N125="základní",J125,0)</f>
        <v>0</v>
      </c>
      <c r="BF125" s="195">
        <f>IF(N125="snížená",J125,0)</f>
        <v>0</v>
      </c>
      <c r="BG125" s="195">
        <f>IF(N125="zákl. přenesená",J125,0)</f>
        <v>0</v>
      </c>
      <c r="BH125" s="195">
        <f>IF(N125="sníž. přenesená",J125,0)</f>
        <v>0</v>
      </c>
      <c r="BI125" s="195">
        <f>IF(N125="nulová",J125,0)</f>
        <v>0</v>
      </c>
      <c r="BJ125" s="14" t="s">
        <v>83</v>
      </c>
      <c r="BK125" s="195">
        <f>ROUND(I125*H125,2)</f>
        <v>0</v>
      </c>
      <c r="BL125" s="14" t="s">
        <v>405</v>
      </c>
      <c r="BM125" s="194" t="s">
        <v>622</v>
      </c>
    </row>
    <row r="126" spans="1:47" s="2" customFormat="1" ht="19.5">
      <c r="A126" s="31"/>
      <c r="B126" s="32"/>
      <c r="C126" s="33"/>
      <c r="D126" s="196" t="s">
        <v>152</v>
      </c>
      <c r="E126" s="33"/>
      <c r="F126" s="197" t="s">
        <v>623</v>
      </c>
      <c r="G126" s="33"/>
      <c r="H126" s="33"/>
      <c r="I126" s="198"/>
      <c r="J126" s="33"/>
      <c r="K126" s="33"/>
      <c r="L126" s="36"/>
      <c r="M126" s="199"/>
      <c r="N126" s="200"/>
      <c r="O126" s="68"/>
      <c r="P126" s="68"/>
      <c r="Q126" s="68"/>
      <c r="R126" s="68"/>
      <c r="S126" s="68"/>
      <c r="T126" s="69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4" t="s">
        <v>152</v>
      </c>
      <c r="AU126" s="14" t="s">
        <v>85</v>
      </c>
    </row>
    <row r="127" spans="1:65" s="2" customFormat="1" ht="33" customHeight="1">
      <c r="A127" s="31"/>
      <c r="B127" s="32"/>
      <c r="C127" s="183" t="s">
        <v>136</v>
      </c>
      <c r="D127" s="183" t="s">
        <v>126</v>
      </c>
      <c r="E127" s="184" t="s">
        <v>624</v>
      </c>
      <c r="F127" s="185" t="s">
        <v>625</v>
      </c>
      <c r="G127" s="186" t="s">
        <v>129</v>
      </c>
      <c r="H127" s="187">
        <v>20</v>
      </c>
      <c r="I127" s="188"/>
      <c r="J127" s="189">
        <f aca="true" t="shared" si="0" ref="J127:J143">ROUND(I127*H127,2)</f>
        <v>0</v>
      </c>
      <c r="K127" s="185" t="s">
        <v>130</v>
      </c>
      <c r="L127" s="36"/>
      <c r="M127" s="190" t="s">
        <v>1</v>
      </c>
      <c r="N127" s="191" t="s">
        <v>40</v>
      </c>
      <c r="O127" s="68"/>
      <c r="P127" s="192">
        <f aca="true" t="shared" si="1" ref="P127:P143">O127*H127</f>
        <v>0</v>
      </c>
      <c r="Q127" s="192">
        <v>0</v>
      </c>
      <c r="R127" s="192">
        <f aca="true" t="shared" si="2" ref="R127:R143">Q127*H127</f>
        <v>0</v>
      </c>
      <c r="S127" s="192">
        <v>0</v>
      </c>
      <c r="T127" s="193">
        <f aca="true" t="shared" si="3" ref="T127:T143"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4" t="s">
        <v>405</v>
      </c>
      <c r="AT127" s="194" t="s">
        <v>126</v>
      </c>
      <c r="AU127" s="194" t="s">
        <v>85</v>
      </c>
      <c r="AY127" s="14" t="s">
        <v>124</v>
      </c>
      <c r="BE127" s="195">
        <f aca="true" t="shared" si="4" ref="BE127:BE143">IF(N127="základní",J127,0)</f>
        <v>0</v>
      </c>
      <c r="BF127" s="195">
        <f aca="true" t="shared" si="5" ref="BF127:BF143">IF(N127="snížená",J127,0)</f>
        <v>0</v>
      </c>
      <c r="BG127" s="195">
        <f aca="true" t="shared" si="6" ref="BG127:BG143">IF(N127="zákl. přenesená",J127,0)</f>
        <v>0</v>
      </c>
      <c r="BH127" s="195">
        <f aca="true" t="shared" si="7" ref="BH127:BH143">IF(N127="sníž. přenesená",J127,0)</f>
        <v>0</v>
      </c>
      <c r="BI127" s="195">
        <f aca="true" t="shared" si="8" ref="BI127:BI143">IF(N127="nulová",J127,0)</f>
        <v>0</v>
      </c>
      <c r="BJ127" s="14" t="s">
        <v>83</v>
      </c>
      <c r="BK127" s="195">
        <f aca="true" t="shared" si="9" ref="BK127:BK143">ROUND(I127*H127,2)</f>
        <v>0</v>
      </c>
      <c r="BL127" s="14" t="s">
        <v>405</v>
      </c>
      <c r="BM127" s="194" t="s">
        <v>626</v>
      </c>
    </row>
    <row r="128" spans="1:65" s="2" customFormat="1" ht="24.2" customHeight="1">
      <c r="A128" s="31"/>
      <c r="B128" s="32"/>
      <c r="C128" s="201" t="s">
        <v>131</v>
      </c>
      <c r="D128" s="201" t="s">
        <v>230</v>
      </c>
      <c r="E128" s="202" t="s">
        <v>627</v>
      </c>
      <c r="F128" s="203" t="s">
        <v>628</v>
      </c>
      <c r="G128" s="204" t="s">
        <v>129</v>
      </c>
      <c r="H128" s="205">
        <v>20</v>
      </c>
      <c r="I128" s="206"/>
      <c r="J128" s="207">
        <f t="shared" si="0"/>
        <v>0</v>
      </c>
      <c r="K128" s="203" t="s">
        <v>130</v>
      </c>
      <c r="L128" s="208"/>
      <c r="M128" s="209" t="s">
        <v>1</v>
      </c>
      <c r="N128" s="210" t="s">
        <v>40</v>
      </c>
      <c r="O128" s="68"/>
      <c r="P128" s="192">
        <f t="shared" si="1"/>
        <v>0</v>
      </c>
      <c r="Q128" s="192">
        <v>0.0037</v>
      </c>
      <c r="R128" s="192">
        <f t="shared" si="2"/>
        <v>0.07400000000000001</v>
      </c>
      <c r="S128" s="192">
        <v>0</v>
      </c>
      <c r="T128" s="193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4" t="s">
        <v>629</v>
      </c>
      <c r="AT128" s="194" t="s">
        <v>230</v>
      </c>
      <c r="AU128" s="194" t="s">
        <v>85</v>
      </c>
      <c r="AY128" s="14" t="s">
        <v>124</v>
      </c>
      <c r="BE128" s="195">
        <f t="shared" si="4"/>
        <v>0</v>
      </c>
      <c r="BF128" s="195">
        <f t="shared" si="5"/>
        <v>0</v>
      </c>
      <c r="BG128" s="195">
        <f t="shared" si="6"/>
        <v>0</v>
      </c>
      <c r="BH128" s="195">
        <f t="shared" si="7"/>
        <v>0</v>
      </c>
      <c r="BI128" s="195">
        <f t="shared" si="8"/>
        <v>0</v>
      </c>
      <c r="BJ128" s="14" t="s">
        <v>83</v>
      </c>
      <c r="BK128" s="195">
        <f t="shared" si="9"/>
        <v>0</v>
      </c>
      <c r="BL128" s="14" t="s">
        <v>629</v>
      </c>
      <c r="BM128" s="194" t="s">
        <v>630</v>
      </c>
    </row>
    <row r="129" spans="1:65" s="2" customFormat="1" ht="24.2" customHeight="1">
      <c r="A129" s="31"/>
      <c r="B129" s="32"/>
      <c r="C129" s="183" t="s">
        <v>144</v>
      </c>
      <c r="D129" s="183" t="s">
        <v>126</v>
      </c>
      <c r="E129" s="184" t="s">
        <v>631</v>
      </c>
      <c r="F129" s="185" t="s">
        <v>632</v>
      </c>
      <c r="G129" s="186" t="s">
        <v>129</v>
      </c>
      <c r="H129" s="187">
        <v>10</v>
      </c>
      <c r="I129" s="188"/>
      <c r="J129" s="189">
        <f t="shared" si="0"/>
        <v>0</v>
      </c>
      <c r="K129" s="185" t="s">
        <v>130</v>
      </c>
      <c r="L129" s="36"/>
      <c r="M129" s="190" t="s">
        <v>1</v>
      </c>
      <c r="N129" s="191" t="s">
        <v>40</v>
      </c>
      <c r="O129" s="68"/>
      <c r="P129" s="192">
        <f t="shared" si="1"/>
        <v>0</v>
      </c>
      <c r="Q129" s="192">
        <v>0</v>
      </c>
      <c r="R129" s="192">
        <f t="shared" si="2"/>
        <v>0</v>
      </c>
      <c r="S129" s="192">
        <v>0</v>
      </c>
      <c r="T129" s="193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4" t="s">
        <v>405</v>
      </c>
      <c r="AT129" s="194" t="s">
        <v>126</v>
      </c>
      <c r="AU129" s="194" t="s">
        <v>85</v>
      </c>
      <c r="AY129" s="14" t="s">
        <v>124</v>
      </c>
      <c r="BE129" s="195">
        <f t="shared" si="4"/>
        <v>0</v>
      </c>
      <c r="BF129" s="195">
        <f t="shared" si="5"/>
        <v>0</v>
      </c>
      <c r="BG129" s="195">
        <f t="shared" si="6"/>
        <v>0</v>
      </c>
      <c r="BH129" s="195">
        <f t="shared" si="7"/>
        <v>0</v>
      </c>
      <c r="BI129" s="195">
        <f t="shared" si="8"/>
        <v>0</v>
      </c>
      <c r="BJ129" s="14" t="s">
        <v>83</v>
      </c>
      <c r="BK129" s="195">
        <f t="shared" si="9"/>
        <v>0</v>
      </c>
      <c r="BL129" s="14" t="s">
        <v>405</v>
      </c>
      <c r="BM129" s="194" t="s">
        <v>633</v>
      </c>
    </row>
    <row r="130" spans="1:65" s="2" customFormat="1" ht="16.5" customHeight="1">
      <c r="A130" s="31"/>
      <c r="B130" s="32"/>
      <c r="C130" s="201" t="s">
        <v>148</v>
      </c>
      <c r="D130" s="201" t="s">
        <v>230</v>
      </c>
      <c r="E130" s="202" t="s">
        <v>634</v>
      </c>
      <c r="F130" s="203" t="s">
        <v>635</v>
      </c>
      <c r="G130" s="204" t="s">
        <v>129</v>
      </c>
      <c r="H130" s="205">
        <v>8</v>
      </c>
      <c r="I130" s="206"/>
      <c r="J130" s="207">
        <f t="shared" si="0"/>
        <v>0</v>
      </c>
      <c r="K130" s="203" t="s">
        <v>636</v>
      </c>
      <c r="L130" s="208"/>
      <c r="M130" s="209" t="s">
        <v>1</v>
      </c>
      <c r="N130" s="210" t="s">
        <v>40</v>
      </c>
      <c r="O130" s="68"/>
      <c r="P130" s="192">
        <f t="shared" si="1"/>
        <v>0</v>
      </c>
      <c r="Q130" s="192">
        <v>0.02</v>
      </c>
      <c r="R130" s="192">
        <f t="shared" si="2"/>
        <v>0.16</v>
      </c>
      <c r="S130" s="192">
        <v>0</v>
      </c>
      <c r="T130" s="193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4" t="s">
        <v>629</v>
      </c>
      <c r="AT130" s="194" t="s">
        <v>230</v>
      </c>
      <c r="AU130" s="194" t="s">
        <v>85</v>
      </c>
      <c r="AY130" s="14" t="s">
        <v>124</v>
      </c>
      <c r="BE130" s="195">
        <f t="shared" si="4"/>
        <v>0</v>
      </c>
      <c r="BF130" s="195">
        <f t="shared" si="5"/>
        <v>0</v>
      </c>
      <c r="BG130" s="195">
        <f t="shared" si="6"/>
        <v>0</v>
      </c>
      <c r="BH130" s="195">
        <f t="shared" si="7"/>
        <v>0</v>
      </c>
      <c r="BI130" s="195">
        <f t="shared" si="8"/>
        <v>0</v>
      </c>
      <c r="BJ130" s="14" t="s">
        <v>83</v>
      </c>
      <c r="BK130" s="195">
        <f t="shared" si="9"/>
        <v>0</v>
      </c>
      <c r="BL130" s="14" t="s">
        <v>629</v>
      </c>
      <c r="BM130" s="194" t="s">
        <v>637</v>
      </c>
    </row>
    <row r="131" spans="1:65" s="2" customFormat="1" ht="16.5" customHeight="1">
      <c r="A131" s="31"/>
      <c r="B131" s="32"/>
      <c r="C131" s="201" t="s">
        <v>154</v>
      </c>
      <c r="D131" s="201" t="s">
        <v>230</v>
      </c>
      <c r="E131" s="202" t="s">
        <v>638</v>
      </c>
      <c r="F131" s="203" t="s">
        <v>635</v>
      </c>
      <c r="G131" s="204" t="s">
        <v>129</v>
      </c>
      <c r="H131" s="205">
        <v>2</v>
      </c>
      <c r="I131" s="206"/>
      <c r="J131" s="207">
        <f t="shared" si="0"/>
        <v>0</v>
      </c>
      <c r="K131" s="203" t="s">
        <v>636</v>
      </c>
      <c r="L131" s="208"/>
      <c r="M131" s="209" t="s">
        <v>1</v>
      </c>
      <c r="N131" s="210" t="s">
        <v>40</v>
      </c>
      <c r="O131" s="68"/>
      <c r="P131" s="192">
        <f t="shared" si="1"/>
        <v>0</v>
      </c>
      <c r="Q131" s="192">
        <v>0.02</v>
      </c>
      <c r="R131" s="192">
        <f t="shared" si="2"/>
        <v>0.04</v>
      </c>
      <c r="S131" s="192">
        <v>0</v>
      </c>
      <c r="T131" s="193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4" t="s">
        <v>629</v>
      </c>
      <c r="AT131" s="194" t="s">
        <v>230</v>
      </c>
      <c r="AU131" s="194" t="s">
        <v>85</v>
      </c>
      <c r="AY131" s="14" t="s">
        <v>124</v>
      </c>
      <c r="BE131" s="195">
        <f t="shared" si="4"/>
        <v>0</v>
      </c>
      <c r="BF131" s="195">
        <f t="shared" si="5"/>
        <v>0</v>
      </c>
      <c r="BG131" s="195">
        <f t="shared" si="6"/>
        <v>0</v>
      </c>
      <c r="BH131" s="195">
        <f t="shared" si="7"/>
        <v>0</v>
      </c>
      <c r="BI131" s="195">
        <f t="shared" si="8"/>
        <v>0</v>
      </c>
      <c r="BJ131" s="14" t="s">
        <v>83</v>
      </c>
      <c r="BK131" s="195">
        <f t="shared" si="9"/>
        <v>0</v>
      </c>
      <c r="BL131" s="14" t="s">
        <v>629</v>
      </c>
      <c r="BM131" s="194" t="s">
        <v>639</v>
      </c>
    </row>
    <row r="132" spans="1:65" s="2" customFormat="1" ht="24.2" customHeight="1">
      <c r="A132" s="31"/>
      <c r="B132" s="32"/>
      <c r="C132" s="183" t="s">
        <v>158</v>
      </c>
      <c r="D132" s="183" t="s">
        <v>126</v>
      </c>
      <c r="E132" s="184" t="s">
        <v>640</v>
      </c>
      <c r="F132" s="185" t="s">
        <v>641</v>
      </c>
      <c r="G132" s="186" t="s">
        <v>129</v>
      </c>
      <c r="H132" s="187">
        <v>9</v>
      </c>
      <c r="I132" s="188"/>
      <c r="J132" s="189">
        <f t="shared" si="0"/>
        <v>0</v>
      </c>
      <c r="K132" s="185" t="s">
        <v>130</v>
      </c>
      <c r="L132" s="36"/>
      <c r="M132" s="190" t="s">
        <v>1</v>
      </c>
      <c r="N132" s="191" t="s">
        <v>40</v>
      </c>
      <c r="O132" s="68"/>
      <c r="P132" s="192">
        <f t="shared" si="1"/>
        <v>0</v>
      </c>
      <c r="Q132" s="192">
        <v>0</v>
      </c>
      <c r="R132" s="192">
        <f t="shared" si="2"/>
        <v>0</v>
      </c>
      <c r="S132" s="192">
        <v>0</v>
      </c>
      <c r="T132" s="193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4" t="s">
        <v>405</v>
      </c>
      <c r="AT132" s="194" t="s">
        <v>126</v>
      </c>
      <c r="AU132" s="194" t="s">
        <v>85</v>
      </c>
      <c r="AY132" s="14" t="s">
        <v>124</v>
      </c>
      <c r="BE132" s="195">
        <f t="shared" si="4"/>
        <v>0</v>
      </c>
      <c r="BF132" s="195">
        <f t="shared" si="5"/>
        <v>0</v>
      </c>
      <c r="BG132" s="195">
        <f t="shared" si="6"/>
        <v>0</v>
      </c>
      <c r="BH132" s="195">
        <f t="shared" si="7"/>
        <v>0</v>
      </c>
      <c r="BI132" s="195">
        <f t="shared" si="8"/>
        <v>0</v>
      </c>
      <c r="BJ132" s="14" t="s">
        <v>83</v>
      </c>
      <c r="BK132" s="195">
        <f t="shared" si="9"/>
        <v>0</v>
      </c>
      <c r="BL132" s="14" t="s">
        <v>405</v>
      </c>
      <c r="BM132" s="194" t="s">
        <v>642</v>
      </c>
    </row>
    <row r="133" spans="1:65" s="2" customFormat="1" ht="16.5" customHeight="1">
      <c r="A133" s="31"/>
      <c r="B133" s="32"/>
      <c r="C133" s="201" t="s">
        <v>162</v>
      </c>
      <c r="D133" s="201" t="s">
        <v>230</v>
      </c>
      <c r="E133" s="202" t="s">
        <v>643</v>
      </c>
      <c r="F133" s="203" t="s">
        <v>644</v>
      </c>
      <c r="G133" s="204" t="s">
        <v>129</v>
      </c>
      <c r="H133" s="205">
        <v>4</v>
      </c>
      <c r="I133" s="206"/>
      <c r="J133" s="207">
        <f t="shared" si="0"/>
        <v>0</v>
      </c>
      <c r="K133" s="203" t="s">
        <v>636</v>
      </c>
      <c r="L133" s="208"/>
      <c r="M133" s="209" t="s">
        <v>1</v>
      </c>
      <c r="N133" s="210" t="s">
        <v>40</v>
      </c>
      <c r="O133" s="68"/>
      <c r="P133" s="192">
        <f t="shared" si="1"/>
        <v>0</v>
      </c>
      <c r="Q133" s="192">
        <v>0.06</v>
      </c>
      <c r="R133" s="192">
        <f t="shared" si="2"/>
        <v>0.24</v>
      </c>
      <c r="S133" s="192">
        <v>0</v>
      </c>
      <c r="T133" s="193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4" t="s">
        <v>629</v>
      </c>
      <c r="AT133" s="194" t="s">
        <v>230</v>
      </c>
      <c r="AU133" s="194" t="s">
        <v>85</v>
      </c>
      <c r="AY133" s="14" t="s">
        <v>124</v>
      </c>
      <c r="BE133" s="195">
        <f t="shared" si="4"/>
        <v>0</v>
      </c>
      <c r="BF133" s="195">
        <f t="shared" si="5"/>
        <v>0</v>
      </c>
      <c r="BG133" s="195">
        <f t="shared" si="6"/>
        <v>0</v>
      </c>
      <c r="BH133" s="195">
        <f t="shared" si="7"/>
        <v>0</v>
      </c>
      <c r="BI133" s="195">
        <f t="shared" si="8"/>
        <v>0</v>
      </c>
      <c r="BJ133" s="14" t="s">
        <v>83</v>
      </c>
      <c r="BK133" s="195">
        <f t="shared" si="9"/>
        <v>0</v>
      </c>
      <c r="BL133" s="14" t="s">
        <v>629</v>
      </c>
      <c r="BM133" s="194" t="s">
        <v>645</v>
      </c>
    </row>
    <row r="134" spans="1:65" s="2" customFormat="1" ht="16.5" customHeight="1">
      <c r="A134" s="31"/>
      <c r="B134" s="32"/>
      <c r="C134" s="201" t="s">
        <v>166</v>
      </c>
      <c r="D134" s="201" t="s">
        <v>230</v>
      </c>
      <c r="E134" s="202" t="s">
        <v>646</v>
      </c>
      <c r="F134" s="203" t="s">
        <v>644</v>
      </c>
      <c r="G134" s="204" t="s">
        <v>129</v>
      </c>
      <c r="H134" s="205">
        <v>3</v>
      </c>
      <c r="I134" s="206"/>
      <c r="J134" s="207">
        <f t="shared" si="0"/>
        <v>0</v>
      </c>
      <c r="K134" s="203" t="s">
        <v>636</v>
      </c>
      <c r="L134" s="208"/>
      <c r="M134" s="209" t="s">
        <v>1</v>
      </c>
      <c r="N134" s="210" t="s">
        <v>40</v>
      </c>
      <c r="O134" s="68"/>
      <c r="P134" s="192">
        <f t="shared" si="1"/>
        <v>0</v>
      </c>
      <c r="Q134" s="192">
        <v>0.06</v>
      </c>
      <c r="R134" s="192">
        <f t="shared" si="2"/>
        <v>0.18</v>
      </c>
      <c r="S134" s="192">
        <v>0</v>
      </c>
      <c r="T134" s="193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4" t="s">
        <v>629</v>
      </c>
      <c r="AT134" s="194" t="s">
        <v>230</v>
      </c>
      <c r="AU134" s="194" t="s">
        <v>85</v>
      </c>
      <c r="AY134" s="14" t="s">
        <v>124</v>
      </c>
      <c r="BE134" s="195">
        <f t="shared" si="4"/>
        <v>0</v>
      </c>
      <c r="BF134" s="195">
        <f t="shared" si="5"/>
        <v>0</v>
      </c>
      <c r="BG134" s="195">
        <f t="shared" si="6"/>
        <v>0</v>
      </c>
      <c r="BH134" s="195">
        <f t="shared" si="7"/>
        <v>0</v>
      </c>
      <c r="BI134" s="195">
        <f t="shared" si="8"/>
        <v>0</v>
      </c>
      <c r="BJ134" s="14" t="s">
        <v>83</v>
      </c>
      <c r="BK134" s="195">
        <f t="shared" si="9"/>
        <v>0</v>
      </c>
      <c r="BL134" s="14" t="s">
        <v>629</v>
      </c>
      <c r="BM134" s="194" t="s">
        <v>647</v>
      </c>
    </row>
    <row r="135" spans="1:65" s="2" customFormat="1" ht="16.5" customHeight="1">
      <c r="A135" s="31"/>
      <c r="B135" s="32"/>
      <c r="C135" s="201" t="s">
        <v>168</v>
      </c>
      <c r="D135" s="201" t="s">
        <v>230</v>
      </c>
      <c r="E135" s="202" t="s">
        <v>648</v>
      </c>
      <c r="F135" s="203" t="s">
        <v>644</v>
      </c>
      <c r="G135" s="204" t="s">
        <v>129</v>
      </c>
      <c r="H135" s="205">
        <v>2</v>
      </c>
      <c r="I135" s="206"/>
      <c r="J135" s="207">
        <f t="shared" si="0"/>
        <v>0</v>
      </c>
      <c r="K135" s="203" t="s">
        <v>636</v>
      </c>
      <c r="L135" s="208"/>
      <c r="M135" s="209" t="s">
        <v>1</v>
      </c>
      <c r="N135" s="210" t="s">
        <v>40</v>
      </c>
      <c r="O135" s="68"/>
      <c r="P135" s="192">
        <f t="shared" si="1"/>
        <v>0</v>
      </c>
      <c r="Q135" s="192">
        <v>0.06</v>
      </c>
      <c r="R135" s="192">
        <f t="shared" si="2"/>
        <v>0.12</v>
      </c>
      <c r="S135" s="192">
        <v>0</v>
      </c>
      <c r="T135" s="193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4" t="s">
        <v>629</v>
      </c>
      <c r="AT135" s="194" t="s">
        <v>230</v>
      </c>
      <c r="AU135" s="194" t="s">
        <v>85</v>
      </c>
      <c r="AY135" s="14" t="s">
        <v>124</v>
      </c>
      <c r="BE135" s="195">
        <f t="shared" si="4"/>
        <v>0</v>
      </c>
      <c r="BF135" s="195">
        <f t="shared" si="5"/>
        <v>0</v>
      </c>
      <c r="BG135" s="195">
        <f t="shared" si="6"/>
        <v>0</v>
      </c>
      <c r="BH135" s="195">
        <f t="shared" si="7"/>
        <v>0</v>
      </c>
      <c r="BI135" s="195">
        <f t="shared" si="8"/>
        <v>0</v>
      </c>
      <c r="BJ135" s="14" t="s">
        <v>83</v>
      </c>
      <c r="BK135" s="195">
        <f t="shared" si="9"/>
        <v>0</v>
      </c>
      <c r="BL135" s="14" t="s">
        <v>629</v>
      </c>
      <c r="BM135" s="194" t="s">
        <v>649</v>
      </c>
    </row>
    <row r="136" spans="1:65" s="2" customFormat="1" ht="24.2" customHeight="1">
      <c r="A136" s="31"/>
      <c r="B136" s="32"/>
      <c r="C136" s="183" t="s">
        <v>8</v>
      </c>
      <c r="D136" s="183" t="s">
        <v>126</v>
      </c>
      <c r="E136" s="184" t="s">
        <v>650</v>
      </c>
      <c r="F136" s="185" t="s">
        <v>651</v>
      </c>
      <c r="G136" s="186" t="s">
        <v>129</v>
      </c>
      <c r="H136" s="187">
        <v>9</v>
      </c>
      <c r="I136" s="188"/>
      <c r="J136" s="189">
        <f t="shared" si="0"/>
        <v>0</v>
      </c>
      <c r="K136" s="185" t="s">
        <v>130</v>
      </c>
      <c r="L136" s="36"/>
      <c r="M136" s="190" t="s">
        <v>1</v>
      </c>
      <c r="N136" s="191" t="s">
        <v>40</v>
      </c>
      <c r="O136" s="68"/>
      <c r="P136" s="192">
        <f t="shared" si="1"/>
        <v>0</v>
      </c>
      <c r="Q136" s="192">
        <v>0</v>
      </c>
      <c r="R136" s="192">
        <f t="shared" si="2"/>
        <v>0</v>
      </c>
      <c r="S136" s="192">
        <v>0</v>
      </c>
      <c r="T136" s="193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4" t="s">
        <v>405</v>
      </c>
      <c r="AT136" s="194" t="s">
        <v>126</v>
      </c>
      <c r="AU136" s="194" t="s">
        <v>85</v>
      </c>
      <c r="AY136" s="14" t="s">
        <v>124</v>
      </c>
      <c r="BE136" s="195">
        <f t="shared" si="4"/>
        <v>0</v>
      </c>
      <c r="BF136" s="195">
        <f t="shared" si="5"/>
        <v>0</v>
      </c>
      <c r="BG136" s="195">
        <f t="shared" si="6"/>
        <v>0</v>
      </c>
      <c r="BH136" s="195">
        <f t="shared" si="7"/>
        <v>0</v>
      </c>
      <c r="BI136" s="195">
        <f t="shared" si="8"/>
        <v>0</v>
      </c>
      <c r="BJ136" s="14" t="s">
        <v>83</v>
      </c>
      <c r="BK136" s="195">
        <f t="shared" si="9"/>
        <v>0</v>
      </c>
      <c r="BL136" s="14" t="s">
        <v>405</v>
      </c>
      <c r="BM136" s="194" t="s">
        <v>652</v>
      </c>
    </row>
    <row r="137" spans="1:65" s="2" customFormat="1" ht="16.5" customHeight="1">
      <c r="A137" s="31"/>
      <c r="B137" s="32"/>
      <c r="C137" s="201" t="s">
        <v>176</v>
      </c>
      <c r="D137" s="201" t="s">
        <v>230</v>
      </c>
      <c r="E137" s="202" t="s">
        <v>653</v>
      </c>
      <c r="F137" s="203" t="s">
        <v>654</v>
      </c>
      <c r="G137" s="204" t="s">
        <v>129</v>
      </c>
      <c r="H137" s="205">
        <v>3</v>
      </c>
      <c r="I137" s="206"/>
      <c r="J137" s="207">
        <f t="shared" si="0"/>
        <v>0</v>
      </c>
      <c r="K137" s="203" t="s">
        <v>636</v>
      </c>
      <c r="L137" s="208"/>
      <c r="M137" s="209" t="s">
        <v>1</v>
      </c>
      <c r="N137" s="210" t="s">
        <v>40</v>
      </c>
      <c r="O137" s="68"/>
      <c r="P137" s="192">
        <f t="shared" si="1"/>
        <v>0</v>
      </c>
      <c r="Q137" s="192">
        <v>0.03</v>
      </c>
      <c r="R137" s="192">
        <f t="shared" si="2"/>
        <v>0.09</v>
      </c>
      <c r="S137" s="192">
        <v>0</v>
      </c>
      <c r="T137" s="193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4" t="s">
        <v>629</v>
      </c>
      <c r="AT137" s="194" t="s">
        <v>230</v>
      </c>
      <c r="AU137" s="194" t="s">
        <v>85</v>
      </c>
      <c r="AY137" s="14" t="s">
        <v>124</v>
      </c>
      <c r="BE137" s="195">
        <f t="shared" si="4"/>
        <v>0</v>
      </c>
      <c r="BF137" s="195">
        <f t="shared" si="5"/>
        <v>0</v>
      </c>
      <c r="BG137" s="195">
        <f t="shared" si="6"/>
        <v>0</v>
      </c>
      <c r="BH137" s="195">
        <f t="shared" si="7"/>
        <v>0</v>
      </c>
      <c r="BI137" s="195">
        <f t="shared" si="8"/>
        <v>0</v>
      </c>
      <c r="BJ137" s="14" t="s">
        <v>83</v>
      </c>
      <c r="BK137" s="195">
        <f t="shared" si="9"/>
        <v>0</v>
      </c>
      <c r="BL137" s="14" t="s">
        <v>629</v>
      </c>
      <c r="BM137" s="194" t="s">
        <v>655</v>
      </c>
    </row>
    <row r="138" spans="1:65" s="2" customFormat="1" ht="16.5" customHeight="1">
      <c r="A138" s="31"/>
      <c r="B138" s="32"/>
      <c r="C138" s="201" t="s">
        <v>180</v>
      </c>
      <c r="D138" s="201" t="s">
        <v>230</v>
      </c>
      <c r="E138" s="202" t="s">
        <v>656</v>
      </c>
      <c r="F138" s="203" t="s">
        <v>654</v>
      </c>
      <c r="G138" s="204" t="s">
        <v>129</v>
      </c>
      <c r="H138" s="205">
        <v>3</v>
      </c>
      <c r="I138" s="206"/>
      <c r="J138" s="207">
        <f t="shared" si="0"/>
        <v>0</v>
      </c>
      <c r="K138" s="203" t="s">
        <v>636</v>
      </c>
      <c r="L138" s="208"/>
      <c r="M138" s="209" t="s">
        <v>1</v>
      </c>
      <c r="N138" s="210" t="s">
        <v>40</v>
      </c>
      <c r="O138" s="68"/>
      <c r="P138" s="192">
        <f t="shared" si="1"/>
        <v>0</v>
      </c>
      <c r="Q138" s="192">
        <v>0.03</v>
      </c>
      <c r="R138" s="192">
        <f t="shared" si="2"/>
        <v>0.09</v>
      </c>
      <c r="S138" s="192">
        <v>0</v>
      </c>
      <c r="T138" s="193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4" t="s">
        <v>629</v>
      </c>
      <c r="AT138" s="194" t="s">
        <v>230</v>
      </c>
      <c r="AU138" s="194" t="s">
        <v>85</v>
      </c>
      <c r="AY138" s="14" t="s">
        <v>124</v>
      </c>
      <c r="BE138" s="195">
        <f t="shared" si="4"/>
        <v>0</v>
      </c>
      <c r="BF138" s="195">
        <f t="shared" si="5"/>
        <v>0</v>
      </c>
      <c r="BG138" s="195">
        <f t="shared" si="6"/>
        <v>0</v>
      </c>
      <c r="BH138" s="195">
        <f t="shared" si="7"/>
        <v>0</v>
      </c>
      <c r="BI138" s="195">
        <f t="shared" si="8"/>
        <v>0</v>
      </c>
      <c r="BJ138" s="14" t="s">
        <v>83</v>
      </c>
      <c r="BK138" s="195">
        <f t="shared" si="9"/>
        <v>0</v>
      </c>
      <c r="BL138" s="14" t="s">
        <v>629</v>
      </c>
      <c r="BM138" s="194" t="s">
        <v>657</v>
      </c>
    </row>
    <row r="139" spans="1:65" s="2" customFormat="1" ht="16.5" customHeight="1">
      <c r="A139" s="31"/>
      <c r="B139" s="32"/>
      <c r="C139" s="201" t="s">
        <v>186</v>
      </c>
      <c r="D139" s="201" t="s">
        <v>230</v>
      </c>
      <c r="E139" s="202" t="s">
        <v>658</v>
      </c>
      <c r="F139" s="203" t="s">
        <v>654</v>
      </c>
      <c r="G139" s="204" t="s">
        <v>129</v>
      </c>
      <c r="H139" s="205">
        <v>1</v>
      </c>
      <c r="I139" s="206"/>
      <c r="J139" s="207">
        <f t="shared" si="0"/>
        <v>0</v>
      </c>
      <c r="K139" s="203" t="s">
        <v>636</v>
      </c>
      <c r="L139" s="208"/>
      <c r="M139" s="209" t="s">
        <v>1</v>
      </c>
      <c r="N139" s="210" t="s">
        <v>40</v>
      </c>
      <c r="O139" s="68"/>
      <c r="P139" s="192">
        <f t="shared" si="1"/>
        <v>0</v>
      </c>
      <c r="Q139" s="192">
        <v>0.03</v>
      </c>
      <c r="R139" s="192">
        <f t="shared" si="2"/>
        <v>0.03</v>
      </c>
      <c r="S139" s="192">
        <v>0</v>
      </c>
      <c r="T139" s="193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4" t="s">
        <v>629</v>
      </c>
      <c r="AT139" s="194" t="s">
        <v>230</v>
      </c>
      <c r="AU139" s="194" t="s">
        <v>85</v>
      </c>
      <c r="AY139" s="14" t="s">
        <v>124</v>
      </c>
      <c r="BE139" s="195">
        <f t="shared" si="4"/>
        <v>0</v>
      </c>
      <c r="BF139" s="195">
        <f t="shared" si="5"/>
        <v>0</v>
      </c>
      <c r="BG139" s="195">
        <f t="shared" si="6"/>
        <v>0</v>
      </c>
      <c r="BH139" s="195">
        <f t="shared" si="7"/>
        <v>0</v>
      </c>
      <c r="BI139" s="195">
        <f t="shared" si="8"/>
        <v>0</v>
      </c>
      <c r="BJ139" s="14" t="s">
        <v>83</v>
      </c>
      <c r="BK139" s="195">
        <f t="shared" si="9"/>
        <v>0</v>
      </c>
      <c r="BL139" s="14" t="s">
        <v>629</v>
      </c>
      <c r="BM139" s="194" t="s">
        <v>659</v>
      </c>
    </row>
    <row r="140" spans="1:65" s="2" customFormat="1" ht="16.5" customHeight="1">
      <c r="A140" s="31"/>
      <c r="B140" s="32"/>
      <c r="C140" s="201" t="s">
        <v>190</v>
      </c>
      <c r="D140" s="201" t="s">
        <v>230</v>
      </c>
      <c r="E140" s="202" t="s">
        <v>660</v>
      </c>
      <c r="F140" s="203" t="s">
        <v>654</v>
      </c>
      <c r="G140" s="204" t="s">
        <v>129</v>
      </c>
      <c r="H140" s="205">
        <v>1</v>
      </c>
      <c r="I140" s="206"/>
      <c r="J140" s="207">
        <f t="shared" si="0"/>
        <v>0</v>
      </c>
      <c r="K140" s="203" t="s">
        <v>636</v>
      </c>
      <c r="L140" s="208"/>
      <c r="M140" s="209" t="s">
        <v>1</v>
      </c>
      <c r="N140" s="210" t="s">
        <v>40</v>
      </c>
      <c r="O140" s="68"/>
      <c r="P140" s="192">
        <f t="shared" si="1"/>
        <v>0</v>
      </c>
      <c r="Q140" s="192">
        <v>0.03</v>
      </c>
      <c r="R140" s="192">
        <f t="shared" si="2"/>
        <v>0.03</v>
      </c>
      <c r="S140" s="192">
        <v>0</v>
      </c>
      <c r="T140" s="193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4" t="s">
        <v>629</v>
      </c>
      <c r="AT140" s="194" t="s">
        <v>230</v>
      </c>
      <c r="AU140" s="194" t="s">
        <v>85</v>
      </c>
      <c r="AY140" s="14" t="s">
        <v>124</v>
      </c>
      <c r="BE140" s="195">
        <f t="shared" si="4"/>
        <v>0</v>
      </c>
      <c r="BF140" s="195">
        <f t="shared" si="5"/>
        <v>0</v>
      </c>
      <c r="BG140" s="195">
        <f t="shared" si="6"/>
        <v>0</v>
      </c>
      <c r="BH140" s="195">
        <f t="shared" si="7"/>
        <v>0</v>
      </c>
      <c r="BI140" s="195">
        <f t="shared" si="8"/>
        <v>0</v>
      </c>
      <c r="BJ140" s="14" t="s">
        <v>83</v>
      </c>
      <c r="BK140" s="195">
        <f t="shared" si="9"/>
        <v>0</v>
      </c>
      <c r="BL140" s="14" t="s">
        <v>629</v>
      </c>
      <c r="BM140" s="194" t="s">
        <v>661</v>
      </c>
    </row>
    <row r="141" spans="1:65" s="2" customFormat="1" ht="16.5" customHeight="1">
      <c r="A141" s="31"/>
      <c r="B141" s="32"/>
      <c r="C141" s="201" t="s">
        <v>194</v>
      </c>
      <c r="D141" s="201" t="s">
        <v>230</v>
      </c>
      <c r="E141" s="202" t="s">
        <v>662</v>
      </c>
      <c r="F141" s="203" t="s">
        <v>654</v>
      </c>
      <c r="G141" s="204" t="s">
        <v>129</v>
      </c>
      <c r="H141" s="205">
        <v>1</v>
      </c>
      <c r="I141" s="206"/>
      <c r="J141" s="207">
        <f t="shared" si="0"/>
        <v>0</v>
      </c>
      <c r="K141" s="203" t="s">
        <v>636</v>
      </c>
      <c r="L141" s="208"/>
      <c r="M141" s="209" t="s">
        <v>1</v>
      </c>
      <c r="N141" s="210" t="s">
        <v>40</v>
      </c>
      <c r="O141" s="68"/>
      <c r="P141" s="192">
        <f t="shared" si="1"/>
        <v>0</v>
      </c>
      <c r="Q141" s="192">
        <v>0.03</v>
      </c>
      <c r="R141" s="192">
        <f t="shared" si="2"/>
        <v>0.03</v>
      </c>
      <c r="S141" s="192">
        <v>0</v>
      </c>
      <c r="T141" s="193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4" t="s">
        <v>629</v>
      </c>
      <c r="AT141" s="194" t="s">
        <v>230</v>
      </c>
      <c r="AU141" s="194" t="s">
        <v>85</v>
      </c>
      <c r="AY141" s="14" t="s">
        <v>124</v>
      </c>
      <c r="BE141" s="195">
        <f t="shared" si="4"/>
        <v>0</v>
      </c>
      <c r="BF141" s="195">
        <f t="shared" si="5"/>
        <v>0</v>
      </c>
      <c r="BG141" s="195">
        <f t="shared" si="6"/>
        <v>0</v>
      </c>
      <c r="BH141" s="195">
        <f t="shared" si="7"/>
        <v>0</v>
      </c>
      <c r="BI141" s="195">
        <f t="shared" si="8"/>
        <v>0</v>
      </c>
      <c r="BJ141" s="14" t="s">
        <v>83</v>
      </c>
      <c r="BK141" s="195">
        <f t="shared" si="9"/>
        <v>0</v>
      </c>
      <c r="BL141" s="14" t="s">
        <v>629</v>
      </c>
      <c r="BM141" s="194" t="s">
        <v>663</v>
      </c>
    </row>
    <row r="142" spans="1:65" s="2" customFormat="1" ht="16.5" customHeight="1">
      <c r="A142" s="31"/>
      <c r="B142" s="32"/>
      <c r="C142" s="183" t="s">
        <v>198</v>
      </c>
      <c r="D142" s="183" t="s">
        <v>126</v>
      </c>
      <c r="E142" s="184" t="s">
        <v>664</v>
      </c>
      <c r="F142" s="185" t="s">
        <v>665</v>
      </c>
      <c r="G142" s="186" t="s">
        <v>129</v>
      </c>
      <c r="H142" s="187">
        <v>9</v>
      </c>
      <c r="I142" s="188"/>
      <c r="J142" s="189">
        <f t="shared" si="0"/>
        <v>0</v>
      </c>
      <c r="K142" s="185" t="s">
        <v>130</v>
      </c>
      <c r="L142" s="36"/>
      <c r="M142" s="190" t="s">
        <v>1</v>
      </c>
      <c r="N142" s="191" t="s">
        <v>40</v>
      </c>
      <c r="O142" s="68"/>
      <c r="P142" s="192">
        <f t="shared" si="1"/>
        <v>0</v>
      </c>
      <c r="Q142" s="192">
        <v>0</v>
      </c>
      <c r="R142" s="192">
        <f t="shared" si="2"/>
        <v>0</v>
      </c>
      <c r="S142" s="192">
        <v>0</v>
      </c>
      <c r="T142" s="193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4" t="s">
        <v>405</v>
      </c>
      <c r="AT142" s="194" t="s">
        <v>126</v>
      </c>
      <c r="AU142" s="194" t="s">
        <v>85</v>
      </c>
      <c r="AY142" s="14" t="s">
        <v>124</v>
      </c>
      <c r="BE142" s="195">
        <f t="shared" si="4"/>
        <v>0</v>
      </c>
      <c r="BF142" s="195">
        <f t="shared" si="5"/>
        <v>0</v>
      </c>
      <c r="BG142" s="195">
        <f t="shared" si="6"/>
        <v>0</v>
      </c>
      <c r="BH142" s="195">
        <f t="shared" si="7"/>
        <v>0</v>
      </c>
      <c r="BI142" s="195">
        <f t="shared" si="8"/>
        <v>0</v>
      </c>
      <c r="BJ142" s="14" t="s">
        <v>83</v>
      </c>
      <c r="BK142" s="195">
        <f t="shared" si="9"/>
        <v>0</v>
      </c>
      <c r="BL142" s="14" t="s">
        <v>405</v>
      </c>
      <c r="BM142" s="194" t="s">
        <v>666</v>
      </c>
    </row>
    <row r="143" spans="1:65" s="2" customFormat="1" ht="16.5" customHeight="1">
      <c r="A143" s="31"/>
      <c r="B143" s="32"/>
      <c r="C143" s="201" t="s">
        <v>202</v>
      </c>
      <c r="D143" s="201" t="s">
        <v>230</v>
      </c>
      <c r="E143" s="202" t="s">
        <v>667</v>
      </c>
      <c r="F143" s="203" t="s">
        <v>668</v>
      </c>
      <c r="G143" s="204" t="s">
        <v>129</v>
      </c>
      <c r="H143" s="205">
        <v>8</v>
      </c>
      <c r="I143" s="206"/>
      <c r="J143" s="207">
        <f t="shared" si="0"/>
        <v>0</v>
      </c>
      <c r="K143" s="203" t="s">
        <v>636</v>
      </c>
      <c r="L143" s="208"/>
      <c r="M143" s="209" t="s">
        <v>1</v>
      </c>
      <c r="N143" s="210" t="s">
        <v>40</v>
      </c>
      <c r="O143" s="68"/>
      <c r="P143" s="192">
        <f t="shared" si="1"/>
        <v>0</v>
      </c>
      <c r="Q143" s="192">
        <v>0</v>
      </c>
      <c r="R143" s="192">
        <f t="shared" si="2"/>
        <v>0</v>
      </c>
      <c r="S143" s="192">
        <v>0</v>
      </c>
      <c r="T143" s="193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4" t="s">
        <v>629</v>
      </c>
      <c r="AT143" s="194" t="s">
        <v>230</v>
      </c>
      <c r="AU143" s="194" t="s">
        <v>85</v>
      </c>
      <c r="AY143" s="14" t="s">
        <v>124</v>
      </c>
      <c r="BE143" s="195">
        <f t="shared" si="4"/>
        <v>0</v>
      </c>
      <c r="BF143" s="195">
        <f t="shared" si="5"/>
        <v>0</v>
      </c>
      <c r="BG143" s="195">
        <f t="shared" si="6"/>
        <v>0</v>
      </c>
      <c r="BH143" s="195">
        <f t="shared" si="7"/>
        <v>0</v>
      </c>
      <c r="BI143" s="195">
        <f t="shared" si="8"/>
        <v>0</v>
      </c>
      <c r="BJ143" s="14" t="s">
        <v>83</v>
      </c>
      <c r="BK143" s="195">
        <f t="shared" si="9"/>
        <v>0</v>
      </c>
      <c r="BL143" s="14" t="s">
        <v>629</v>
      </c>
      <c r="BM143" s="194" t="s">
        <v>669</v>
      </c>
    </row>
    <row r="144" spans="1:47" s="2" customFormat="1" ht="19.5">
      <c r="A144" s="31"/>
      <c r="B144" s="32"/>
      <c r="C144" s="33"/>
      <c r="D144" s="196" t="s">
        <v>152</v>
      </c>
      <c r="E144" s="33"/>
      <c r="F144" s="197" t="s">
        <v>670</v>
      </c>
      <c r="G144" s="33"/>
      <c r="H144" s="33"/>
      <c r="I144" s="198"/>
      <c r="J144" s="33"/>
      <c r="K144" s="33"/>
      <c r="L144" s="36"/>
      <c r="M144" s="199"/>
      <c r="N144" s="200"/>
      <c r="O144" s="68"/>
      <c r="P144" s="68"/>
      <c r="Q144" s="68"/>
      <c r="R144" s="68"/>
      <c r="S144" s="68"/>
      <c r="T144" s="69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T144" s="14" t="s">
        <v>152</v>
      </c>
      <c r="AU144" s="14" t="s">
        <v>85</v>
      </c>
    </row>
    <row r="145" spans="1:65" s="2" customFormat="1" ht="16.5" customHeight="1">
      <c r="A145" s="31"/>
      <c r="B145" s="32"/>
      <c r="C145" s="201" t="s">
        <v>207</v>
      </c>
      <c r="D145" s="201" t="s">
        <v>230</v>
      </c>
      <c r="E145" s="202" t="s">
        <v>671</v>
      </c>
      <c r="F145" s="203" t="s">
        <v>672</v>
      </c>
      <c r="G145" s="204" t="s">
        <v>129</v>
      </c>
      <c r="H145" s="205">
        <v>1</v>
      </c>
      <c r="I145" s="206"/>
      <c r="J145" s="207">
        <f>ROUND(I145*H145,2)</f>
        <v>0</v>
      </c>
      <c r="K145" s="203" t="s">
        <v>636</v>
      </c>
      <c r="L145" s="208"/>
      <c r="M145" s="209" t="s">
        <v>1</v>
      </c>
      <c r="N145" s="210" t="s">
        <v>40</v>
      </c>
      <c r="O145" s="68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4" t="s">
        <v>629</v>
      </c>
      <c r="AT145" s="194" t="s">
        <v>230</v>
      </c>
      <c r="AU145" s="194" t="s">
        <v>85</v>
      </c>
      <c r="AY145" s="14" t="s">
        <v>124</v>
      </c>
      <c r="BE145" s="195">
        <f>IF(N145="základní",J145,0)</f>
        <v>0</v>
      </c>
      <c r="BF145" s="195">
        <f>IF(N145="snížená",J145,0)</f>
        <v>0</v>
      </c>
      <c r="BG145" s="195">
        <f>IF(N145="zákl. přenesená",J145,0)</f>
        <v>0</v>
      </c>
      <c r="BH145" s="195">
        <f>IF(N145="sníž. přenesená",J145,0)</f>
        <v>0</v>
      </c>
      <c r="BI145" s="195">
        <f>IF(N145="nulová",J145,0)</f>
        <v>0</v>
      </c>
      <c r="BJ145" s="14" t="s">
        <v>83</v>
      </c>
      <c r="BK145" s="195">
        <f>ROUND(I145*H145,2)</f>
        <v>0</v>
      </c>
      <c r="BL145" s="14" t="s">
        <v>629</v>
      </c>
      <c r="BM145" s="194" t="s">
        <v>673</v>
      </c>
    </row>
    <row r="146" spans="1:65" s="2" customFormat="1" ht="16.5" customHeight="1">
      <c r="A146" s="31"/>
      <c r="B146" s="32"/>
      <c r="C146" s="183" t="s">
        <v>7</v>
      </c>
      <c r="D146" s="183" t="s">
        <v>126</v>
      </c>
      <c r="E146" s="184" t="s">
        <v>674</v>
      </c>
      <c r="F146" s="185" t="s">
        <v>675</v>
      </c>
      <c r="G146" s="186" t="s">
        <v>129</v>
      </c>
      <c r="H146" s="187">
        <v>9</v>
      </c>
      <c r="I146" s="188"/>
      <c r="J146" s="189">
        <f>ROUND(I146*H146,2)</f>
        <v>0</v>
      </c>
      <c r="K146" s="185" t="s">
        <v>130</v>
      </c>
      <c r="L146" s="36"/>
      <c r="M146" s="190" t="s">
        <v>1</v>
      </c>
      <c r="N146" s="191" t="s">
        <v>40</v>
      </c>
      <c r="O146" s="68"/>
      <c r="P146" s="192">
        <f>O146*H146</f>
        <v>0</v>
      </c>
      <c r="Q146" s="192">
        <v>0</v>
      </c>
      <c r="R146" s="192">
        <f>Q146*H146</f>
        <v>0</v>
      </c>
      <c r="S146" s="192">
        <v>0</v>
      </c>
      <c r="T146" s="193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4" t="s">
        <v>405</v>
      </c>
      <c r="AT146" s="194" t="s">
        <v>126</v>
      </c>
      <c r="AU146" s="194" t="s">
        <v>85</v>
      </c>
      <c r="AY146" s="14" t="s">
        <v>124</v>
      </c>
      <c r="BE146" s="195">
        <f>IF(N146="základní",J146,0)</f>
        <v>0</v>
      </c>
      <c r="BF146" s="195">
        <f>IF(N146="snížená",J146,0)</f>
        <v>0</v>
      </c>
      <c r="BG146" s="195">
        <f>IF(N146="zákl. přenesená",J146,0)</f>
        <v>0</v>
      </c>
      <c r="BH146" s="195">
        <f>IF(N146="sníž. přenesená",J146,0)</f>
        <v>0</v>
      </c>
      <c r="BI146" s="195">
        <f>IF(N146="nulová",J146,0)</f>
        <v>0</v>
      </c>
      <c r="BJ146" s="14" t="s">
        <v>83</v>
      </c>
      <c r="BK146" s="195">
        <f>ROUND(I146*H146,2)</f>
        <v>0</v>
      </c>
      <c r="BL146" s="14" t="s">
        <v>405</v>
      </c>
      <c r="BM146" s="194" t="s">
        <v>676</v>
      </c>
    </row>
    <row r="147" spans="1:65" s="2" customFormat="1" ht="16.5" customHeight="1">
      <c r="A147" s="31"/>
      <c r="B147" s="32"/>
      <c r="C147" s="201" t="s">
        <v>216</v>
      </c>
      <c r="D147" s="201" t="s">
        <v>230</v>
      </c>
      <c r="E147" s="202" t="s">
        <v>677</v>
      </c>
      <c r="F147" s="203" t="s">
        <v>678</v>
      </c>
      <c r="G147" s="204" t="s">
        <v>129</v>
      </c>
      <c r="H147" s="205">
        <v>9</v>
      </c>
      <c r="I147" s="206"/>
      <c r="J147" s="207">
        <f>ROUND(I147*H147,2)</f>
        <v>0</v>
      </c>
      <c r="K147" s="203" t="s">
        <v>298</v>
      </c>
      <c r="L147" s="208"/>
      <c r="M147" s="209" t="s">
        <v>1</v>
      </c>
      <c r="N147" s="210" t="s">
        <v>40</v>
      </c>
      <c r="O147" s="68"/>
      <c r="P147" s="192">
        <f>O147*H147</f>
        <v>0</v>
      </c>
      <c r="Q147" s="192">
        <v>0.0013</v>
      </c>
      <c r="R147" s="192">
        <f>Q147*H147</f>
        <v>0.011699999999999999</v>
      </c>
      <c r="S147" s="192">
        <v>0</v>
      </c>
      <c r="T147" s="193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4" t="s">
        <v>679</v>
      </c>
      <c r="AT147" s="194" t="s">
        <v>230</v>
      </c>
      <c r="AU147" s="194" t="s">
        <v>85</v>
      </c>
      <c r="AY147" s="14" t="s">
        <v>124</v>
      </c>
      <c r="BE147" s="195">
        <f>IF(N147="základní",J147,0)</f>
        <v>0</v>
      </c>
      <c r="BF147" s="195">
        <f>IF(N147="snížená",J147,0)</f>
        <v>0</v>
      </c>
      <c r="BG147" s="195">
        <f>IF(N147="zákl. přenesená",J147,0)</f>
        <v>0</v>
      </c>
      <c r="BH147" s="195">
        <f>IF(N147="sníž. přenesená",J147,0)</f>
        <v>0</v>
      </c>
      <c r="BI147" s="195">
        <f>IF(N147="nulová",J147,0)</f>
        <v>0</v>
      </c>
      <c r="BJ147" s="14" t="s">
        <v>83</v>
      </c>
      <c r="BK147" s="195">
        <f>ROUND(I147*H147,2)</f>
        <v>0</v>
      </c>
      <c r="BL147" s="14" t="s">
        <v>405</v>
      </c>
      <c r="BM147" s="194" t="s">
        <v>680</v>
      </c>
    </row>
    <row r="148" spans="1:65" s="2" customFormat="1" ht="33" customHeight="1">
      <c r="A148" s="31"/>
      <c r="B148" s="32"/>
      <c r="C148" s="183" t="s">
        <v>220</v>
      </c>
      <c r="D148" s="183" t="s">
        <v>126</v>
      </c>
      <c r="E148" s="184" t="s">
        <v>681</v>
      </c>
      <c r="F148" s="185" t="s">
        <v>682</v>
      </c>
      <c r="G148" s="186" t="s">
        <v>171</v>
      </c>
      <c r="H148" s="187">
        <v>275</v>
      </c>
      <c r="I148" s="188"/>
      <c r="J148" s="189">
        <f>ROUND(I148*H148,2)</f>
        <v>0</v>
      </c>
      <c r="K148" s="185" t="s">
        <v>130</v>
      </c>
      <c r="L148" s="36"/>
      <c r="M148" s="190" t="s">
        <v>1</v>
      </c>
      <c r="N148" s="191" t="s">
        <v>40</v>
      </c>
      <c r="O148" s="68"/>
      <c r="P148" s="192">
        <f>O148*H148</f>
        <v>0</v>
      </c>
      <c r="Q148" s="192">
        <v>0</v>
      </c>
      <c r="R148" s="192">
        <f>Q148*H148</f>
        <v>0</v>
      </c>
      <c r="S148" s="192">
        <v>0</v>
      </c>
      <c r="T148" s="193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4" t="s">
        <v>405</v>
      </c>
      <c r="AT148" s="194" t="s">
        <v>126</v>
      </c>
      <c r="AU148" s="194" t="s">
        <v>85</v>
      </c>
      <c r="AY148" s="14" t="s">
        <v>124</v>
      </c>
      <c r="BE148" s="195">
        <f>IF(N148="základní",J148,0)</f>
        <v>0</v>
      </c>
      <c r="BF148" s="195">
        <f>IF(N148="snížená",J148,0)</f>
        <v>0</v>
      </c>
      <c r="BG148" s="195">
        <f>IF(N148="zákl. přenesená",J148,0)</f>
        <v>0</v>
      </c>
      <c r="BH148" s="195">
        <f>IF(N148="sníž. přenesená",J148,0)</f>
        <v>0</v>
      </c>
      <c r="BI148" s="195">
        <f>IF(N148="nulová",J148,0)</f>
        <v>0</v>
      </c>
      <c r="BJ148" s="14" t="s">
        <v>83</v>
      </c>
      <c r="BK148" s="195">
        <f>ROUND(I148*H148,2)</f>
        <v>0</v>
      </c>
      <c r="BL148" s="14" t="s">
        <v>405</v>
      </c>
      <c r="BM148" s="194" t="s">
        <v>683</v>
      </c>
    </row>
    <row r="149" spans="1:65" s="2" customFormat="1" ht="16.5" customHeight="1">
      <c r="A149" s="31"/>
      <c r="B149" s="32"/>
      <c r="C149" s="201" t="s">
        <v>225</v>
      </c>
      <c r="D149" s="201" t="s">
        <v>230</v>
      </c>
      <c r="E149" s="202" t="s">
        <v>684</v>
      </c>
      <c r="F149" s="203" t="s">
        <v>685</v>
      </c>
      <c r="G149" s="204" t="s">
        <v>242</v>
      </c>
      <c r="H149" s="205">
        <v>170.5</v>
      </c>
      <c r="I149" s="206"/>
      <c r="J149" s="207">
        <f>ROUND(I149*H149,2)</f>
        <v>0</v>
      </c>
      <c r="K149" s="203" t="s">
        <v>130</v>
      </c>
      <c r="L149" s="208"/>
      <c r="M149" s="209" t="s">
        <v>1</v>
      </c>
      <c r="N149" s="210" t="s">
        <v>40</v>
      </c>
      <c r="O149" s="68"/>
      <c r="P149" s="192">
        <f>O149*H149</f>
        <v>0</v>
      </c>
      <c r="Q149" s="192">
        <v>0.001</v>
      </c>
      <c r="R149" s="192">
        <f>Q149*H149</f>
        <v>0.1705</v>
      </c>
      <c r="S149" s="192">
        <v>0</v>
      </c>
      <c r="T149" s="193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4" t="s">
        <v>158</v>
      </c>
      <c r="AT149" s="194" t="s">
        <v>230</v>
      </c>
      <c r="AU149" s="194" t="s">
        <v>85</v>
      </c>
      <c r="AY149" s="14" t="s">
        <v>124</v>
      </c>
      <c r="BE149" s="195">
        <f>IF(N149="základní",J149,0)</f>
        <v>0</v>
      </c>
      <c r="BF149" s="195">
        <f>IF(N149="snížená",J149,0)</f>
        <v>0</v>
      </c>
      <c r="BG149" s="195">
        <f>IF(N149="zákl. přenesená",J149,0)</f>
        <v>0</v>
      </c>
      <c r="BH149" s="195">
        <f>IF(N149="sníž. přenesená",J149,0)</f>
        <v>0</v>
      </c>
      <c r="BI149" s="195">
        <f>IF(N149="nulová",J149,0)</f>
        <v>0</v>
      </c>
      <c r="BJ149" s="14" t="s">
        <v>83</v>
      </c>
      <c r="BK149" s="195">
        <f>ROUND(I149*H149,2)</f>
        <v>0</v>
      </c>
      <c r="BL149" s="14" t="s">
        <v>131</v>
      </c>
      <c r="BM149" s="194" t="s">
        <v>686</v>
      </c>
    </row>
    <row r="150" spans="1:47" s="2" customFormat="1" ht="19.5">
      <c r="A150" s="31"/>
      <c r="B150" s="32"/>
      <c r="C150" s="33"/>
      <c r="D150" s="196" t="s">
        <v>152</v>
      </c>
      <c r="E150" s="33"/>
      <c r="F150" s="197" t="s">
        <v>687</v>
      </c>
      <c r="G150" s="33"/>
      <c r="H150" s="33"/>
      <c r="I150" s="198"/>
      <c r="J150" s="33"/>
      <c r="K150" s="33"/>
      <c r="L150" s="36"/>
      <c r="M150" s="199"/>
      <c r="N150" s="200"/>
      <c r="O150" s="68"/>
      <c r="P150" s="68"/>
      <c r="Q150" s="68"/>
      <c r="R150" s="68"/>
      <c r="S150" s="68"/>
      <c r="T150" s="69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T150" s="14" t="s">
        <v>152</v>
      </c>
      <c r="AU150" s="14" t="s">
        <v>85</v>
      </c>
    </row>
    <row r="151" spans="1:65" s="2" customFormat="1" ht="24.2" customHeight="1">
      <c r="A151" s="31"/>
      <c r="B151" s="32"/>
      <c r="C151" s="183" t="s">
        <v>229</v>
      </c>
      <c r="D151" s="183" t="s">
        <v>126</v>
      </c>
      <c r="E151" s="184" t="s">
        <v>688</v>
      </c>
      <c r="F151" s="185" t="s">
        <v>689</v>
      </c>
      <c r="G151" s="186" t="s">
        <v>171</v>
      </c>
      <c r="H151" s="187">
        <v>275</v>
      </c>
      <c r="I151" s="188"/>
      <c r="J151" s="189">
        <f aca="true" t="shared" si="10" ref="J151:J160">ROUND(I151*H151,2)</f>
        <v>0</v>
      </c>
      <c r="K151" s="185" t="s">
        <v>130</v>
      </c>
      <c r="L151" s="36"/>
      <c r="M151" s="190" t="s">
        <v>1</v>
      </c>
      <c r="N151" s="191" t="s">
        <v>40</v>
      </c>
      <c r="O151" s="68"/>
      <c r="P151" s="192">
        <f aca="true" t="shared" si="11" ref="P151:P160">O151*H151</f>
        <v>0</v>
      </c>
      <c r="Q151" s="192">
        <v>0</v>
      </c>
      <c r="R151" s="192">
        <f aca="true" t="shared" si="12" ref="R151:R160">Q151*H151</f>
        <v>0</v>
      </c>
      <c r="S151" s="192">
        <v>0</v>
      </c>
      <c r="T151" s="193">
        <f aca="true" t="shared" si="13" ref="T151:T160"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4" t="s">
        <v>405</v>
      </c>
      <c r="AT151" s="194" t="s">
        <v>126</v>
      </c>
      <c r="AU151" s="194" t="s">
        <v>85</v>
      </c>
      <c r="AY151" s="14" t="s">
        <v>124</v>
      </c>
      <c r="BE151" s="195">
        <f aca="true" t="shared" si="14" ref="BE151:BE160">IF(N151="základní",J151,0)</f>
        <v>0</v>
      </c>
      <c r="BF151" s="195">
        <f aca="true" t="shared" si="15" ref="BF151:BF160">IF(N151="snížená",J151,0)</f>
        <v>0</v>
      </c>
      <c r="BG151" s="195">
        <f aca="true" t="shared" si="16" ref="BG151:BG160">IF(N151="zákl. přenesená",J151,0)</f>
        <v>0</v>
      </c>
      <c r="BH151" s="195">
        <f aca="true" t="shared" si="17" ref="BH151:BH160">IF(N151="sníž. přenesená",J151,0)</f>
        <v>0</v>
      </c>
      <c r="BI151" s="195">
        <f aca="true" t="shared" si="18" ref="BI151:BI160">IF(N151="nulová",J151,0)</f>
        <v>0</v>
      </c>
      <c r="BJ151" s="14" t="s">
        <v>83</v>
      </c>
      <c r="BK151" s="195">
        <f aca="true" t="shared" si="19" ref="BK151:BK160">ROUND(I151*H151,2)</f>
        <v>0</v>
      </c>
      <c r="BL151" s="14" t="s">
        <v>405</v>
      </c>
      <c r="BM151" s="194" t="s">
        <v>690</v>
      </c>
    </row>
    <row r="152" spans="1:65" s="2" customFormat="1" ht="16.5" customHeight="1">
      <c r="A152" s="31"/>
      <c r="B152" s="32"/>
      <c r="C152" s="201" t="s">
        <v>235</v>
      </c>
      <c r="D152" s="201" t="s">
        <v>230</v>
      </c>
      <c r="E152" s="202" t="s">
        <v>691</v>
      </c>
      <c r="F152" s="203" t="s">
        <v>692</v>
      </c>
      <c r="G152" s="204" t="s">
        <v>171</v>
      </c>
      <c r="H152" s="205">
        <v>275</v>
      </c>
      <c r="I152" s="206"/>
      <c r="J152" s="207">
        <f t="shared" si="10"/>
        <v>0</v>
      </c>
      <c r="K152" s="203" t="s">
        <v>130</v>
      </c>
      <c r="L152" s="208"/>
      <c r="M152" s="209" t="s">
        <v>1</v>
      </c>
      <c r="N152" s="210" t="s">
        <v>40</v>
      </c>
      <c r="O152" s="68"/>
      <c r="P152" s="192">
        <f t="shared" si="11"/>
        <v>0</v>
      </c>
      <c r="Q152" s="192">
        <v>0.0009</v>
      </c>
      <c r="R152" s="192">
        <f t="shared" si="12"/>
        <v>0.2475</v>
      </c>
      <c r="S152" s="192">
        <v>0</v>
      </c>
      <c r="T152" s="193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4" t="s">
        <v>629</v>
      </c>
      <c r="AT152" s="194" t="s">
        <v>230</v>
      </c>
      <c r="AU152" s="194" t="s">
        <v>85</v>
      </c>
      <c r="AY152" s="14" t="s">
        <v>124</v>
      </c>
      <c r="BE152" s="195">
        <f t="shared" si="14"/>
        <v>0</v>
      </c>
      <c r="BF152" s="195">
        <f t="shared" si="15"/>
        <v>0</v>
      </c>
      <c r="BG152" s="195">
        <f t="shared" si="16"/>
        <v>0</v>
      </c>
      <c r="BH152" s="195">
        <f t="shared" si="17"/>
        <v>0</v>
      </c>
      <c r="BI152" s="195">
        <f t="shared" si="18"/>
        <v>0</v>
      </c>
      <c r="BJ152" s="14" t="s">
        <v>83</v>
      </c>
      <c r="BK152" s="195">
        <f t="shared" si="19"/>
        <v>0</v>
      </c>
      <c r="BL152" s="14" t="s">
        <v>629</v>
      </c>
      <c r="BM152" s="194" t="s">
        <v>693</v>
      </c>
    </row>
    <row r="153" spans="1:65" s="2" customFormat="1" ht="24.2" customHeight="1">
      <c r="A153" s="31"/>
      <c r="B153" s="32"/>
      <c r="C153" s="183" t="s">
        <v>239</v>
      </c>
      <c r="D153" s="183" t="s">
        <v>126</v>
      </c>
      <c r="E153" s="184" t="s">
        <v>694</v>
      </c>
      <c r="F153" s="185" t="s">
        <v>695</v>
      </c>
      <c r="G153" s="186" t="s">
        <v>171</v>
      </c>
      <c r="H153" s="187">
        <v>120</v>
      </c>
      <c r="I153" s="188"/>
      <c r="J153" s="189">
        <f t="shared" si="10"/>
        <v>0</v>
      </c>
      <c r="K153" s="185" t="s">
        <v>130</v>
      </c>
      <c r="L153" s="36"/>
      <c r="M153" s="190" t="s">
        <v>1</v>
      </c>
      <c r="N153" s="191" t="s">
        <v>40</v>
      </c>
      <c r="O153" s="68"/>
      <c r="P153" s="192">
        <f t="shared" si="11"/>
        <v>0</v>
      </c>
      <c r="Q153" s="192">
        <v>0</v>
      </c>
      <c r="R153" s="192">
        <f t="shared" si="12"/>
        <v>0</v>
      </c>
      <c r="S153" s="192">
        <v>0</v>
      </c>
      <c r="T153" s="193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4" t="s">
        <v>405</v>
      </c>
      <c r="AT153" s="194" t="s">
        <v>126</v>
      </c>
      <c r="AU153" s="194" t="s">
        <v>85</v>
      </c>
      <c r="AY153" s="14" t="s">
        <v>124</v>
      </c>
      <c r="BE153" s="195">
        <f t="shared" si="14"/>
        <v>0</v>
      </c>
      <c r="BF153" s="195">
        <f t="shared" si="15"/>
        <v>0</v>
      </c>
      <c r="BG153" s="195">
        <f t="shared" si="16"/>
        <v>0</v>
      </c>
      <c r="BH153" s="195">
        <f t="shared" si="17"/>
        <v>0</v>
      </c>
      <c r="BI153" s="195">
        <f t="shared" si="18"/>
        <v>0</v>
      </c>
      <c r="BJ153" s="14" t="s">
        <v>83</v>
      </c>
      <c r="BK153" s="195">
        <f t="shared" si="19"/>
        <v>0</v>
      </c>
      <c r="BL153" s="14" t="s">
        <v>405</v>
      </c>
      <c r="BM153" s="194" t="s">
        <v>696</v>
      </c>
    </row>
    <row r="154" spans="1:65" s="2" customFormat="1" ht="16.5" customHeight="1">
      <c r="A154" s="31"/>
      <c r="B154" s="32"/>
      <c r="C154" s="201" t="s">
        <v>245</v>
      </c>
      <c r="D154" s="201" t="s">
        <v>230</v>
      </c>
      <c r="E154" s="202" t="s">
        <v>697</v>
      </c>
      <c r="F154" s="203" t="s">
        <v>698</v>
      </c>
      <c r="G154" s="204" t="s">
        <v>171</v>
      </c>
      <c r="H154" s="205">
        <v>120</v>
      </c>
      <c r="I154" s="206"/>
      <c r="J154" s="207">
        <f t="shared" si="10"/>
        <v>0</v>
      </c>
      <c r="K154" s="203" t="s">
        <v>130</v>
      </c>
      <c r="L154" s="208"/>
      <c r="M154" s="209" t="s">
        <v>1</v>
      </c>
      <c r="N154" s="210" t="s">
        <v>40</v>
      </c>
      <c r="O154" s="68"/>
      <c r="P154" s="192">
        <f t="shared" si="11"/>
        <v>0</v>
      </c>
      <c r="Q154" s="192">
        <v>0.00016</v>
      </c>
      <c r="R154" s="192">
        <f t="shared" si="12"/>
        <v>0.019200000000000002</v>
      </c>
      <c r="S154" s="192">
        <v>0</v>
      </c>
      <c r="T154" s="193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4" t="s">
        <v>629</v>
      </c>
      <c r="AT154" s="194" t="s">
        <v>230</v>
      </c>
      <c r="AU154" s="194" t="s">
        <v>85</v>
      </c>
      <c r="AY154" s="14" t="s">
        <v>124</v>
      </c>
      <c r="BE154" s="195">
        <f t="shared" si="14"/>
        <v>0</v>
      </c>
      <c r="BF154" s="195">
        <f t="shared" si="15"/>
        <v>0</v>
      </c>
      <c r="BG154" s="195">
        <f t="shared" si="16"/>
        <v>0</v>
      </c>
      <c r="BH154" s="195">
        <f t="shared" si="17"/>
        <v>0</v>
      </c>
      <c r="BI154" s="195">
        <f t="shared" si="18"/>
        <v>0</v>
      </c>
      <c r="BJ154" s="14" t="s">
        <v>83</v>
      </c>
      <c r="BK154" s="195">
        <f t="shared" si="19"/>
        <v>0</v>
      </c>
      <c r="BL154" s="14" t="s">
        <v>629</v>
      </c>
      <c r="BM154" s="194" t="s">
        <v>699</v>
      </c>
    </row>
    <row r="155" spans="1:65" s="2" customFormat="1" ht="24.2" customHeight="1">
      <c r="A155" s="31"/>
      <c r="B155" s="32"/>
      <c r="C155" s="183" t="s">
        <v>249</v>
      </c>
      <c r="D155" s="183" t="s">
        <v>126</v>
      </c>
      <c r="E155" s="184" t="s">
        <v>700</v>
      </c>
      <c r="F155" s="185" t="s">
        <v>701</v>
      </c>
      <c r="G155" s="186" t="s">
        <v>129</v>
      </c>
      <c r="H155" s="187">
        <v>7</v>
      </c>
      <c r="I155" s="188"/>
      <c r="J155" s="189">
        <f t="shared" si="10"/>
        <v>0</v>
      </c>
      <c r="K155" s="185" t="s">
        <v>130</v>
      </c>
      <c r="L155" s="36"/>
      <c r="M155" s="190" t="s">
        <v>1</v>
      </c>
      <c r="N155" s="191" t="s">
        <v>40</v>
      </c>
      <c r="O155" s="68"/>
      <c r="P155" s="192">
        <f t="shared" si="11"/>
        <v>0</v>
      </c>
      <c r="Q155" s="192">
        <v>0</v>
      </c>
      <c r="R155" s="192">
        <f t="shared" si="12"/>
        <v>0</v>
      </c>
      <c r="S155" s="192">
        <v>0</v>
      </c>
      <c r="T155" s="193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4" t="s">
        <v>405</v>
      </c>
      <c r="AT155" s="194" t="s">
        <v>126</v>
      </c>
      <c r="AU155" s="194" t="s">
        <v>85</v>
      </c>
      <c r="AY155" s="14" t="s">
        <v>124</v>
      </c>
      <c r="BE155" s="195">
        <f t="shared" si="14"/>
        <v>0</v>
      </c>
      <c r="BF155" s="195">
        <f t="shared" si="15"/>
        <v>0</v>
      </c>
      <c r="BG155" s="195">
        <f t="shared" si="16"/>
        <v>0</v>
      </c>
      <c r="BH155" s="195">
        <f t="shared" si="17"/>
        <v>0</v>
      </c>
      <c r="BI155" s="195">
        <f t="shared" si="18"/>
        <v>0</v>
      </c>
      <c r="BJ155" s="14" t="s">
        <v>83</v>
      </c>
      <c r="BK155" s="195">
        <f t="shared" si="19"/>
        <v>0</v>
      </c>
      <c r="BL155" s="14" t="s">
        <v>405</v>
      </c>
      <c r="BM155" s="194" t="s">
        <v>702</v>
      </c>
    </row>
    <row r="156" spans="1:65" s="2" customFormat="1" ht="24.2" customHeight="1">
      <c r="A156" s="31"/>
      <c r="B156" s="32"/>
      <c r="C156" s="183" t="s">
        <v>254</v>
      </c>
      <c r="D156" s="183" t="s">
        <v>126</v>
      </c>
      <c r="E156" s="184" t="s">
        <v>703</v>
      </c>
      <c r="F156" s="185" t="s">
        <v>704</v>
      </c>
      <c r="G156" s="186" t="s">
        <v>129</v>
      </c>
      <c r="H156" s="187">
        <v>7</v>
      </c>
      <c r="I156" s="188"/>
      <c r="J156" s="189">
        <f t="shared" si="10"/>
        <v>0</v>
      </c>
      <c r="K156" s="185" t="s">
        <v>130</v>
      </c>
      <c r="L156" s="36"/>
      <c r="M156" s="190" t="s">
        <v>1</v>
      </c>
      <c r="N156" s="191" t="s">
        <v>40</v>
      </c>
      <c r="O156" s="68"/>
      <c r="P156" s="192">
        <f t="shared" si="11"/>
        <v>0</v>
      </c>
      <c r="Q156" s="192">
        <v>0</v>
      </c>
      <c r="R156" s="192">
        <f t="shared" si="12"/>
        <v>0</v>
      </c>
      <c r="S156" s="192">
        <v>0</v>
      </c>
      <c r="T156" s="193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4" t="s">
        <v>405</v>
      </c>
      <c r="AT156" s="194" t="s">
        <v>126</v>
      </c>
      <c r="AU156" s="194" t="s">
        <v>85</v>
      </c>
      <c r="AY156" s="14" t="s">
        <v>124</v>
      </c>
      <c r="BE156" s="195">
        <f t="shared" si="14"/>
        <v>0</v>
      </c>
      <c r="BF156" s="195">
        <f t="shared" si="15"/>
        <v>0</v>
      </c>
      <c r="BG156" s="195">
        <f t="shared" si="16"/>
        <v>0</v>
      </c>
      <c r="BH156" s="195">
        <f t="shared" si="17"/>
        <v>0</v>
      </c>
      <c r="BI156" s="195">
        <f t="shared" si="18"/>
        <v>0</v>
      </c>
      <c r="BJ156" s="14" t="s">
        <v>83</v>
      </c>
      <c r="BK156" s="195">
        <f t="shared" si="19"/>
        <v>0</v>
      </c>
      <c r="BL156" s="14" t="s">
        <v>405</v>
      </c>
      <c r="BM156" s="194" t="s">
        <v>705</v>
      </c>
    </row>
    <row r="157" spans="1:65" s="2" customFormat="1" ht="24.2" customHeight="1">
      <c r="A157" s="31"/>
      <c r="B157" s="32"/>
      <c r="C157" s="183" t="s">
        <v>258</v>
      </c>
      <c r="D157" s="183" t="s">
        <v>126</v>
      </c>
      <c r="E157" s="184" t="s">
        <v>706</v>
      </c>
      <c r="F157" s="185" t="s">
        <v>707</v>
      </c>
      <c r="G157" s="186" t="s">
        <v>129</v>
      </c>
      <c r="H157" s="187">
        <v>7</v>
      </c>
      <c r="I157" s="188"/>
      <c r="J157" s="189">
        <f t="shared" si="10"/>
        <v>0</v>
      </c>
      <c r="K157" s="185" t="s">
        <v>130</v>
      </c>
      <c r="L157" s="36"/>
      <c r="M157" s="190" t="s">
        <v>1</v>
      </c>
      <c r="N157" s="191" t="s">
        <v>40</v>
      </c>
      <c r="O157" s="68"/>
      <c r="P157" s="192">
        <f t="shared" si="11"/>
        <v>0</v>
      </c>
      <c r="Q157" s="192">
        <v>0</v>
      </c>
      <c r="R157" s="192">
        <f t="shared" si="12"/>
        <v>0</v>
      </c>
      <c r="S157" s="192">
        <v>0</v>
      </c>
      <c r="T157" s="193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4" t="s">
        <v>405</v>
      </c>
      <c r="AT157" s="194" t="s">
        <v>126</v>
      </c>
      <c r="AU157" s="194" t="s">
        <v>85</v>
      </c>
      <c r="AY157" s="14" t="s">
        <v>124</v>
      </c>
      <c r="BE157" s="195">
        <f t="shared" si="14"/>
        <v>0</v>
      </c>
      <c r="BF157" s="195">
        <f t="shared" si="15"/>
        <v>0</v>
      </c>
      <c r="BG157" s="195">
        <f t="shared" si="16"/>
        <v>0</v>
      </c>
      <c r="BH157" s="195">
        <f t="shared" si="17"/>
        <v>0</v>
      </c>
      <c r="BI157" s="195">
        <f t="shared" si="18"/>
        <v>0</v>
      </c>
      <c r="BJ157" s="14" t="s">
        <v>83</v>
      </c>
      <c r="BK157" s="195">
        <f t="shared" si="19"/>
        <v>0</v>
      </c>
      <c r="BL157" s="14" t="s">
        <v>405</v>
      </c>
      <c r="BM157" s="194" t="s">
        <v>708</v>
      </c>
    </row>
    <row r="158" spans="1:65" s="2" customFormat="1" ht="16.5" customHeight="1">
      <c r="A158" s="31"/>
      <c r="B158" s="32"/>
      <c r="C158" s="183" t="s">
        <v>263</v>
      </c>
      <c r="D158" s="183" t="s">
        <v>126</v>
      </c>
      <c r="E158" s="184" t="s">
        <v>709</v>
      </c>
      <c r="F158" s="185" t="s">
        <v>710</v>
      </c>
      <c r="G158" s="186" t="s">
        <v>711</v>
      </c>
      <c r="H158" s="216"/>
      <c r="I158" s="188"/>
      <c r="J158" s="189">
        <f t="shared" si="10"/>
        <v>0</v>
      </c>
      <c r="K158" s="185" t="s">
        <v>636</v>
      </c>
      <c r="L158" s="36"/>
      <c r="M158" s="190" t="s">
        <v>1</v>
      </c>
      <c r="N158" s="191" t="s">
        <v>40</v>
      </c>
      <c r="O158" s="68"/>
      <c r="P158" s="192">
        <f t="shared" si="11"/>
        <v>0</v>
      </c>
      <c r="Q158" s="192">
        <v>0</v>
      </c>
      <c r="R158" s="192">
        <f t="shared" si="12"/>
        <v>0</v>
      </c>
      <c r="S158" s="192">
        <v>0</v>
      </c>
      <c r="T158" s="193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4" t="s">
        <v>629</v>
      </c>
      <c r="AT158" s="194" t="s">
        <v>126</v>
      </c>
      <c r="AU158" s="194" t="s">
        <v>85</v>
      </c>
      <c r="AY158" s="14" t="s">
        <v>124</v>
      </c>
      <c r="BE158" s="195">
        <f t="shared" si="14"/>
        <v>0</v>
      </c>
      <c r="BF158" s="195">
        <f t="shared" si="15"/>
        <v>0</v>
      </c>
      <c r="BG158" s="195">
        <f t="shared" si="16"/>
        <v>0</v>
      </c>
      <c r="BH158" s="195">
        <f t="shared" si="17"/>
        <v>0</v>
      </c>
      <c r="BI158" s="195">
        <f t="shared" si="18"/>
        <v>0</v>
      </c>
      <c r="BJ158" s="14" t="s">
        <v>83</v>
      </c>
      <c r="BK158" s="195">
        <f t="shared" si="19"/>
        <v>0</v>
      </c>
      <c r="BL158" s="14" t="s">
        <v>629</v>
      </c>
      <c r="BM158" s="194" t="s">
        <v>712</v>
      </c>
    </row>
    <row r="159" spans="1:65" s="2" customFormat="1" ht="16.5" customHeight="1">
      <c r="A159" s="31"/>
      <c r="B159" s="32"/>
      <c r="C159" s="183" t="s">
        <v>267</v>
      </c>
      <c r="D159" s="183" t="s">
        <v>126</v>
      </c>
      <c r="E159" s="184" t="s">
        <v>713</v>
      </c>
      <c r="F159" s="185" t="s">
        <v>714</v>
      </c>
      <c r="G159" s="186" t="s">
        <v>711</v>
      </c>
      <c r="H159" s="216"/>
      <c r="I159" s="188"/>
      <c r="J159" s="189">
        <f t="shared" si="10"/>
        <v>0</v>
      </c>
      <c r="K159" s="185" t="s">
        <v>636</v>
      </c>
      <c r="L159" s="36"/>
      <c r="M159" s="190" t="s">
        <v>1</v>
      </c>
      <c r="N159" s="191" t="s">
        <v>40</v>
      </c>
      <c r="O159" s="68"/>
      <c r="P159" s="192">
        <f t="shared" si="11"/>
        <v>0</v>
      </c>
      <c r="Q159" s="192">
        <v>0</v>
      </c>
      <c r="R159" s="192">
        <f t="shared" si="12"/>
        <v>0</v>
      </c>
      <c r="S159" s="192">
        <v>0</v>
      </c>
      <c r="T159" s="193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4" t="s">
        <v>405</v>
      </c>
      <c r="AT159" s="194" t="s">
        <v>126</v>
      </c>
      <c r="AU159" s="194" t="s">
        <v>85</v>
      </c>
      <c r="AY159" s="14" t="s">
        <v>124</v>
      </c>
      <c r="BE159" s="195">
        <f t="shared" si="14"/>
        <v>0</v>
      </c>
      <c r="BF159" s="195">
        <f t="shared" si="15"/>
        <v>0</v>
      </c>
      <c r="BG159" s="195">
        <f t="shared" si="16"/>
        <v>0</v>
      </c>
      <c r="BH159" s="195">
        <f t="shared" si="17"/>
        <v>0</v>
      </c>
      <c r="BI159" s="195">
        <f t="shared" si="18"/>
        <v>0</v>
      </c>
      <c r="BJ159" s="14" t="s">
        <v>83</v>
      </c>
      <c r="BK159" s="195">
        <f t="shared" si="19"/>
        <v>0</v>
      </c>
      <c r="BL159" s="14" t="s">
        <v>405</v>
      </c>
      <c r="BM159" s="194" t="s">
        <v>715</v>
      </c>
    </row>
    <row r="160" spans="1:65" s="2" customFormat="1" ht="16.5" customHeight="1">
      <c r="A160" s="31"/>
      <c r="B160" s="32"/>
      <c r="C160" s="183" t="s">
        <v>272</v>
      </c>
      <c r="D160" s="183" t="s">
        <v>126</v>
      </c>
      <c r="E160" s="184" t="s">
        <v>716</v>
      </c>
      <c r="F160" s="185" t="s">
        <v>717</v>
      </c>
      <c r="G160" s="186" t="s">
        <v>711</v>
      </c>
      <c r="H160" s="216"/>
      <c r="I160" s="188"/>
      <c r="J160" s="189">
        <f t="shared" si="10"/>
        <v>0</v>
      </c>
      <c r="K160" s="185" t="s">
        <v>636</v>
      </c>
      <c r="L160" s="36"/>
      <c r="M160" s="190" t="s">
        <v>1</v>
      </c>
      <c r="N160" s="191" t="s">
        <v>40</v>
      </c>
      <c r="O160" s="68"/>
      <c r="P160" s="192">
        <f t="shared" si="11"/>
        <v>0</v>
      </c>
      <c r="Q160" s="192">
        <v>0</v>
      </c>
      <c r="R160" s="192">
        <f t="shared" si="12"/>
        <v>0</v>
      </c>
      <c r="S160" s="192">
        <v>0</v>
      </c>
      <c r="T160" s="193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4" t="s">
        <v>405</v>
      </c>
      <c r="AT160" s="194" t="s">
        <v>126</v>
      </c>
      <c r="AU160" s="194" t="s">
        <v>85</v>
      </c>
      <c r="AY160" s="14" t="s">
        <v>124</v>
      </c>
      <c r="BE160" s="195">
        <f t="shared" si="14"/>
        <v>0</v>
      </c>
      <c r="BF160" s="195">
        <f t="shared" si="15"/>
        <v>0</v>
      </c>
      <c r="BG160" s="195">
        <f t="shared" si="16"/>
        <v>0</v>
      </c>
      <c r="BH160" s="195">
        <f t="shared" si="17"/>
        <v>0</v>
      </c>
      <c r="BI160" s="195">
        <f t="shared" si="18"/>
        <v>0</v>
      </c>
      <c r="BJ160" s="14" t="s">
        <v>83</v>
      </c>
      <c r="BK160" s="195">
        <f t="shared" si="19"/>
        <v>0</v>
      </c>
      <c r="BL160" s="14" t="s">
        <v>405</v>
      </c>
      <c r="BM160" s="194" t="s">
        <v>718</v>
      </c>
    </row>
    <row r="161" spans="2:63" s="12" customFormat="1" ht="22.9" customHeight="1">
      <c r="B161" s="167"/>
      <c r="C161" s="168"/>
      <c r="D161" s="169" t="s">
        <v>74</v>
      </c>
      <c r="E161" s="181" t="s">
        <v>719</v>
      </c>
      <c r="F161" s="181" t="s">
        <v>720</v>
      </c>
      <c r="G161" s="168"/>
      <c r="H161" s="168"/>
      <c r="I161" s="171"/>
      <c r="J161" s="182">
        <f>BK161</f>
        <v>0</v>
      </c>
      <c r="K161" s="168"/>
      <c r="L161" s="173"/>
      <c r="M161" s="174"/>
      <c r="N161" s="175"/>
      <c r="O161" s="175"/>
      <c r="P161" s="176">
        <f>SUM(P162:P179)</f>
        <v>0</v>
      </c>
      <c r="Q161" s="175"/>
      <c r="R161" s="176">
        <f>SUM(R162:R179)</f>
        <v>0.35723250000000006</v>
      </c>
      <c r="S161" s="175"/>
      <c r="T161" s="177">
        <f>SUM(T162:T179)</f>
        <v>9.45</v>
      </c>
      <c r="AR161" s="178" t="s">
        <v>136</v>
      </c>
      <c r="AT161" s="179" t="s">
        <v>74</v>
      </c>
      <c r="AU161" s="179" t="s">
        <v>83</v>
      </c>
      <c r="AY161" s="178" t="s">
        <v>124</v>
      </c>
      <c r="BK161" s="180">
        <f>SUM(BK162:BK179)</f>
        <v>0</v>
      </c>
    </row>
    <row r="162" spans="1:65" s="2" customFormat="1" ht="24.2" customHeight="1">
      <c r="A162" s="31"/>
      <c r="B162" s="32"/>
      <c r="C162" s="183" t="s">
        <v>277</v>
      </c>
      <c r="D162" s="183" t="s">
        <v>126</v>
      </c>
      <c r="E162" s="184" t="s">
        <v>721</v>
      </c>
      <c r="F162" s="185" t="s">
        <v>722</v>
      </c>
      <c r="G162" s="186" t="s">
        <v>723</v>
      </c>
      <c r="H162" s="187">
        <v>0.275</v>
      </c>
      <c r="I162" s="188"/>
      <c r="J162" s="189">
        <f>ROUND(I162*H162,2)</f>
        <v>0</v>
      </c>
      <c r="K162" s="185" t="s">
        <v>130</v>
      </c>
      <c r="L162" s="36"/>
      <c r="M162" s="190" t="s">
        <v>1</v>
      </c>
      <c r="N162" s="191" t="s">
        <v>40</v>
      </c>
      <c r="O162" s="68"/>
      <c r="P162" s="192">
        <f>O162*H162</f>
        <v>0</v>
      </c>
      <c r="Q162" s="192">
        <v>0.0088</v>
      </c>
      <c r="R162" s="192">
        <f>Q162*H162</f>
        <v>0.0024200000000000003</v>
      </c>
      <c r="S162" s="192">
        <v>0</v>
      </c>
      <c r="T162" s="193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4" t="s">
        <v>405</v>
      </c>
      <c r="AT162" s="194" t="s">
        <v>126</v>
      </c>
      <c r="AU162" s="194" t="s">
        <v>85</v>
      </c>
      <c r="AY162" s="14" t="s">
        <v>124</v>
      </c>
      <c r="BE162" s="195">
        <f>IF(N162="základní",J162,0)</f>
        <v>0</v>
      </c>
      <c r="BF162" s="195">
        <f>IF(N162="snížená",J162,0)</f>
        <v>0</v>
      </c>
      <c r="BG162" s="195">
        <f>IF(N162="zákl. přenesená",J162,0)</f>
        <v>0</v>
      </c>
      <c r="BH162" s="195">
        <f>IF(N162="sníž. přenesená",J162,0)</f>
        <v>0</v>
      </c>
      <c r="BI162" s="195">
        <f>IF(N162="nulová",J162,0)</f>
        <v>0</v>
      </c>
      <c r="BJ162" s="14" t="s">
        <v>83</v>
      </c>
      <c r="BK162" s="195">
        <f>ROUND(I162*H162,2)</f>
        <v>0</v>
      </c>
      <c r="BL162" s="14" t="s">
        <v>405</v>
      </c>
      <c r="BM162" s="194" t="s">
        <v>724</v>
      </c>
    </row>
    <row r="163" spans="1:47" s="2" customFormat="1" ht="19.5">
      <c r="A163" s="31"/>
      <c r="B163" s="32"/>
      <c r="C163" s="33"/>
      <c r="D163" s="196" t="s">
        <v>152</v>
      </c>
      <c r="E163" s="33"/>
      <c r="F163" s="197" t="s">
        <v>725</v>
      </c>
      <c r="G163" s="33"/>
      <c r="H163" s="33"/>
      <c r="I163" s="198"/>
      <c r="J163" s="33"/>
      <c r="K163" s="33"/>
      <c r="L163" s="36"/>
      <c r="M163" s="199"/>
      <c r="N163" s="200"/>
      <c r="O163" s="68"/>
      <c r="P163" s="68"/>
      <c r="Q163" s="68"/>
      <c r="R163" s="68"/>
      <c r="S163" s="68"/>
      <c r="T163" s="69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T163" s="14" t="s">
        <v>152</v>
      </c>
      <c r="AU163" s="14" t="s">
        <v>85</v>
      </c>
    </row>
    <row r="164" spans="1:65" s="2" customFormat="1" ht="24.2" customHeight="1">
      <c r="A164" s="31"/>
      <c r="B164" s="32"/>
      <c r="C164" s="183" t="s">
        <v>282</v>
      </c>
      <c r="D164" s="183" t="s">
        <v>126</v>
      </c>
      <c r="E164" s="184" t="s">
        <v>726</v>
      </c>
      <c r="F164" s="185" t="s">
        <v>727</v>
      </c>
      <c r="G164" s="186" t="s">
        <v>183</v>
      </c>
      <c r="H164" s="187">
        <v>9</v>
      </c>
      <c r="I164" s="188"/>
      <c r="J164" s="189">
        <f aca="true" t="shared" si="20" ref="J164:J179">ROUND(I164*H164,2)</f>
        <v>0</v>
      </c>
      <c r="K164" s="185" t="s">
        <v>130</v>
      </c>
      <c r="L164" s="36"/>
      <c r="M164" s="190" t="s">
        <v>1</v>
      </c>
      <c r="N164" s="191" t="s">
        <v>40</v>
      </c>
      <c r="O164" s="68"/>
      <c r="P164" s="192">
        <f aca="true" t="shared" si="21" ref="P164:P179">O164*H164</f>
        <v>0</v>
      </c>
      <c r="Q164" s="192">
        <v>0</v>
      </c>
      <c r="R164" s="192">
        <f aca="true" t="shared" si="22" ref="R164:R179">Q164*H164</f>
        <v>0</v>
      </c>
      <c r="S164" s="192">
        <v>0</v>
      </c>
      <c r="T164" s="193">
        <f aca="true" t="shared" si="23" ref="T164:T179"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4" t="s">
        <v>405</v>
      </c>
      <c r="AT164" s="194" t="s">
        <v>126</v>
      </c>
      <c r="AU164" s="194" t="s">
        <v>85</v>
      </c>
      <c r="AY164" s="14" t="s">
        <v>124</v>
      </c>
      <c r="BE164" s="195">
        <f aca="true" t="shared" si="24" ref="BE164:BE179">IF(N164="základní",J164,0)</f>
        <v>0</v>
      </c>
      <c r="BF164" s="195">
        <f aca="true" t="shared" si="25" ref="BF164:BF179">IF(N164="snížená",J164,0)</f>
        <v>0</v>
      </c>
      <c r="BG164" s="195">
        <f aca="true" t="shared" si="26" ref="BG164:BG179">IF(N164="zákl. přenesená",J164,0)</f>
        <v>0</v>
      </c>
      <c r="BH164" s="195">
        <f aca="true" t="shared" si="27" ref="BH164:BH179">IF(N164="sníž. přenesená",J164,0)</f>
        <v>0</v>
      </c>
      <c r="BI164" s="195">
        <f aca="true" t="shared" si="28" ref="BI164:BI179">IF(N164="nulová",J164,0)</f>
        <v>0</v>
      </c>
      <c r="BJ164" s="14" t="s">
        <v>83</v>
      </c>
      <c r="BK164" s="195">
        <f aca="true" t="shared" si="29" ref="BK164:BK179">ROUND(I164*H164,2)</f>
        <v>0</v>
      </c>
      <c r="BL164" s="14" t="s">
        <v>405</v>
      </c>
      <c r="BM164" s="194" t="s">
        <v>728</v>
      </c>
    </row>
    <row r="165" spans="1:65" s="2" customFormat="1" ht="24.2" customHeight="1">
      <c r="A165" s="31"/>
      <c r="B165" s="32"/>
      <c r="C165" s="183" t="s">
        <v>287</v>
      </c>
      <c r="D165" s="183" t="s">
        <v>126</v>
      </c>
      <c r="E165" s="184" t="s">
        <v>729</v>
      </c>
      <c r="F165" s="185" t="s">
        <v>730</v>
      </c>
      <c r="G165" s="186" t="s">
        <v>171</v>
      </c>
      <c r="H165" s="187">
        <v>200</v>
      </c>
      <c r="I165" s="188"/>
      <c r="J165" s="189">
        <f t="shared" si="20"/>
        <v>0</v>
      </c>
      <c r="K165" s="185" t="s">
        <v>130</v>
      </c>
      <c r="L165" s="36"/>
      <c r="M165" s="190" t="s">
        <v>1</v>
      </c>
      <c r="N165" s="191" t="s">
        <v>40</v>
      </c>
      <c r="O165" s="68"/>
      <c r="P165" s="192">
        <f t="shared" si="21"/>
        <v>0</v>
      </c>
      <c r="Q165" s="192">
        <v>0</v>
      </c>
      <c r="R165" s="192">
        <f t="shared" si="22"/>
        <v>0</v>
      </c>
      <c r="S165" s="192">
        <v>0</v>
      </c>
      <c r="T165" s="193">
        <f t="shared" si="2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4" t="s">
        <v>405</v>
      </c>
      <c r="AT165" s="194" t="s">
        <v>126</v>
      </c>
      <c r="AU165" s="194" t="s">
        <v>85</v>
      </c>
      <c r="AY165" s="14" t="s">
        <v>124</v>
      </c>
      <c r="BE165" s="195">
        <f t="shared" si="24"/>
        <v>0</v>
      </c>
      <c r="BF165" s="195">
        <f t="shared" si="25"/>
        <v>0</v>
      </c>
      <c r="BG165" s="195">
        <f t="shared" si="26"/>
        <v>0</v>
      </c>
      <c r="BH165" s="195">
        <f t="shared" si="27"/>
        <v>0</v>
      </c>
      <c r="BI165" s="195">
        <f t="shared" si="28"/>
        <v>0</v>
      </c>
      <c r="BJ165" s="14" t="s">
        <v>83</v>
      </c>
      <c r="BK165" s="195">
        <f t="shared" si="29"/>
        <v>0</v>
      </c>
      <c r="BL165" s="14" t="s">
        <v>405</v>
      </c>
      <c r="BM165" s="194" t="s">
        <v>731</v>
      </c>
    </row>
    <row r="166" spans="1:65" s="2" customFormat="1" ht="24.2" customHeight="1">
      <c r="A166" s="31"/>
      <c r="B166" s="32"/>
      <c r="C166" s="183" t="s">
        <v>291</v>
      </c>
      <c r="D166" s="183" t="s">
        <v>126</v>
      </c>
      <c r="E166" s="184" t="s">
        <v>732</v>
      </c>
      <c r="F166" s="185" t="s">
        <v>733</v>
      </c>
      <c r="G166" s="186" t="s">
        <v>171</v>
      </c>
      <c r="H166" s="187">
        <v>10</v>
      </c>
      <c r="I166" s="188"/>
      <c r="J166" s="189">
        <f t="shared" si="20"/>
        <v>0</v>
      </c>
      <c r="K166" s="185" t="s">
        <v>130</v>
      </c>
      <c r="L166" s="36"/>
      <c r="M166" s="190" t="s">
        <v>1</v>
      </c>
      <c r="N166" s="191" t="s">
        <v>40</v>
      </c>
      <c r="O166" s="68"/>
      <c r="P166" s="192">
        <f t="shared" si="21"/>
        <v>0</v>
      </c>
      <c r="Q166" s="192">
        <v>0</v>
      </c>
      <c r="R166" s="192">
        <f t="shared" si="22"/>
        <v>0</v>
      </c>
      <c r="S166" s="192">
        <v>0</v>
      </c>
      <c r="T166" s="193">
        <f t="shared" si="2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4" t="s">
        <v>405</v>
      </c>
      <c r="AT166" s="194" t="s">
        <v>126</v>
      </c>
      <c r="AU166" s="194" t="s">
        <v>85</v>
      </c>
      <c r="AY166" s="14" t="s">
        <v>124</v>
      </c>
      <c r="BE166" s="195">
        <f t="shared" si="24"/>
        <v>0</v>
      </c>
      <c r="BF166" s="195">
        <f t="shared" si="25"/>
        <v>0</v>
      </c>
      <c r="BG166" s="195">
        <f t="shared" si="26"/>
        <v>0</v>
      </c>
      <c r="BH166" s="195">
        <f t="shared" si="27"/>
        <v>0</v>
      </c>
      <c r="BI166" s="195">
        <f t="shared" si="28"/>
        <v>0</v>
      </c>
      <c r="BJ166" s="14" t="s">
        <v>83</v>
      </c>
      <c r="BK166" s="195">
        <f t="shared" si="29"/>
        <v>0</v>
      </c>
      <c r="BL166" s="14" t="s">
        <v>405</v>
      </c>
      <c r="BM166" s="194" t="s">
        <v>734</v>
      </c>
    </row>
    <row r="167" spans="1:65" s="2" customFormat="1" ht="24.2" customHeight="1">
      <c r="A167" s="31"/>
      <c r="B167" s="32"/>
      <c r="C167" s="183" t="s">
        <v>300</v>
      </c>
      <c r="D167" s="183" t="s">
        <v>126</v>
      </c>
      <c r="E167" s="184" t="s">
        <v>735</v>
      </c>
      <c r="F167" s="185" t="s">
        <v>736</v>
      </c>
      <c r="G167" s="186" t="s">
        <v>171</v>
      </c>
      <c r="H167" s="187">
        <v>200</v>
      </c>
      <c r="I167" s="188"/>
      <c r="J167" s="189">
        <f t="shared" si="20"/>
        <v>0</v>
      </c>
      <c r="K167" s="185" t="s">
        <v>130</v>
      </c>
      <c r="L167" s="36"/>
      <c r="M167" s="190" t="s">
        <v>1</v>
      </c>
      <c r="N167" s="191" t="s">
        <v>40</v>
      </c>
      <c r="O167" s="68"/>
      <c r="P167" s="192">
        <f t="shared" si="21"/>
        <v>0</v>
      </c>
      <c r="Q167" s="192">
        <v>0</v>
      </c>
      <c r="R167" s="192">
        <f t="shared" si="22"/>
        <v>0</v>
      </c>
      <c r="S167" s="192">
        <v>0</v>
      </c>
      <c r="T167" s="193">
        <f t="shared" si="2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4" t="s">
        <v>405</v>
      </c>
      <c r="AT167" s="194" t="s">
        <v>126</v>
      </c>
      <c r="AU167" s="194" t="s">
        <v>85</v>
      </c>
      <c r="AY167" s="14" t="s">
        <v>124</v>
      </c>
      <c r="BE167" s="195">
        <f t="shared" si="24"/>
        <v>0</v>
      </c>
      <c r="BF167" s="195">
        <f t="shared" si="25"/>
        <v>0</v>
      </c>
      <c r="BG167" s="195">
        <f t="shared" si="26"/>
        <v>0</v>
      </c>
      <c r="BH167" s="195">
        <f t="shared" si="27"/>
        <v>0</v>
      </c>
      <c r="BI167" s="195">
        <f t="shared" si="28"/>
        <v>0</v>
      </c>
      <c r="BJ167" s="14" t="s">
        <v>83</v>
      </c>
      <c r="BK167" s="195">
        <f t="shared" si="29"/>
        <v>0</v>
      </c>
      <c r="BL167" s="14" t="s">
        <v>405</v>
      </c>
      <c r="BM167" s="194" t="s">
        <v>737</v>
      </c>
    </row>
    <row r="168" spans="1:65" s="2" customFormat="1" ht="24.2" customHeight="1">
      <c r="A168" s="31"/>
      <c r="B168" s="32"/>
      <c r="C168" s="183" t="s">
        <v>304</v>
      </c>
      <c r="D168" s="183" t="s">
        <v>126</v>
      </c>
      <c r="E168" s="184" t="s">
        <v>738</v>
      </c>
      <c r="F168" s="185" t="s">
        <v>739</v>
      </c>
      <c r="G168" s="186" t="s">
        <v>171</v>
      </c>
      <c r="H168" s="187">
        <v>10</v>
      </c>
      <c r="I168" s="188"/>
      <c r="J168" s="189">
        <f t="shared" si="20"/>
        <v>0</v>
      </c>
      <c r="K168" s="185" t="s">
        <v>130</v>
      </c>
      <c r="L168" s="36"/>
      <c r="M168" s="190" t="s">
        <v>1</v>
      </c>
      <c r="N168" s="191" t="s">
        <v>40</v>
      </c>
      <c r="O168" s="68"/>
      <c r="P168" s="192">
        <f t="shared" si="21"/>
        <v>0</v>
      </c>
      <c r="Q168" s="192">
        <v>0</v>
      </c>
      <c r="R168" s="192">
        <f t="shared" si="22"/>
        <v>0</v>
      </c>
      <c r="S168" s="192">
        <v>0</v>
      </c>
      <c r="T168" s="193">
        <f t="shared" si="2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4" t="s">
        <v>405</v>
      </c>
      <c r="AT168" s="194" t="s">
        <v>126</v>
      </c>
      <c r="AU168" s="194" t="s">
        <v>85</v>
      </c>
      <c r="AY168" s="14" t="s">
        <v>124</v>
      </c>
      <c r="BE168" s="195">
        <f t="shared" si="24"/>
        <v>0</v>
      </c>
      <c r="BF168" s="195">
        <f t="shared" si="25"/>
        <v>0</v>
      </c>
      <c r="BG168" s="195">
        <f t="shared" si="26"/>
        <v>0</v>
      </c>
      <c r="BH168" s="195">
        <f t="shared" si="27"/>
        <v>0</v>
      </c>
      <c r="BI168" s="195">
        <f t="shared" si="28"/>
        <v>0</v>
      </c>
      <c r="BJ168" s="14" t="s">
        <v>83</v>
      </c>
      <c r="BK168" s="195">
        <f t="shared" si="29"/>
        <v>0</v>
      </c>
      <c r="BL168" s="14" t="s">
        <v>405</v>
      </c>
      <c r="BM168" s="194" t="s">
        <v>740</v>
      </c>
    </row>
    <row r="169" spans="1:65" s="2" customFormat="1" ht="24.2" customHeight="1">
      <c r="A169" s="31"/>
      <c r="B169" s="32"/>
      <c r="C169" s="183" t="s">
        <v>309</v>
      </c>
      <c r="D169" s="183" t="s">
        <v>126</v>
      </c>
      <c r="E169" s="184" t="s">
        <v>741</v>
      </c>
      <c r="F169" s="185" t="s">
        <v>742</v>
      </c>
      <c r="G169" s="186" t="s">
        <v>183</v>
      </c>
      <c r="H169" s="187">
        <v>1</v>
      </c>
      <c r="I169" s="188"/>
      <c r="J169" s="189">
        <f t="shared" si="20"/>
        <v>0</v>
      </c>
      <c r="K169" s="185" t="s">
        <v>130</v>
      </c>
      <c r="L169" s="36"/>
      <c r="M169" s="190" t="s">
        <v>1</v>
      </c>
      <c r="N169" s="191" t="s">
        <v>40</v>
      </c>
      <c r="O169" s="68"/>
      <c r="P169" s="192">
        <f t="shared" si="21"/>
        <v>0</v>
      </c>
      <c r="Q169" s="192">
        <v>0</v>
      </c>
      <c r="R169" s="192">
        <f t="shared" si="22"/>
        <v>0</v>
      </c>
      <c r="S169" s="192">
        <v>0</v>
      </c>
      <c r="T169" s="193">
        <f t="shared" si="2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4" t="s">
        <v>405</v>
      </c>
      <c r="AT169" s="194" t="s">
        <v>126</v>
      </c>
      <c r="AU169" s="194" t="s">
        <v>85</v>
      </c>
      <c r="AY169" s="14" t="s">
        <v>124</v>
      </c>
      <c r="BE169" s="195">
        <f t="shared" si="24"/>
        <v>0</v>
      </c>
      <c r="BF169" s="195">
        <f t="shared" si="25"/>
        <v>0</v>
      </c>
      <c r="BG169" s="195">
        <f t="shared" si="26"/>
        <v>0</v>
      </c>
      <c r="BH169" s="195">
        <f t="shared" si="27"/>
        <v>0</v>
      </c>
      <c r="BI169" s="195">
        <f t="shared" si="28"/>
        <v>0</v>
      </c>
      <c r="BJ169" s="14" t="s">
        <v>83</v>
      </c>
      <c r="BK169" s="195">
        <f t="shared" si="29"/>
        <v>0</v>
      </c>
      <c r="BL169" s="14" t="s">
        <v>405</v>
      </c>
      <c r="BM169" s="194" t="s">
        <v>743</v>
      </c>
    </row>
    <row r="170" spans="1:65" s="2" customFormat="1" ht="24.2" customHeight="1">
      <c r="A170" s="31"/>
      <c r="B170" s="32"/>
      <c r="C170" s="183" t="s">
        <v>313</v>
      </c>
      <c r="D170" s="183" t="s">
        <v>126</v>
      </c>
      <c r="E170" s="184" t="s">
        <v>744</v>
      </c>
      <c r="F170" s="185" t="s">
        <v>745</v>
      </c>
      <c r="G170" s="186" t="s">
        <v>183</v>
      </c>
      <c r="H170" s="187">
        <v>9.72</v>
      </c>
      <c r="I170" s="188"/>
      <c r="J170" s="189">
        <f t="shared" si="20"/>
        <v>0</v>
      </c>
      <c r="K170" s="185" t="s">
        <v>130</v>
      </c>
      <c r="L170" s="36"/>
      <c r="M170" s="190" t="s">
        <v>1</v>
      </c>
      <c r="N170" s="191" t="s">
        <v>40</v>
      </c>
      <c r="O170" s="68"/>
      <c r="P170" s="192">
        <f t="shared" si="21"/>
        <v>0</v>
      </c>
      <c r="Q170" s="192">
        <v>0</v>
      </c>
      <c r="R170" s="192">
        <f t="shared" si="22"/>
        <v>0</v>
      </c>
      <c r="S170" s="192">
        <v>0</v>
      </c>
      <c r="T170" s="193">
        <f t="shared" si="2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4" t="s">
        <v>405</v>
      </c>
      <c r="AT170" s="194" t="s">
        <v>126</v>
      </c>
      <c r="AU170" s="194" t="s">
        <v>85</v>
      </c>
      <c r="AY170" s="14" t="s">
        <v>124</v>
      </c>
      <c r="BE170" s="195">
        <f t="shared" si="24"/>
        <v>0</v>
      </c>
      <c r="BF170" s="195">
        <f t="shared" si="25"/>
        <v>0</v>
      </c>
      <c r="BG170" s="195">
        <f t="shared" si="26"/>
        <v>0</v>
      </c>
      <c r="BH170" s="195">
        <f t="shared" si="27"/>
        <v>0</v>
      </c>
      <c r="BI170" s="195">
        <f t="shared" si="28"/>
        <v>0</v>
      </c>
      <c r="BJ170" s="14" t="s">
        <v>83</v>
      </c>
      <c r="BK170" s="195">
        <f t="shared" si="29"/>
        <v>0</v>
      </c>
      <c r="BL170" s="14" t="s">
        <v>405</v>
      </c>
      <c r="BM170" s="194" t="s">
        <v>746</v>
      </c>
    </row>
    <row r="171" spans="1:65" s="2" customFormat="1" ht="24.2" customHeight="1">
      <c r="A171" s="31"/>
      <c r="B171" s="32"/>
      <c r="C171" s="183" t="s">
        <v>317</v>
      </c>
      <c r="D171" s="183" t="s">
        <v>126</v>
      </c>
      <c r="E171" s="184" t="s">
        <v>747</v>
      </c>
      <c r="F171" s="185" t="s">
        <v>748</v>
      </c>
      <c r="G171" s="186" t="s">
        <v>171</v>
      </c>
      <c r="H171" s="187">
        <v>200</v>
      </c>
      <c r="I171" s="188"/>
      <c r="J171" s="189">
        <f t="shared" si="20"/>
        <v>0</v>
      </c>
      <c r="K171" s="185" t="s">
        <v>298</v>
      </c>
      <c r="L171" s="36"/>
      <c r="M171" s="190" t="s">
        <v>1</v>
      </c>
      <c r="N171" s="191" t="s">
        <v>40</v>
      </c>
      <c r="O171" s="68"/>
      <c r="P171" s="192">
        <f t="shared" si="21"/>
        <v>0</v>
      </c>
      <c r="Q171" s="192">
        <v>0</v>
      </c>
      <c r="R171" s="192">
        <f t="shared" si="22"/>
        <v>0</v>
      </c>
      <c r="S171" s="192">
        <v>0</v>
      </c>
      <c r="T171" s="193">
        <f t="shared" si="2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4" t="s">
        <v>405</v>
      </c>
      <c r="AT171" s="194" t="s">
        <v>126</v>
      </c>
      <c r="AU171" s="194" t="s">
        <v>85</v>
      </c>
      <c r="AY171" s="14" t="s">
        <v>124</v>
      </c>
      <c r="BE171" s="195">
        <f t="shared" si="24"/>
        <v>0</v>
      </c>
      <c r="BF171" s="195">
        <f t="shared" si="25"/>
        <v>0</v>
      </c>
      <c r="BG171" s="195">
        <f t="shared" si="26"/>
        <v>0</v>
      </c>
      <c r="BH171" s="195">
        <f t="shared" si="27"/>
        <v>0</v>
      </c>
      <c r="BI171" s="195">
        <f t="shared" si="28"/>
        <v>0</v>
      </c>
      <c r="BJ171" s="14" t="s">
        <v>83</v>
      </c>
      <c r="BK171" s="195">
        <f t="shared" si="29"/>
        <v>0</v>
      </c>
      <c r="BL171" s="14" t="s">
        <v>405</v>
      </c>
      <c r="BM171" s="194" t="s">
        <v>749</v>
      </c>
    </row>
    <row r="172" spans="1:65" s="2" customFormat="1" ht="16.5" customHeight="1">
      <c r="A172" s="31"/>
      <c r="B172" s="32"/>
      <c r="C172" s="201" t="s">
        <v>321</v>
      </c>
      <c r="D172" s="201" t="s">
        <v>230</v>
      </c>
      <c r="E172" s="202" t="s">
        <v>750</v>
      </c>
      <c r="F172" s="203" t="s">
        <v>751</v>
      </c>
      <c r="G172" s="204" t="s">
        <v>171</v>
      </c>
      <c r="H172" s="205">
        <v>200</v>
      </c>
      <c r="I172" s="206"/>
      <c r="J172" s="207">
        <f t="shared" si="20"/>
        <v>0</v>
      </c>
      <c r="K172" s="203" t="s">
        <v>298</v>
      </c>
      <c r="L172" s="208"/>
      <c r="M172" s="209" t="s">
        <v>1</v>
      </c>
      <c r="N172" s="210" t="s">
        <v>40</v>
      </c>
      <c r="O172" s="68"/>
      <c r="P172" s="192">
        <f t="shared" si="21"/>
        <v>0</v>
      </c>
      <c r="Q172" s="192">
        <v>0.00098</v>
      </c>
      <c r="R172" s="192">
        <f t="shared" si="22"/>
        <v>0.196</v>
      </c>
      <c r="S172" s="192">
        <v>0</v>
      </c>
      <c r="T172" s="193">
        <f t="shared" si="2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4" t="s">
        <v>679</v>
      </c>
      <c r="AT172" s="194" t="s">
        <v>230</v>
      </c>
      <c r="AU172" s="194" t="s">
        <v>85</v>
      </c>
      <c r="AY172" s="14" t="s">
        <v>124</v>
      </c>
      <c r="BE172" s="195">
        <f t="shared" si="24"/>
        <v>0</v>
      </c>
      <c r="BF172" s="195">
        <f t="shared" si="25"/>
        <v>0</v>
      </c>
      <c r="BG172" s="195">
        <f t="shared" si="26"/>
        <v>0</v>
      </c>
      <c r="BH172" s="195">
        <f t="shared" si="27"/>
        <v>0</v>
      </c>
      <c r="BI172" s="195">
        <f t="shared" si="28"/>
        <v>0</v>
      </c>
      <c r="BJ172" s="14" t="s">
        <v>83</v>
      </c>
      <c r="BK172" s="195">
        <f t="shared" si="29"/>
        <v>0</v>
      </c>
      <c r="BL172" s="14" t="s">
        <v>405</v>
      </c>
      <c r="BM172" s="194" t="s">
        <v>752</v>
      </c>
    </row>
    <row r="173" spans="1:65" s="2" customFormat="1" ht="24.2" customHeight="1">
      <c r="A173" s="31"/>
      <c r="B173" s="32"/>
      <c r="C173" s="183" t="s">
        <v>326</v>
      </c>
      <c r="D173" s="183" t="s">
        <v>126</v>
      </c>
      <c r="E173" s="184" t="s">
        <v>753</v>
      </c>
      <c r="F173" s="185" t="s">
        <v>754</v>
      </c>
      <c r="G173" s="186" t="s">
        <v>171</v>
      </c>
      <c r="H173" s="187">
        <v>275</v>
      </c>
      <c r="I173" s="188"/>
      <c r="J173" s="189">
        <f t="shared" si="20"/>
        <v>0</v>
      </c>
      <c r="K173" s="185" t="s">
        <v>130</v>
      </c>
      <c r="L173" s="36"/>
      <c r="M173" s="190" t="s">
        <v>1</v>
      </c>
      <c r="N173" s="191" t="s">
        <v>40</v>
      </c>
      <c r="O173" s="68"/>
      <c r="P173" s="192">
        <f t="shared" si="21"/>
        <v>0</v>
      </c>
      <c r="Q173" s="192">
        <v>0</v>
      </c>
      <c r="R173" s="192">
        <f t="shared" si="22"/>
        <v>0</v>
      </c>
      <c r="S173" s="192">
        <v>0</v>
      </c>
      <c r="T173" s="193">
        <f t="shared" si="2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4" t="s">
        <v>405</v>
      </c>
      <c r="AT173" s="194" t="s">
        <v>126</v>
      </c>
      <c r="AU173" s="194" t="s">
        <v>85</v>
      </c>
      <c r="AY173" s="14" t="s">
        <v>124</v>
      </c>
      <c r="BE173" s="195">
        <f t="shared" si="24"/>
        <v>0</v>
      </c>
      <c r="BF173" s="195">
        <f t="shared" si="25"/>
        <v>0</v>
      </c>
      <c r="BG173" s="195">
        <f t="shared" si="26"/>
        <v>0</v>
      </c>
      <c r="BH173" s="195">
        <f t="shared" si="27"/>
        <v>0</v>
      </c>
      <c r="BI173" s="195">
        <f t="shared" si="28"/>
        <v>0</v>
      </c>
      <c r="BJ173" s="14" t="s">
        <v>83</v>
      </c>
      <c r="BK173" s="195">
        <f t="shared" si="29"/>
        <v>0</v>
      </c>
      <c r="BL173" s="14" t="s">
        <v>405</v>
      </c>
      <c r="BM173" s="194" t="s">
        <v>755</v>
      </c>
    </row>
    <row r="174" spans="1:65" s="2" customFormat="1" ht="24.2" customHeight="1">
      <c r="A174" s="31"/>
      <c r="B174" s="32"/>
      <c r="C174" s="201" t="s">
        <v>331</v>
      </c>
      <c r="D174" s="201" t="s">
        <v>230</v>
      </c>
      <c r="E174" s="202" t="s">
        <v>756</v>
      </c>
      <c r="F174" s="203" t="s">
        <v>757</v>
      </c>
      <c r="G174" s="204" t="s">
        <v>171</v>
      </c>
      <c r="H174" s="205">
        <v>288.75</v>
      </c>
      <c r="I174" s="206"/>
      <c r="J174" s="207">
        <f t="shared" si="20"/>
        <v>0</v>
      </c>
      <c r="K174" s="203" t="s">
        <v>130</v>
      </c>
      <c r="L174" s="208"/>
      <c r="M174" s="209" t="s">
        <v>1</v>
      </c>
      <c r="N174" s="210" t="s">
        <v>40</v>
      </c>
      <c r="O174" s="68"/>
      <c r="P174" s="192">
        <f t="shared" si="21"/>
        <v>0</v>
      </c>
      <c r="Q174" s="192">
        <v>0.00055</v>
      </c>
      <c r="R174" s="192">
        <f t="shared" si="22"/>
        <v>0.15881250000000002</v>
      </c>
      <c r="S174" s="192">
        <v>0</v>
      </c>
      <c r="T174" s="193">
        <f t="shared" si="2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4" t="s">
        <v>629</v>
      </c>
      <c r="AT174" s="194" t="s">
        <v>230</v>
      </c>
      <c r="AU174" s="194" t="s">
        <v>85</v>
      </c>
      <c r="AY174" s="14" t="s">
        <v>124</v>
      </c>
      <c r="BE174" s="195">
        <f t="shared" si="24"/>
        <v>0</v>
      </c>
      <c r="BF174" s="195">
        <f t="shared" si="25"/>
        <v>0</v>
      </c>
      <c r="BG174" s="195">
        <f t="shared" si="26"/>
        <v>0</v>
      </c>
      <c r="BH174" s="195">
        <f t="shared" si="27"/>
        <v>0</v>
      </c>
      <c r="BI174" s="195">
        <f t="shared" si="28"/>
        <v>0</v>
      </c>
      <c r="BJ174" s="14" t="s">
        <v>83</v>
      </c>
      <c r="BK174" s="195">
        <f t="shared" si="29"/>
        <v>0</v>
      </c>
      <c r="BL174" s="14" t="s">
        <v>629</v>
      </c>
      <c r="BM174" s="194" t="s">
        <v>758</v>
      </c>
    </row>
    <row r="175" spans="1:65" s="2" customFormat="1" ht="24.2" customHeight="1">
      <c r="A175" s="31"/>
      <c r="B175" s="32"/>
      <c r="C175" s="183" t="s">
        <v>336</v>
      </c>
      <c r="D175" s="183" t="s">
        <v>126</v>
      </c>
      <c r="E175" s="184" t="s">
        <v>759</v>
      </c>
      <c r="F175" s="185" t="s">
        <v>760</v>
      </c>
      <c r="G175" s="186" t="s">
        <v>139</v>
      </c>
      <c r="H175" s="187">
        <v>10</v>
      </c>
      <c r="I175" s="188"/>
      <c r="J175" s="189">
        <f t="shared" si="20"/>
        <v>0</v>
      </c>
      <c r="K175" s="185" t="s">
        <v>130</v>
      </c>
      <c r="L175" s="36"/>
      <c r="M175" s="190" t="s">
        <v>1</v>
      </c>
      <c r="N175" s="191" t="s">
        <v>40</v>
      </c>
      <c r="O175" s="68"/>
      <c r="P175" s="192">
        <f t="shared" si="21"/>
        <v>0</v>
      </c>
      <c r="Q175" s="192">
        <v>0</v>
      </c>
      <c r="R175" s="192">
        <f t="shared" si="22"/>
        <v>0</v>
      </c>
      <c r="S175" s="192">
        <v>0</v>
      </c>
      <c r="T175" s="193">
        <f t="shared" si="2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4" t="s">
        <v>405</v>
      </c>
      <c r="AT175" s="194" t="s">
        <v>126</v>
      </c>
      <c r="AU175" s="194" t="s">
        <v>85</v>
      </c>
      <c r="AY175" s="14" t="s">
        <v>124</v>
      </c>
      <c r="BE175" s="195">
        <f t="shared" si="24"/>
        <v>0</v>
      </c>
      <c r="BF175" s="195">
        <f t="shared" si="25"/>
        <v>0</v>
      </c>
      <c r="BG175" s="195">
        <f t="shared" si="26"/>
        <v>0</v>
      </c>
      <c r="BH175" s="195">
        <f t="shared" si="27"/>
        <v>0</v>
      </c>
      <c r="BI175" s="195">
        <f t="shared" si="28"/>
        <v>0</v>
      </c>
      <c r="BJ175" s="14" t="s">
        <v>83</v>
      </c>
      <c r="BK175" s="195">
        <f t="shared" si="29"/>
        <v>0</v>
      </c>
      <c r="BL175" s="14" t="s">
        <v>405</v>
      </c>
      <c r="BM175" s="194" t="s">
        <v>761</v>
      </c>
    </row>
    <row r="176" spans="1:65" s="2" customFormat="1" ht="37.9" customHeight="1">
      <c r="A176" s="31"/>
      <c r="B176" s="32"/>
      <c r="C176" s="183" t="s">
        <v>340</v>
      </c>
      <c r="D176" s="183" t="s">
        <v>126</v>
      </c>
      <c r="E176" s="184" t="s">
        <v>762</v>
      </c>
      <c r="F176" s="185" t="s">
        <v>763</v>
      </c>
      <c r="G176" s="186" t="s">
        <v>139</v>
      </c>
      <c r="H176" s="187">
        <v>10</v>
      </c>
      <c r="I176" s="188"/>
      <c r="J176" s="189">
        <f t="shared" si="20"/>
        <v>0</v>
      </c>
      <c r="K176" s="185" t="s">
        <v>130</v>
      </c>
      <c r="L176" s="36"/>
      <c r="M176" s="190" t="s">
        <v>1</v>
      </c>
      <c r="N176" s="191" t="s">
        <v>40</v>
      </c>
      <c r="O176" s="68"/>
      <c r="P176" s="192">
        <f t="shared" si="21"/>
        <v>0</v>
      </c>
      <c r="Q176" s="192">
        <v>0</v>
      </c>
      <c r="R176" s="192">
        <f t="shared" si="22"/>
        <v>0</v>
      </c>
      <c r="S176" s="192">
        <v>0.5</v>
      </c>
      <c r="T176" s="193">
        <f t="shared" si="23"/>
        <v>5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4" t="s">
        <v>405</v>
      </c>
      <c r="AT176" s="194" t="s">
        <v>126</v>
      </c>
      <c r="AU176" s="194" t="s">
        <v>85</v>
      </c>
      <c r="AY176" s="14" t="s">
        <v>124</v>
      </c>
      <c r="BE176" s="195">
        <f t="shared" si="24"/>
        <v>0</v>
      </c>
      <c r="BF176" s="195">
        <f t="shared" si="25"/>
        <v>0</v>
      </c>
      <c r="BG176" s="195">
        <f t="shared" si="26"/>
        <v>0</v>
      </c>
      <c r="BH176" s="195">
        <f t="shared" si="27"/>
        <v>0</v>
      </c>
      <c r="BI176" s="195">
        <f t="shared" si="28"/>
        <v>0</v>
      </c>
      <c r="BJ176" s="14" t="s">
        <v>83</v>
      </c>
      <c r="BK176" s="195">
        <f t="shared" si="29"/>
        <v>0</v>
      </c>
      <c r="BL176" s="14" t="s">
        <v>405</v>
      </c>
      <c r="BM176" s="194" t="s">
        <v>764</v>
      </c>
    </row>
    <row r="177" spans="1:65" s="2" customFormat="1" ht="24.2" customHeight="1">
      <c r="A177" s="31"/>
      <c r="B177" s="32"/>
      <c r="C177" s="183" t="s">
        <v>344</v>
      </c>
      <c r="D177" s="183" t="s">
        <v>126</v>
      </c>
      <c r="E177" s="184" t="s">
        <v>765</v>
      </c>
      <c r="F177" s="185" t="s">
        <v>766</v>
      </c>
      <c r="G177" s="186" t="s">
        <v>139</v>
      </c>
      <c r="H177" s="187">
        <v>10</v>
      </c>
      <c r="I177" s="188"/>
      <c r="J177" s="189">
        <f t="shared" si="20"/>
        <v>0</v>
      </c>
      <c r="K177" s="185" t="s">
        <v>130</v>
      </c>
      <c r="L177" s="36"/>
      <c r="M177" s="190" t="s">
        <v>1</v>
      </c>
      <c r="N177" s="191" t="s">
        <v>40</v>
      </c>
      <c r="O177" s="68"/>
      <c r="P177" s="192">
        <f t="shared" si="21"/>
        <v>0</v>
      </c>
      <c r="Q177" s="192">
        <v>0</v>
      </c>
      <c r="R177" s="192">
        <f t="shared" si="22"/>
        <v>0</v>
      </c>
      <c r="S177" s="192">
        <v>0.325</v>
      </c>
      <c r="T177" s="193">
        <f t="shared" si="23"/>
        <v>3.25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4" t="s">
        <v>405</v>
      </c>
      <c r="AT177" s="194" t="s">
        <v>126</v>
      </c>
      <c r="AU177" s="194" t="s">
        <v>85</v>
      </c>
      <c r="AY177" s="14" t="s">
        <v>124</v>
      </c>
      <c r="BE177" s="195">
        <f t="shared" si="24"/>
        <v>0</v>
      </c>
      <c r="BF177" s="195">
        <f t="shared" si="25"/>
        <v>0</v>
      </c>
      <c r="BG177" s="195">
        <f t="shared" si="26"/>
        <v>0</v>
      </c>
      <c r="BH177" s="195">
        <f t="shared" si="27"/>
        <v>0</v>
      </c>
      <c r="BI177" s="195">
        <f t="shared" si="28"/>
        <v>0</v>
      </c>
      <c r="BJ177" s="14" t="s">
        <v>83</v>
      </c>
      <c r="BK177" s="195">
        <f t="shared" si="29"/>
        <v>0</v>
      </c>
      <c r="BL177" s="14" t="s">
        <v>405</v>
      </c>
      <c r="BM177" s="194" t="s">
        <v>767</v>
      </c>
    </row>
    <row r="178" spans="1:65" s="2" customFormat="1" ht="24.2" customHeight="1">
      <c r="A178" s="31"/>
      <c r="B178" s="32"/>
      <c r="C178" s="183" t="s">
        <v>348</v>
      </c>
      <c r="D178" s="183" t="s">
        <v>126</v>
      </c>
      <c r="E178" s="184" t="s">
        <v>768</v>
      </c>
      <c r="F178" s="185" t="s">
        <v>769</v>
      </c>
      <c r="G178" s="186" t="s">
        <v>139</v>
      </c>
      <c r="H178" s="187">
        <v>10</v>
      </c>
      <c r="I178" s="188"/>
      <c r="J178" s="189">
        <f t="shared" si="20"/>
        <v>0</v>
      </c>
      <c r="K178" s="185" t="s">
        <v>130</v>
      </c>
      <c r="L178" s="36"/>
      <c r="M178" s="190" t="s">
        <v>1</v>
      </c>
      <c r="N178" s="191" t="s">
        <v>40</v>
      </c>
      <c r="O178" s="68"/>
      <c r="P178" s="192">
        <f t="shared" si="21"/>
        <v>0</v>
      </c>
      <c r="Q178" s="192">
        <v>0</v>
      </c>
      <c r="R178" s="192">
        <f t="shared" si="22"/>
        <v>0</v>
      </c>
      <c r="S178" s="192">
        <v>0.12</v>
      </c>
      <c r="T178" s="193">
        <f t="shared" si="23"/>
        <v>1.2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4" t="s">
        <v>405</v>
      </c>
      <c r="AT178" s="194" t="s">
        <v>126</v>
      </c>
      <c r="AU178" s="194" t="s">
        <v>85</v>
      </c>
      <c r="AY178" s="14" t="s">
        <v>124</v>
      </c>
      <c r="BE178" s="195">
        <f t="shared" si="24"/>
        <v>0</v>
      </c>
      <c r="BF178" s="195">
        <f t="shared" si="25"/>
        <v>0</v>
      </c>
      <c r="BG178" s="195">
        <f t="shared" si="26"/>
        <v>0</v>
      </c>
      <c r="BH178" s="195">
        <f t="shared" si="27"/>
        <v>0</v>
      </c>
      <c r="BI178" s="195">
        <f t="shared" si="28"/>
        <v>0</v>
      </c>
      <c r="BJ178" s="14" t="s">
        <v>83</v>
      </c>
      <c r="BK178" s="195">
        <f t="shared" si="29"/>
        <v>0</v>
      </c>
      <c r="BL178" s="14" t="s">
        <v>405</v>
      </c>
      <c r="BM178" s="194" t="s">
        <v>770</v>
      </c>
    </row>
    <row r="179" spans="1:65" s="2" customFormat="1" ht="24.2" customHeight="1">
      <c r="A179" s="31"/>
      <c r="B179" s="32"/>
      <c r="C179" s="183" t="s">
        <v>352</v>
      </c>
      <c r="D179" s="183" t="s">
        <v>126</v>
      </c>
      <c r="E179" s="184" t="s">
        <v>771</v>
      </c>
      <c r="F179" s="185" t="s">
        <v>772</v>
      </c>
      <c r="G179" s="186" t="s">
        <v>171</v>
      </c>
      <c r="H179" s="187">
        <v>40</v>
      </c>
      <c r="I179" s="188"/>
      <c r="J179" s="189">
        <f t="shared" si="20"/>
        <v>0</v>
      </c>
      <c r="K179" s="185" t="s">
        <v>130</v>
      </c>
      <c r="L179" s="36"/>
      <c r="M179" s="190" t="s">
        <v>1</v>
      </c>
      <c r="N179" s="191" t="s">
        <v>40</v>
      </c>
      <c r="O179" s="68"/>
      <c r="P179" s="192">
        <f t="shared" si="21"/>
        <v>0</v>
      </c>
      <c r="Q179" s="192">
        <v>0</v>
      </c>
      <c r="R179" s="192">
        <f t="shared" si="22"/>
        <v>0</v>
      </c>
      <c r="S179" s="192">
        <v>0</v>
      </c>
      <c r="T179" s="193">
        <f t="shared" si="2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4" t="s">
        <v>405</v>
      </c>
      <c r="AT179" s="194" t="s">
        <v>126</v>
      </c>
      <c r="AU179" s="194" t="s">
        <v>85</v>
      </c>
      <c r="AY179" s="14" t="s">
        <v>124</v>
      </c>
      <c r="BE179" s="195">
        <f t="shared" si="24"/>
        <v>0</v>
      </c>
      <c r="BF179" s="195">
        <f t="shared" si="25"/>
        <v>0</v>
      </c>
      <c r="BG179" s="195">
        <f t="shared" si="26"/>
        <v>0</v>
      </c>
      <c r="BH179" s="195">
        <f t="shared" si="27"/>
        <v>0</v>
      </c>
      <c r="BI179" s="195">
        <f t="shared" si="28"/>
        <v>0</v>
      </c>
      <c r="BJ179" s="14" t="s">
        <v>83</v>
      </c>
      <c r="BK179" s="195">
        <f t="shared" si="29"/>
        <v>0</v>
      </c>
      <c r="BL179" s="14" t="s">
        <v>405</v>
      </c>
      <c r="BM179" s="194" t="s">
        <v>773</v>
      </c>
    </row>
    <row r="180" spans="2:63" s="12" customFormat="1" ht="22.9" customHeight="1">
      <c r="B180" s="167"/>
      <c r="C180" s="168"/>
      <c r="D180" s="169" t="s">
        <v>74</v>
      </c>
      <c r="E180" s="181" t="s">
        <v>774</v>
      </c>
      <c r="F180" s="181" t="s">
        <v>775</v>
      </c>
      <c r="G180" s="168"/>
      <c r="H180" s="168"/>
      <c r="I180" s="171"/>
      <c r="J180" s="182">
        <f>BK180</f>
        <v>0</v>
      </c>
      <c r="K180" s="168"/>
      <c r="L180" s="173"/>
      <c r="M180" s="174"/>
      <c r="N180" s="175"/>
      <c r="O180" s="175"/>
      <c r="P180" s="176">
        <f>SUM(P181:P183)</f>
        <v>0</v>
      </c>
      <c r="Q180" s="175"/>
      <c r="R180" s="176">
        <f>SUM(R181:R183)</f>
        <v>0</v>
      </c>
      <c r="S180" s="175"/>
      <c r="T180" s="177">
        <f>SUM(T181:T183)</f>
        <v>0</v>
      </c>
      <c r="AR180" s="178" t="s">
        <v>136</v>
      </c>
      <c r="AT180" s="179" t="s">
        <v>74</v>
      </c>
      <c r="AU180" s="179" t="s">
        <v>83</v>
      </c>
      <c r="AY180" s="178" t="s">
        <v>124</v>
      </c>
      <c r="BK180" s="180">
        <f>SUM(BK181:BK183)</f>
        <v>0</v>
      </c>
    </row>
    <row r="181" spans="1:65" s="2" customFormat="1" ht="24.2" customHeight="1">
      <c r="A181" s="31"/>
      <c r="B181" s="32"/>
      <c r="C181" s="183" t="s">
        <v>357</v>
      </c>
      <c r="D181" s="183" t="s">
        <v>126</v>
      </c>
      <c r="E181" s="184" t="s">
        <v>776</v>
      </c>
      <c r="F181" s="185" t="s">
        <v>777</v>
      </c>
      <c r="G181" s="186" t="s">
        <v>129</v>
      </c>
      <c r="H181" s="187">
        <v>10</v>
      </c>
      <c r="I181" s="188"/>
      <c r="J181" s="189">
        <f>ROUND(I181*H181,2)</f>
        <v>0</v>
      </c>
      <c r="K181" s="185" t="s">
        <v>130</v>
      </c>
      <c r="L181" s="36"/>
      <c r="M181" s="190" t="s">
        <v>1</v>
      </c>
      <c r="N181" s="191" t="s">
        <v>40</v>
      </c>
      <c r="O181" s="68"/>
      <c r="P181" s="192">
        <f>O181*H181</f>
        <v>0</v>
      </c>
      <c r="Q181" s="192">
        <v>0</v>
      </c>
      <c r="R181" s="192">
        <f>Q181*H181</f>
        <v>0</v>
      </c>
      <c r="S181" s="192">
        <v>0</v>
      </c>
      <c r="T181" s="193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4" t="s">
        <v>405</v>
      </c>
      <c r="AT181" s="194" t="s">
        <v>126</v>
      </c>
      <c r="AU181" s="194" t="s">
        <v>85</v>
      </c>
      <c r="AY181" s="14" t="s">
        <v>124</v>
      </c>
      <c r="BE181" s="195">
        <f>IF(N181="základní",J181,0)</f>
        <v>0</v>
      </c>
      <c r="BF181" s="195">
        <f>IF(N181="snížená",J181,0)</f>
        <v>0</v>
      </c>
      <c r="BG181" s="195">
        <f>IF(N181="zákl. přenesená",J181,0)</f>
        <v>0</v>
      </c>
      <c r="BH181" s="195">
        <f>IF(N181="sníž. přenesená",J181,0)</f>
        <v>0</v>
      </c>
      <c r="BI181" s="195">
        <f>IF(N181="nulová",J181,0)</f>
        <v>0</v>
      </c>
      <c r="BJ181" s="14" t="s">
        <v>83</v>
      </c>
      <c r="BK181" s="195">
        <f>ROUND(I181*H181,2)</f>
        <v>0</v>
      </c>
      <c r="BL181" s="14" t="s">
        <v>405</v>
      </c>
      <c r="BM181" s="194" t="s">
        <v>778</v>
      </c>
    </row>
    <row r="182" spans="1:65" s="2" customFormat="1" ht="24.2" customHeight="1">
      <c r="A182" s="31"/>
      <c r="B182" s="32"/>
      <c r="C182" s="183" t="s">
        <v>361</v>
      </c>
      <c r="D182" s="183" t="s">
        <v>126</v>
      </c>
      <c r="E182" s="184" t="s">
        <v>779</v>
      </c>
      <c r="F182" s="185" t="s">
        <v>780</v>
      </c>
      <c r="G182" s="186" t="s">
        <v>129</v>
      </c>
      <c r="H182" s="187">
        <v>10</v>
      </c>
      <c r="I182" s="188"/>
      <c r="J182" s="189">
        <f>ROUND(I182*H182,2)</f>
        <v>0</v>
      </c>
      <c r="K182" s="185" t="s">
        <v>636</v>
      </c>
      <c r="L182" s="36"/>
      <c r="M182" s="190" t="s">
        <v>1</v>
      </c>
      <c r="N182" s="191" t="s">
        <v>40</v>
      </c>
      <c r="O182" s="68"/>
      <c r="P182" s="192">
        <f>O182*H182</f>
        <v>0</v>
      </c>
      <c r="Q182" s="192">
        <v>0</v>
      </c>
      <c r="R182" s="192">
        <f>Q182*H182</f>
        <v>0</v>
      </c>
      <c r="S182" s="192">
        <v>0</v>
      </c>
      <c r="T182" s="193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4" t="s">
        <v>405</v>
      </c>
      <c r="AT182" s="194" t="s">
        <v>126</v>
      </c>
      <c r="AU182" s="194" t="s">
        <v>85</v>
      </c>
      <c r="AY182" s="14" t="s">
        <v>124</v>
      </c>
      <c r="BE182" s="195">
        <f>IF(N182="základní",J182,0)</f>
        <v>0</v>
      </c>
      <c r="BF182" s="195">
        <f>IF(N182="snížená",J182,0)</f>
        <v>0</v>
      </c>
      <c r="BG182" s="195">
        <f>IF(N182="zákl. přenesená",J182,0)</f>
        <v>0</v>
      </c>
      <c r="BH182" s="195">
        <f>IF(N182="sníž. přenesená",J182,0)</f>
        <v>0</v>
      </c>
      <c r="BI182" s="195">
        <f>IF(N182="nulová",J182,0)</f>
        <v>0</v>
      </c>
      <c r="BJ182" s="14" t="s">
        <v>83</v>
      </c>
      <c r="BK182" s="195">
        <f>ROUND(I182*H182,2)</f>
        <v>0</v>
      </c>
      <c r="BL182" s="14" t="s">
        <v>405</v>
      </c>
      <c r="BM182" s="194" t="s">
        <v>781</v>
      </c>
    </row>
    <row r="183" spans="1:65" s="2" customFormat="1" ht="16.5" customHeight="1">
      <c r="A183" s="31"/>
      <c r="B183" s="32"/>
      <c r="C183" s="183" t="s">
        <v>365</v>
      </c>
      <c r="D183" s="183" t="s">
        <v>126</v>
      </c>
      <c r="E183" s="184" t="s">
        <v>782</v>
      </c>
      <c r="F183" s="185" t="s">
        <v>783</v>
      </c>
      <c r="G183" s="186" t="s">
        <v>129</v>
      </c>
      <c r="H183" s="187">
        <v>9</v>
      </c>
      <c r="I183" s="188"/>
      <c r="J183" s="189">
        <f>ROUND(I183*H183,2)</f>
        <v>0</v>
      </c>
      <c r="K183" s="185" t="s">
        <v>636</v>
      </c>
      <c r="L183" s="36"/>
      <c r="M183" s="211" t="s">
        <v>1</v>
      </c>
      <c r="N183" s="212" t="s">
        <v>40</v>
      </c>
      <c r="O183" s="213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4" t="s">
        <v>405</v>
      </c>
      <c r="AT183" s="194" t="s">
        <v>126</v>
      </c>
      <c r="AU183" s="194" t="s">
        <v>85</v>
      </c>
      <c r="AY183" s="14" t="s">
        <v>124</v>
      </c>
      <c r="BE183" s="195">
        <f>IF(N183="základní",J183,0)</f>
        <v>0</v>
      </c>
      <c r="BF183" s="195">
        <f>IF(N183="snížená",J183,0)</f>
        <v>0</v>
      </c>
      <c r="BG183" s="195">
        <f>IF(N183="zákl. přenesená",J183,0)</f>
        <v>0</v>
      </c>
      <c r="BH183" s="195">
        <f>IF(N183="sníž. přenesená",J183,0)</f>
        <v>0</v>
      </c>
      <c r="BI183" s="195">
        <f>IF(N183="nulová",J183,0)</f>
        <v>0</v>
      </c>
      <c r="BJ183" s="14" t="s">
        <v>83</v>
      </c>
      <c r="BK183" s="195">
        <f>ROUND(I183*H183,2)</f>
        <v>0</v>
      </c>
      <c r="BL183" s="14" t="s">
        <v>405</v>
      </c>
      <c r="BM183" s="194" t="s">
        <v>784</v>
      </c>
    </row>
    <row r="184" spans="1:31" s="2" customFormat="1" ht="6.95" customHeight="1">
      <c r="A184" s="31"/>
      <c r="B184" s="51"/>
      <c r="C184" s="52"/>
      <c r="D184" s="52"/>
      <c r="E184" s="52"/>
      <c r="F184" s="52"/>
      <c r="G184" s="52"/>
      <c r="H184" s="52"/>
      <c r="I184" s="52"/>
      <c r="J184" s="52"/>
      <c r="K184" s="52"/>
      <c r="L184" s="36"/>
      <c r="M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</row>
  </sheetData>
  <sheetProtection algorithmName="SHA-512" hashValue="Xccs20x7B/JCmBmn98F/FdXHdJiJqN+otHggkoXuKJ/ea3UMHMwIMvgX0jiwnKcmBu8qqOoYbuzzryS03fMwyw==" saltValue="u726EH7G3C0k+G8XxnYs3ReaWDV0X2uSWUuDwvZUdQWIoP7EGZ2yCrsBOzo16fPe7jJrFZrLE+7vqJrV21qfUQ==" spinCount="100000" sheet="1" objects="1" scenarios="1" formatColumns="0" formatRows="0" autoFilter="0"/>
  <autoFilter ref="C119:K183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91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85</v>
      </c>
    </row>
    <row r="4" spans="2:46" s="1" customFormat="1" ht="24.95" customHeight="1">
      <c r="B4" s="17"/>
      <c r="D4" s="107" t="s">
        <v>92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61" t="str">
        <f>'Rekapitulace stavby'!K6</f>
        <v>LITOMĚŘICKÁ - DOPRAVNÍ ÚPRAVY_R3</v>
      </c>
      <c r="F7" s="262"/>
      <c r="G7" s="262"/>
      <c r="H7" s="262"/>
      <c r="L7" s="17"/>
    </row>
    <row r="8" spans="1:31" s="2" customFormat="1" ht="12" customHeight="1">
      <c r="A8" s="31"/>
      <c r="B8" s="36"/>
      <c r="C8" s="31"/>
      <c r="D8" s="109" t="s">
        <v>93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63" t="s">
        <v>785</v>
      </c>
      <c r="F9" s="264"/>
      <c r="G9" s="264"/>
      <c r="H9" s="264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17</v>
      </c>
      <c r="E11" s="31"/>
      <c r="F11" s="110" t="s">
        <v>1</v>
      </c>
      <c r="G11" s="31"/>
      <c r="H11" s="31"/>
      <c r="I11" s="109" t="s">
        <v>18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19</v>
      </c>
      <c r="E12" s="31"/>
      <c r="F12" s="110" t="s">
        <v>20</v>
      </c>
      <c r="G12" s="31"/>
      <c r="H12" s="31"/>
      <c r="I12" s="109" t="s">
        <v>21</v>
      </c>
      <c r="J12" s="111" t="str">
        <f>'Rekapitulace stavby'!AN8</f>
        <v>21. 3. 2024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23</v>
      </c>
      <c r="E14" s="31"/>
      <c r="F14" s="31"/>
      <c r="G14" s="31"/>
      <c r="H14" s="31"/>
      <c r="I14" s="109" t="s">
        <v>24</v>
      </c>
      <c r="J14" s="110" t="s">
        <v>786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">
        <v>25</v>
      </c>
      <c r="F15" s="31"/>
      <c r="G15" s="31"/>
      <c r="H15" s="31"/>
      <c r="I15" s="109" t="s">
        <v>26</v>
      </c>
      <c r="J15" s="110" t="s">
        <v>787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27</v>
      </c>
      <c r="E17" s="31"/>
      <c r="F17" s="31"/>
      <c r="G17" s="31"/>
      <c r="H17" s="31"/>
      <c r="I17" s="109" t="s">
        <v>24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5" t="str">
        <f>'Rekapitulace stavby'!E14</f>
        <v>Vyplň údaj</v>
      </c>
      <c r="F18" s="266"/>
      <c r="G18" s="266"/>
      <c r="H18" s="266"/>
      <c r="I18" s="109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29</v>
      </c>
      <c r="E20" s="31"/>
      <c r="F20" s="31"/>
      <c r="G20" s="31"/>
      <c r="H20" s="31"/>
      <c r="I20" s="109" t="s">
        <v>24</v>
      </c>
      <c r="J20" s="110" t="s">
        <v>788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30</v>
      </c>
      <c r="F21" s="31"/>
      <c r="G21" s="31"/>
      <c r="H21" s="31"/>
      <c r="I21" s="109" t="s">
        <v>26</v>
      </c>
      <c r="J21" s="110" t="s">
        <v>789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32</v>
      </c>
      <c r="E23" s="31"/>
      <c r="F23" s="31"/>
      <c r="G23" s="31"/>
      <c r="H23" s="31"/>
      <c r="I23" s="109" t="s">
        <v>24</v>
      </c>
      <c r="J23" s="110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">
        <v>790</v>
      </c>
      <c r="F24" s="31"/>
      <c r="G24" s="31"/>
      <c r="H24" s="31"/>
      <c r="I24" s="109" t="s">
        <v>26</v>
      </c>
      <c r="J24" s="110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34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7" t="s">
        <v>1</v>
      </c>
      <c r="F27" s="267"/>
      <c r="G27" s="267"/>
      <c r="H27" s="267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35</v>
      </c>
      <c r="E30" s="31"/>
      <c r="F30" s="31"/>
      <c r="G30" s="31"/>
      <c r="H30" s="31"/>
      <c r="I30" s="31"/>
      <c r="J30" s="117">
        <f>ROUND(J120,2)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37</v>
      </c>
      <c r="G32" s="31"/>
      <c r="H32" s="31"/>
      <c r="I32" s="118" t="s">
        <v>36</v>
      </c>
      <c r="J32" s="118" t="s">
        <v>38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39</v>
      </c>
      <c r="E33" s="109" t="s">
        <v>40</v>
      </c>
      <c r="F33" s="120">
        <f>ROUND((SUM(BE120:BE133)),2)</f>
        <v>0</v>
      </c>
      <c r="G33" s="31"/>
      <c r="H33" s="31"/>
      <c r="I33" s="121">
        <v>0.21</v>
      </c>
      <c r="J33" s="120">
        <f>ROUND(((SUM(BE120:BE133))*I33),2)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41</v>
      </c>
      <c r="F34" s="120">
        <f>ROUND((SUM(BF120:BF133)),2)</f>
        <v>0</v>
      </c>
      <c r="G34" s="31"/>
      <c r="H34" s="31"/>
      <c r="I34" s="121">
        <v>0.12</v>
      </c>
      <c r="J34" s="120">
        <f>ROUND(((SUM(BF120:BF133))*I34),2)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42</v>
      </c>
      <c r="F35" s="120">
        <f>ROUND((SUM(BG120:BG133)),2)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43</v>
      </c>
      <c r="F36" s="120">
        <f>ROUND((SUM(BH120:BH133)),2)</f>
        <v>0</v>
      </c>
      <c r="G36" s="31"/>
      <c r="H36" s="31"/>
      <c r="I36" s="121">
        <v>0.12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44</v>
      </c>
      <c r="F37" s="120">
        <f>ROUND((SUM(BI120:BI133)),2)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48</v>
      </c>
      <c r="E50" s="130"/>
      <c r="F50" s="130"/>
      <c r="G50" s="129" t="s">
        <v>49</v>
      </c>
      <c r="H50" s="130"/>
      <c r="I50" s="130"/>
      <c r="J50" s="130"/>
      <c r="K50" s="130"/>
      <c r="L50" s="48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31"/>
      <c r="B61" s="36"/>
      <c r="C61" s="31"/>
      <c r="D61" s="131" t="s">
        <v>50</v>
      </c>
      <c r="E61" s="132"/>
      <c r="F61" s="133" t="s">
        <v>51</v>
      </c>
      <c r="G61" s="131" t="s">
        <v>50</v>
      </c>
      <c r="H61" s="132"/>
      <c r="I61" s="132"/>
      <c r="J61" s="134" t="s">
        <v>51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31"/>
      <c r="B65" s="36"/>
      <c r="C65" s="31"/>
      <c r="D65" s="129" t="s">
        <v>52</v>
      </c>
      <c r="E65" s="135"/>
      <c r="F65" s="135"/>
      <c r="G65" s="129" t="s">
        <v>53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31"/>
      <c r="B76" s="36"/>
      <c r="C76" s="31"/>
      <c r="D76" s="131" t="s">
        <v>50</v>
      </c>
      <c r="E76" s="132"/>
      <c r="F76" s="133" t="s">
        <v>51</v>
      </c>
      <c r="G76" s="131" t="s">
        <v>50</v>
      </c>
      <c r="H76" s="132"/>
      <c r="I76" s="132"/>
      <c r="J76" s="134" t="s">
        <v>51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95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59" t="str">
        <f>E7</f>
        <v>LITOMĚŘICKÁ - DOPRAVNÍ ÚPRAVY_R3</v>
      </c>
      <c r="F85" s="260"/>
      <c r="G85" s="260"/>
      <c r="H85" s="260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93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28" t="str">
        <f>E9</f>
        <v>VON - VEDLEJŠÍ A OSTATNÍ NÁKLADY</v>
      </c>
      <c r="F87" s="258"/>
      <c r="G87" s="258"/>
      <c r="H87" s="258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19</v>
      </c>
      <c r="D89" s="33"/>
      <c r="E89" s="33"/>
      <c r="F89" s="24" t="str">
        <f>F12</f>
        <v>TEPLICE</v>
      </c>
      <c r="G89" s="33"/>
      <c r="H89" s="33"/>
      <c r="I89" s="26" t="s">
        <v>21</v>
      </c>
      <c r="J89" s="63" t="str">
        <f>IF(J12="","",J12)</f>
        <v>21. 3. 2024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25.7" customHeight="1">
      <c r="A91" s="31"/>
      <c r="B91" s="32"/>
      <c r="C91" s="26" t="s">
        <v>23</v>
      </c>
      <c r="D91" s="33"/>
      <c r="E91" s="33"/>
      <c r="F91" s="24" t="str">
        <f>E15</f>
        <v>STATUTÁRNÍ MĚSTO TEPLICE</v>
      </c>
      <c r="G91" s="33"/>
      <c r="H91" s="33"/>
      <c r="I91" s="26" t="s">
        <v>29</v>
      </c>
      <c r="J91" s="29" t="str">
        <f>E21</f>
        <v>RAPID MOST SPOL. S 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5.7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26" t="s">
        <v>32</v>
      </c>
      <c r="J92" s="29" t="str">
        <f>E24</f>
        <v>ING. VLADIMÍR PLHÁK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96</v>
      </c>
      <c r="D94" s="141"/>
      <c r="E94" s="141"/>
      <c r="F94" s="141"/>
      <c r="G94" s="141"/>
      <c r="H94" s="141"/>
      <c r="I94" s="141"/>
      <c r="J94" s="142" t="s">
        <v>97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98</v>
      </c>
      <c r="D96" s="33"/>
      <c r="E96" s="33"/>
      <c r="F96" s="33"/>
      <c r="G96" s="33"/>
      <c r="H96" s="33"/>
      <c r="I96" s="33"/>
      <c r="J96" s="81">
        <f>J120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99</v>
      </c>
    </row>
    <row r="97" spans="2:12" s="9" customFormat="1" ht="24.95" customHeight="1">
      <c r="B97" s="144"/>
      <c r="C97" s="145"/>
      <c r="D97" s="146" t="s">
        <v>791</v>
      </c>
      <c r="E97" s="147"/>
      <c r="F97" s="147"/>
      <c r="G97" s="147"/>
      <c r="H97" s="147"/>
      <c r="I97" s="147"/>
      <c r="J97" s="148">
        <f>J121</f>
        <v>0</v>
      </c>
      <c r="K97" s="145"/>
      <c r="L97" s="149"/>
    </row>
    <row r="98" spans="2:12" s="10" customFormat="1" ht="19.9" customHeight="1">
      <c r="B98" s="150"/>
      <c r="C98" s="151"/>
      <c r="D98" s="152" t="s">
        <v>792</v>
      </c>
      <c r="E98" s="153"/>
      <c r="F98" s="153"/>
      <c r="G98" s="153"/>
      <c r="H98" s="153"/>
      <c r="I98" s="153"/>
      <c r="J98" s="154">
        <f>J122</f>
        <v>0</v>
      </c>
      <c r="K98" s="151"/>
      <c r="L98" s="155"/>
    </row>
    <row r="99" spans="2:12" s="10" customFormat="1" ht="19.9" customHeight="1">
      <c r="B99" s="150"/>
      <c r="C99" s="151"/>
      <c r="D99" s="152" t="s">
        <v>793</v>
      </c>
      <c r="E99" s="153"/>
      <c r="F99" s="153"/>
      <c r="G99" s="153"/>
      <c r="H99" s="153"/>
      <c r="I99" s="153"/>
      <c r="J99" s="154">
        <f>J129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794</v>
      </c>
      <c r="E100" s="153"/>
      <c r="F100" s="153"/>
      <c r="G100" s="153"/>
      <c r="H100" s="153"/>
      <c r="I100" s="153"/>
      <c r="J100" s="154">
        <f>J132</f>
        <v>0</v>
      </c>
      <c r="K100" s="151"/>
      <c r="L100" s="155"/>
    </row>
    <row r="101" spans="1:31" s="2" customFormat="1" ht="21.75" customHeight="1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6.95" customHeight="1">
      <c r="A102" s="31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6" spans="1:31" s="2" customFormat="1" ht="6.95" customHeight="1">
      <c r="A106" s="31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4.95" customHeight="1">
      <c r="A107" s="31"/>
      <c r="B107" s="32"/>
      <c r="C107" s="20" t="s">
        <v>110</v>
      </c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16</v>
      </c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3"/>
      <c r="D110" s="33"/>
      <c r="E110" s="259" t="str">
        <f>E7</f>
        <v>LITOMĚŘICKÁ - DOPRAVNÍ ÚPRAVY_R3</v>
      </c>
      <c r="F110" s="260"/>
      <c r="G110" s="260"/>
      <c r="H110" s="260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93</v>
      </c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3"/>
      <c r="D112" s="33"/>
      <c r="E112" s="228" t="str">
        <f>E9</f>
        <v>VON - VEDLEJŠÍ A OSTATNÍ NÁKLADY</v>
      </c>
      <c r="F112" s="258"/>
      <c r="G112" s="258"/>
      <c r="H112" s="258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19</v>
      </c>
      <c r="D114" s="33"/>
      <c r="E114" s="33"/>
      <c r="F114" s="24" t="str">
        <f>F12</f>
        <v>TEPLICE</v>
      </c>
      <c r="G114" s="33"/>
      <c r="H114" s="33"/>
      <c r="I114" s="26" t="s">
        <v>21</v>
      </c>
      <c r="J114" s="63" t="str">
        <f>IF(J12="","",J12)</f>
        <v>21. 3. 2024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25.7" customHeight="1">
      <c r="A116" s="31"/>
      <c r="B116" s="32"/>
      <c r="C116" s="26" t="s">
        <v>23</v>
      </c>
      <c r="D116" s="33"/>
      <c r="E116" s="33"/>
      <c r="F116" s="24" t="str">
        <f>E15</f>
        <v>STATUTÁRNÍ MĚSTO TEPLICE</v>
      </c>
      <c r="G116" s="33"/>
      <c r="H116" s="33"/>
      <c r="I116" s="26" t="s">
        <v>29</v>
      </c>
      <c r="J116" s="29" t="str">
        <f>E21</f>
        <v>RAPID MOST SPOL. S R.O.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25.7" customHeight="1">
      <c r="A117" s="31"/>
      <c r="B117" s="32"/>
      <c r="C117" s="26" t="s">
        <v>27</v>
      </c>
      <c r="D117" s="33"/>
      <c r="E117" s="33"/>
      <c r="F117" s="24" t="str">
        <f>IF(E18="","",E18)</f>
        <v>Vyplň údaj</v>
      </c>
      <c r="G117" s="33"/>
      <c r="H117" s="33"/>
      <c r="I117" s="26" t="s">
        <v>32</v>
      </c>
      <c r="J117" s="29" t="str">
        <f>E24</f>
        <v>ING. VLADIMÍR PLHÁK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0.3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1" customFormat="1" ht="29.25" customHeight="1">
      <c r="A119" s="156"/>
      <c r="B119" s="157"/>
      <c r="C119" s="158" t="s">
        <v>111</v>
      </c>
      <c r="D119" s="159" t="s">
        <v>60</v>
      </c>
      <c r="E119" s="159" t="s">
        <v>56</v>
      </c>
      <c r="F119" s="159" t="s">
        <v>57</v>
      </c>
      <c r="G119" s="159" t="s">
        <v>112</v>
      </c>
      <c r="H119" s="159" t="s">
        <v>113</v>
      </c>
      <c r="I119" s="159" t="s">
        <v>114</v>
      </c>
      <c r="J119" s="159" t="s">
        <v>97</v>
      </c>
      <c r="K119" s="160" t="s">
        <v>115</v>
      </c>
      <c r="L119" s="161"/>
      <c r="M119" s="72" t="s">
        <v>1</v>
      </c>
      <c r="N119" s="73" t="s">
        <v>39</v>
      </c>
      <c r="O119" s="73" t="s">
        <v>116</v>
      </c>
      <c r="P119" s="73" t="s">
        <v>117</v>
      </c>
      <c r="Q119" s="73" t="s">
        <v>118</v>
      </c>
      <c r="R119" s="73" t="s">
        <v>119</v>
      </c>
      <c r="S119" s="73" t="s">
        <v>120</v>
      </c>
      <c r="T119" s="74" t="s">
        <v>121</v>
      </c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</row>
    <row r="120" spans="1:63" s="2" customFormat="1" ht="22.9" customHeight="1">
      <c r="A120" s="31"/>
      <c r="B120" s="32"/>
      <c r="C120" s="79" t="s">
        <v>122</v>
      </c>
      <c r="D120" s="33"/>
      <c r="E120" s="33"/>
      <c r="F120" s="33"/>
      <c r="G120" s="33"/>
      <c r="H120" s="33"/>
      <c r="I120" s="33"/>
      <c r="J120" s="162">
        <f>BK120</f>
        <v>0</v>
      </c>
      <c r="K120" s="33"/>
      <c r="L120" s="36"/>
      <c r="M120" s="75"/>
      <c r="N120" s="163"/>
      <c r="O120" s="76"/>
      <c r="P120" s="164">
        <f>P121</f>
        <v>0</v>
      </c>
      <c r="Q120" s="76"/>
      <c r="R120" s="164">
        <f>R121</f>
        <v>0</v>
      </c>
      <c r="S120" s="76"/>
      <c r="T120" s="165">
        <f>T121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4" t="s">
        <v>74</v>
      </c>
      <c r="AU120" s="14" t="s">
        <v>99</v>
      </c>
      <c r="BK120" s="166">
        <f>BK121</f>
        <v>0</v>
      </c>
    </row>
    <row r="121" spans="2:63" s="12" customFormat="1" ht="25.9" customHeight="1">
      <c r="B121" s="167"/>
      <c r="C121" s="168"/>
      <c r="D121" s="169" t="s">
        <v>74</v>
      </c>
      <c r="E121" s="170" t="s">
        <v>795</v>
      </c>
      <c r="F121" s="170" t="s">
        <v>796</v>
      </c>
      <c r="G121" s="168"/>
      <c r="H121" s="168"/>
      <c r="I121" s="171"/>
      <c r="J121" s="172">
        <f>BK121</f>
        <v>0</v>
      </c>
      <c r="K121" s="168"/>
      <c r="L121" s="173"/>
      <c r="M121" s="174"/>
      <c r="N121" s="175"/>
      <c r="O121" s="175"/>
      <c r="P121" s="176">
        <f>P122+P129+P132</f>
        <v>0</v>
      </c>
      <c r="Q121" s="175"/>
      <c r="R121" s="176">
        <f>R122+R129+R132</f>
        <v>0</v>
      </c>
      <c r="S121" s="175"/>
      <c r="T121" s="177">
        <f>T122+T129+T132</f>
        <v>0</v>
      </c>
      <c r="AR121" s="178" t="s">
        <v>144</v>
      </c>
      <c r="AT121" s="179" t="s">
        <v>74</v>
      </c>
      <c r="AU121" s="179" t="s">
        <v>75</v>
      </c>
      <c r="AY121" s="178" t="s">
        <v>124</v>
      </c>
      <c r="BK121" s="180">
        <f>BK122+BK129+BK132</f>
        <v>0</v>
      </c>
    </row>
    <row r="122" spans="2:63" s="12" customFormat="1" ht="22.9" customHeight="1">
      <c r="B122" s="167"/>
      <c r="C122" s="168"/>
      <c r="D122" s="169" t="s">
        <v>74</v>
      </c>
      <c r="E122" s="181" t="s">
        <v>797</v>
      </c>
      <c r="F122" s="181" t="s">
        <v>798</v>
      </c>
      <c r="G122" s="168"/>
      <c r="H122" s="168"/>
      <c r="I122" s="171"/>
      <c r="J122" s="182">
        <f>BK122</f>
        <v>0</v>
      </c>
      <c r="K122" s="168"/>
      <c r="L122" s="173"/>
      <c r="M122" s="174"/>
      <c r="N122" s="175"/>
      <c r="O122" s="175"/>
      <c r="P122" s="176">
        <f>SUM(P123:P128)</f>
        <v>0</v>
      </c>
      <c r="Q122" s="175"/>
      <c r="R122" s="176">
        <f>SUM(R123:R128)</f>
        <v>0</v>
      </c>
      <c r="S122" s="175"/>
      <c r="T122" s="177">
        <f>SUM(T123:T128)</f>
        <v>0</v>
      </c>
      <c r="AR122" s="178" t="s">
        <v>144</v>
      </c>
      <c r="AT122" s="179" t="s">
        <v>74</v>
      </c>
      <c r="AU122" s="179" t="s">
        <v>83</v>
      </c>
      <c r="AY122" s="178" t="s">
        <v>124</v>
      </c>
      <c r="BK122" s="180">
        <f>SUM(BK123:BK128)</f>
        <v>0</v>
      </c>
    </row>
    <row r="123" spans="1:65" s="2" customFormat="1" ht="16.5" customHeight="1">
      <c r="A123" s="31"/>
      <c r="B123" s="32"/>
      <c r="C123" s="183" t="s">
        <v>83</v>
      </c>
      <c r="D123" s="183" t="s">
        <v>126</v>
      </c>
      <c r="E123" s="184" t="s">
        <v>799</v>
      </c>
      <c r="F123" s="185" t="s">
        <v>800</v>
      </c>
      <c r="G123" s="186" t="s">
        <v>801</v>
      </c>
      <c r="H123" s="187">
        <v>20</v>
      </c>
      <c r="I123" s="188"/>
      <c r="J123" s="189">
        <f aca="true" t="shared" si="0" ref="J123:J128">ROUND(I123*H123,2)</f>
        <v>0</v>
      </c>
      <c r="K123" s="185" t="s">
        <v>130</v>
      </c>
      <c r="L123" s="36"/>
      <c r="M123" s="190" t="s">
        <v>1</v>
      </c>
      <c r="N123" s="191" t="s">
        <v>40</v>
      </c>
      <c r="O123" s="68"/>
      <c r="P123" s="192">
        <f aca="true" t="shared" si="1" ref="P123:P128">O123*H123</f>
        <v>0</v>
      </c>
      <c r="Q123" s="192">
        <v>0</v>
      </c>
      <c r="R123" s="192">
        <f aca="true" t="shared" si="2" ref="R123:R128">Q123*H123</f>
        <v>0</v>
      </c>
      <c r="S123" s="192">
        <v>0</v>
      </c>
      <c r="T123" s="193">
        <f aca="true" t="shared" si="3" ref="T123:T128"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94" t="s">
        <v>802</v>
      </c>
      <c r="AT123" s="194" t="s">
        <v>126</v>
      </c>
      <c r="AU123" s="194" t="s">
        <v>85</v>
      </c>
      <c r="AY123" s="14" t="s">
        <v>124</v>
      </c>
      <c r="BE123" s="195">
        <f aca="true" t="shared" si="4" ref="BE123:BE128">IF(N123="základní",J123,0)</f>
        <v>0</v>
      </c>
      <c r="BF123" s="195">
        <f aca="true" t="shared" si="5" ref="BF123:BF128">IF(N123="snížená",J123,0)</f>
        <v>0</v>
      </c>
      <c r="BG123" s="195">
        <f aca="true" t="shared" si="6" ref="BG123:BG128">IF(N123="zákl. přenesená",J123,0)</f>
        <v>0</v>
      </c>
      <c r="BH123" s="195">
        <f aca="true" t="shared" si="7" ref="BH123:BH128">IF(N123="sníž. přenesená",J123,0)</f>
        <v>0</v>
      </c>
      <c r="BI123" s="195">
        <f aca="true" t="shared" si="8" ref="BI123:BI128">IF(N123="nulová",J123,0)</f>
        <v>0</v>
      </c>
      <c r="BJ123" s="14" t="s">
        <v>83</v>
      </c>
      <c r="BK123" s="195">
        <f aca="true" t="shared" si="9" ref="BK123:BK128">ROUND(I123*H123,2)</f>
        <v>0</v>
      </c>
      <c r="BL123" s="14" t="s">
        <v>802</v>
      </c>
      <c r="BM123" s="194" t="s">
        <v>803</v>
      </c>
    </row>
    <row r="124" spans="1:65" s="2" customFormat="1" ht="16.5" customHeight="1">
      <c r="A124" s="31"/>
      <c r="B124" s="32"/>
      <c r="C124" s="183" t="s">
        <v>85</v>
      </c>
      <c r="D124" s="183" t="s">
        <v>126</v>
      </c>
      <c r="E124" s="184" t="s">
        <v>804</v>
      </c>
      <c r="F124" s="185" t="s">
        <v>805</v>
      </c>
      <c r="G124" s="186" t="s">
        <v>801</v>
      </c>
      <c r="H124" s="187">
        <v>10</v>
      </c>
      <c r="I124" s="188"/>
      <c r="J124" s="189">
        <f t="shared" si="0"/>
        <v>0</v>
      </c>
      <c r="K124" s="185" t="s">
        <v>130</v>
      </c>
      <c r="L124" s="36"/>
      <c r="M124" s="190" t="s">
        <v>1</v>
      </c>
      <c r="N124" s="191" t="s">
        <v>40</v>
      </c>
      <c r="O124" s="68"/>
      <c r="P124" s="192">
        <f t="shared" si="1"/>
        <v>0</v>
      </c>
      <c r="Q124" s="192">
        <v>0</v>
      </c>
      <c r="R124" s="192">
        <f t="shared" si="2"/>
        <v>0</v>
      </c>
      <c r="S124" s="192">
        <v>0</v>
      </c>
      <c r="T124" s="193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4" t="s">
        <v>802</v>
      </c>
      <c r="AT124" s="194" t="s">
        <v>126</v>
      </c>
      <c r="AU124" s="194" t="s">
        <v>85</v>
      </c>
      <c r="AY124" s="14" t="s">
        <v>124</v>
      </c>
      <c r="BE124" s="195">
        <f t="shared" si="4"/>
        <v>0</v>
      </c>
      <c r="BF124" s="195">
        <f t="shared" si="5"/>
        <v>0</v>
      </c>
      <c r="BG124" s="195">
        <f t="shared" si="6"/>
        <v>0</v>
      </c>
      <c r="BH124" s="195">
        <f t="shared" si="7"/>
        <v>0</v>
      </c>
      <c r="BI124" s="195">
        <f t="shared" si="8"/>
        <v>0</v>
      </c>
      <c r="BJ124" s="14" t="s">
        <v>83</v>
      </c>
      <c r="BK124" s="195">
        <f t="shared" si="9"/>
        <v>0</v>
      </c>
      <c r="BL124" s="14" t="s">
        <v>802</v>
      </c>
      <c r="BM124" s="194" t="s">
        <v>806</v>
      </c>
    </row>
    <row r="125" spans="1:65" s="2" customFormat="1" ht="16.5" customHeight="1">
      <c r="A125" s="31"/>
      <c r="B125" s="32"/>
      <c r="C125" s="183" t="s">
        <v>136</v>
      </c>
      <c r="D125" s="183" t="s">
        <v>126</v>
      </c>
      <c r="E125" s="184" t="s">
        <v>807</v>
      </c>
      <c r="F125" s="185" t="s">
        <v>808</v>
      </c>
      <c r="G125" s="186" t="s">
        <v>801</v>
      </c>
      <c r="H125" s="187">
        <v>10</v>
      </c>
      <c r="I125" s="188"/>
      <c r="J125" s="189">
        <f t="shared" si="0"/>
        <v>0</v>
      </c>
      <c r="K125" s="185" t="s">
        <v>130</v>
      </c>
      <c r="L125" s="36"/>
      <c r="M125" s="190" t="s">
        <v>1</v>
      </c>
      <c r="N125" s="191" t="s">
        <v>40</v>
      </c>
      <c r="O125" s="68"/>
      <c r="P125" s="192">
        <f t="shared" si="1"/>
        <v>0</v>
      </c>
      <c r="Q125" s="192">
        <v>0</v>
      </c>
      <c r="R125" s="192">
        <f t="shared" si="2"/>
        <v>0</v>
      </c>
      <c r="S125" s="192">
        <v>0</v>
      </c>
      <c r="T125" s="193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4" t="s">
        <v>802</v>
      </c>
      <c r="AT125" s="194" t="s">
        <v>126</v>
      </c>
      <c r="AU125" s="194" t="s">
        <v>85</v>
      </c>
      <c r="AY125" s="14" t="s">
        <v>124</v>
      </c>
      <c r="BE125" s="195">
        <f t="shared" si="4"/>
        <v>0</v>
      </c>
      <c r="BF125" s="195">
        <f t="shared" si="5"/>
        <v>0</v>
      </c>
      <c r="BG125" s="195">
        <f t="shared" si="6"/>
        <v>0</v>
      </c>
      <c r="BH125" s="195">
        <f t="shared" si="7"/>
        <v>0</v>
      </c>
      <c r="BI125" s="195">
        <f t="shared" si="8"/>
        <v>0</v>
      </c>
      <c r="BJ125" s="14" t="s">
        <v>83</v>
      </c>
      <c r="BK125" s="195">
        <f t="shared" si="9"/>
        <v>0</v>
      </c>
      <c r="BL125" s="14" t="s">
        <v>802</v>
      </c>
      <c r="BM125" s="194" t="s">
        <v>809</v>
      </c>
    </row>
    <row r="126" spans="1:65" s="2" customFormat="1" ht="16.5" customHeight="1">
      <c r="A126" s="31"/>
      <c r="B126" s="32"/>
      <c r="C126" s="183" t="s">
        <v>131</v>
      </c>
      <c r="D126" s="183" t="s">
        <v>126</v>
      </c>
      <c r="E126" s="184" t="s">
        <v>810</v>
      </c>
      <c r="F126" s="185" t="s">
        <v>811</v>
      </c>
      <c r="G126" s="186" t="s">
        <v>801</v>
      </c>
      <c r="H126" s="187">
        <v>20</v>
      </c>
      <c r="I126" s="188"/>
      <c r="J126" s="189">
        <f t="shared" si="0"/>
        <v>0</v>
      </c>
      <c r="K126" s="185" t="s">
        <v>130</v>
      </c>
      <c r="L126" s="36"/>
      <c r="M126" s="190" t="s">
        <v>1</v>
      </c>
      <c r="N126" s="191" t="s">
        <v>40</v>
      </c>
      <c r="O126" s="68"/>
      <c r="P126" s="192">
        <f t="shared" si="1"/>
        <v>0</v>
      </c>
      <c r="Q126" s="192">
        <v>0</v>
      </c>
      <c r="R126" s="192">
        <f t="shared" si="2"/>
        <v>0</v>
      </c>
      <c r="S126" s="192">
        <v>0</v>
      </c>
      <c r="T126" s="193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4" t="s">
        <v>802</v>
      </c>
      <c r="AT126" s="194" t="s">
        <v>126</v>
      </c>
      <c r="AU126" s="194" t="s">
        <v>85</v>
      </c>
      <c r="AY126" s="14" t="s">
        <v>124</v>
      </c>
      <c r="BE126" s="195">
        <f t="shared" si="4"/>
        <v>0</v>
      </c>
      <c r="BF126" s="195">
        <f t="shared" si="5"/>
        <v>0</v>
      </c>
      <c r="BG126" s="195">
        <f t="shared" si="6"/>
        <v>0</v>
      </c>
      <c r="BH126" s="195">
        <f t="shared" si="7"/>
        <v>0</v>
      </c>
      <c r="BI126" s="195">
        <f t="shared" si="8"/>
        <v>0</v>
      </c>
      <c r="BJ126" s="14" t="s">
        <v>83</v>
      </c>
      <c r="BK126" s="195">
        <f t="shared" si="9"/>
        <v>0</v>
      </c>
      <c r="BL126" s="14" t="s">
        <v>802</v>
      </c>
      <c r="BM126" s="194" t="s">
        <v>812</v>
      </c>
    </row>
    <row r="127" spans="1:65" s="2" customFormat="1" ht="16.5" customHeight="1">
      <c r="A127" s="31"/>
      <c r="B127" s="32"/>
      <c r="C127" s="183" t="s">
        <v>162</v>
      </c>
      <c r="D127" s="183" t="s">
        <v>126</v>
      </c>
      <c r="E127" s="184" t="s">
        <v>813</v>
      </c>
      <c r="F127" s="185" t="s">
        <v>814</v>
      </c>
      <c r="G127" s="186" t="s">
        <v>801</v>
      </c>
      <c r="H127" s="187">
        <v>30</v>
      </c>
      <c r="I127" s="188"/>
      <c r="J127" s="189">
        <f t="shared" si="0"/>
        <v>0</v>
      </c>
      <c r="K127" s="185" t="s">
        <v>298</v>
      </c>
      <c r="L127" s="36"/>
      <c r="M127" s="190" t="s">
        <v>1</v>
      </c>
      <c r="N127" s="191" t="s">
        <v>40</v>
      </c>
      <c r="O127" s="68"/>
      <c r="P127" s="192">
        <f t="shared" si="1"/>
        <v>0</v>
      </c>
      <c r="Q127" s="192">
        <v>0</v>
      </c>
      <c r="R127" s="192">
        <f t="shared" si="2"/>
        <v>0</v>
      </c>
      <c r="S127" s="192">
        <v>0</v>
      </c>
      <c r="T127" s="193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4" t="s">
        <v>802</v>
      </c>
      <c r="AT127" s="194" t="s">
        <v>126</v>
      </c>
      <c r="AU127" s="194" t="s">
        <v>85</v>
      </c>
      <c r="AY127" s="14" t="s">
        <v>124</v>
      </c>
      <c r="BE127" s="195">
        <f t="shared" si="4"/>
        <v>0</v>
      </c>
      <c r="BF127" s="195">
        <f t="shared" si="5"/>
        <v>0</v>
      </c>
      <c r="BG127" s="195">
        <f t="shared" si="6"/>
        <v>0</v>
      </c>
      <c r="BH127" s="195">
        <f t="shared" si="7"/>
        <v>0</v>
      </c>
      <c r="BI127" s="195">
        <f t="shared" si="8"/>
        <v>0</v>
      </c>
      <c r="BJ127" s="14" t="s">
        <v>83</v>
      </c>
      <c r="BK127" s="195">
        <f t="shared" si="9"/>
        <v>0</v>
      </c>
      <c r="BL127" s="14" t="s">
        <v>802</v>
      </c>
      <c r="BM127" s="194" t="s">
        <v>815</v>
      </c>
    </row>
    <row r="128" spans="1:65" s="2" customFormat="1" ht="16.5" customHeight="1">
      <c r="A128" s="31"/>
      <c r="B128" s="32"/>
      <c r="C128" s="183" t="s">
        <v>144</v>
      </c>
      <c r="D128" s="183" t="s">
        <v>126</v>
      </c>
      <c r="E128" s="184" t="s">
        <v>816</v>
      </c>
      <c r="F128" s="185" t="s">
        <v>817</v>
      </c>
      <c r="G128" s="186" t="s">
        <v>801</v>
      </c>
      <c r="H128" s="187">
        <v>20</v>
      </c>
      <c r="I128" s="188"/>
      <c r="J128" s="189">
        <f t="shared" si="0"/>
        <v>0</v>
      </c>
      <c r="K128" s="185" t="s">
        <v>130</v>
      </c>
      <c r="L128" s="36"/>
      <c r="M128" s="190" t="s">
        <v>1</v>
      </c>
      <c r="N128" s="191" t="s">
        <v>40</v>
      </c>
      <c r="O128" s="68"/>
      <c r="P128" s="192">
        <f t="shared" si="1"/>
        <v>0</v>
      </c>
      <c r="Q128" s="192">
        <v>0</v>
      </c>
      <c r="R128" s="192">
        <f t="shared" si="2"/>
        <v>0</v>
      </c>
      <c r="S128" s="192">
        <v>0</v>
      </c>
      <c r="T128" s="193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4" t="s">
        <v>802</v>
      </c>
      <c r="AT128" s="194" t="s">
        <v>126</v>
      </c>
      <c r="AU128" s="194" t="s">
        <v>85</v>
      </c>
      <c r="AY128" s="14" t="s">
        <v>124</v>
      </c>
      <c r="BE128" s="195">
        <f t="shared" si="4"/>
        <v>0</v>
      </c>
      <c r="BF128" s="195">
        <f t="shared" si="5"/>
        <v>0</v>
      </c>
      <c r="BG128" s="195">
        <f t="shared" si="6"/>
        <v>0</v>
      </c>
      <c r="BH128" s="195">
        <f t="shared" si="7"/>
        <v>0</v>
      </c>
      <c r="BI128" s="195">
        <f t="shared" si="8"/>
        <v>0</v>
      </c>
      <c r="BJ128" s="14" t="s">
        <v>83</v>
      </c>
      <c r="BK128" s="195">
        <f t="shared" si="9"/>
        <v>0</v>
      </c>
      <c r="BL128" s="14" t="s">
        <v>802</v>
      </c>
      <c r="BM128" s="194" t="s">
        <v>818</v>
      </c>
    </row>
    <row r="129" spans="2:63" s="12" customFormat="1" ht="22.9" customHeight="1">
      <c r="B129" s="167"/>
      <c r="C129" s="168"/>
      <c r="D129" s="169" t="s">
        <v>74</v>
      </c>
      <c r="E129" s="181" t="s">
        <v>819</v>
      </c>
      <c r="F129" s="181" t="s">
        <v>820</v>
      </c>
      <c r="G129" s="168"/>
      <c r="H129" s="168"/>
      <c r="I129" s="171"/>
      <c r="J129" s="182">
        <f>BK129</f>
        <v>0</v>
      </c>
      <c r="K129" s="168"/>
      <c r="L129" s="173"/>
      <c r="M129" s="174"/>
      <c r="N129" s="175"/>
      <c r="O129" s="175"/>
      <c r="P129" s="176">
        <f>SUM(P130:P131)</f>
        <v>0</v>
      </c>
      <c r="Q129" s="175"/>
      <c r="R129" s="176">
        <f>SUM(R130:R131)</f>
        <v>0</v>
      </c>
      <c r="S129" s="175"/>
      <c r="T129" s="177">
        <f>SUM(T130:T131)</f>
        <v>0</v>
      </c>
      <c r="AR129" s="178" t="s">
        <v>144</v>
      </c>
      <c r="AT129" s="179" t="s">
        <v>74</v>
      </c>
      <c r="AU129" s="179" t="s">
        <v>83</v>
      </c>
      <c r="AY129" s="178" t="s">
        <v>124</v>
      </c>
      <c r="BK129" s="180">
        <f>SUM(BK130:BK131)</f>
        <v>0</v>
      </c>
    </row>
    <row r="130" spans="1:65" s="2" customFormat="1" ht="16.5" customHeight="1">
      <c r="A130" s="31"/>
      <c r="B130" s="32"/>
      <c r="C130" s="183" t="s">
        <v>148</v>
      </c>
      <c r="D130" s="183" t="s">
        <v>126</v>
      </c>
      <c r="E130" s="184" t="s">
        <v>821</v>
      </c>
      <c r="F130" s="185" t="s">
        <v>820</v>
      </c>
      <c r="G130" s="186" t="s">
        <v>822</v>
      </c>
      <c r="H130" s="187">
        <v>1</v>
      </c>
      <c r="I130" s="188"/>
      <c r="J130" s="189">
        <f>ROUND(I130*H130,2)</f>
        <v>0</v>
      </c>
      <c r="K130" s="185" t="s">
        <v>130</v>
      </c>
      <c r="L130" s="36"/>
      <c r="M130" s="190" t="s">
        <v>1</v>
      </c>
      <c r="N130" s="191" t="s">
        <v>40</v>
      </c>
      <c r="O130" s="68"/>
      <c r="P130" s="192">
        <f>O130*H130</f>
        <v>0</v>
      </c>
      <c r="Q130" s="192">
        <v>0</v>
      </c>
      <c r="R130" s="192">
        <f>Q130*H130</f>
        <v>0</v>
      </c>
      <c r="S130" s="192">
        <v>0</v>
      </c>
      <c r="T130" s="193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4" t="s">
        <v>802</v>
      </c>
      <c r="AT130" s="194" t="s">
        <v>126</v>
      </c>
      <c r="AU130" s="194" t="s">
        <v>85</v>
      </c>
      <c r="AY130" s="14" t="s">
        <v>124</v>
      </c>
      <c r="BE130" s="195">
        <f>IF(N130="základní",J130,0)</f>
        <v>0</v>
      </c>
      <c r="BF130" s="195">
        <f>IF(N130="snížená",J130,0)</f>
        <v>0</v>
      </c>
      <c r="BG130" s="195">
        <f>IF(N130="zákl. přenesená",J130,0)</f>
        <v>0</v>
      </c>
      <c r="BH130" s="195">
        <f>IF(N130="sníž. přenesená",J130,0)</f>
        <v>0</v>
      </c>
      <c r="BI130" s="195">
        <f>IF(N130="nulová",J130,0)</f>
        <v>0</v>
      </c>
      <c r="BJ130" s="14" t="s">
        <v>83</v>
      </c>
      <c r="BK130" s="195">
        <f>ROUND(I130*H130,2)</f>
        <v>0</v>
      </c>
      <c r="BL130" s="14" t="s">
        <v>802</v>
      </c>
      <c r="BM130" s="194" t="s">
        <v>823</v>
      </c>
    </row>
    <row r="131" spans="1:65" s="2" customFormat="1" ht="16.5" customHeight="1">
      <c r="A131" s="31"/>
      <c r="B131" s="32"/>
      <c r="C131" s="183" t="s">
        <v>154</v>
      </c>
      <c r="D131" s="183" t="s">
        <v>126</v>
      </c>
      <c r="E131" s="184" t="s">
        <v>824</v>
      </c>
      <c r="F131" s="185" t="s">
        <v>825</v>
      </c>
      <c r="G131" s="186" t="s">
        <v>822</v>
      </c>
      <c r="H131" s="187">
        <v>1</v>
      </c>
      <c r="I131" s="188"/>
      <c r="J131" s="189">
        <f>ROUND(I131*H131,2)</f>
        <v>0</v>
      </c>
      <c r="K131" s="185" t="s">
        <v>130</v>
      </c>
      <c r="L131" s="36"/>
      <c r="M131" s="190" t="s">
        <v>1</v>
      </c>
      <c r="N131" s="191" t="s">
        <v>40</v>
      </c>
      <c r="O131" s="68"/>
      <c r="P131" s="192">
        <f>O131*H131</f>
        <v>0</v>
      </c>
      <c r="Q131" s="192">
        <v>0</v>
      </c>
      <c r="R131" s="192">
        <f>Q131*H131</f>
        <v>0</v>
      </c>
      <c r="S131" s="192">
        <v>0</v>
      </c>
      <c r="T131" s="193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4" t="s">
        <v>802</v>
      </c>
      <c r="AT131" s="194" t="s">
        <v>126</v>
      </c>
      <c r="AU131" s="194" t="s">
        <v>85</v>
      </c>
      <c r="AY131" s="14" t="s">
        <v>124</v>
      </c>
      <c r="BE131" s="195">
        <f>IF(N131="základní",J131,0)</f>
        <v>0</v>
      </c>
      <c r="BF131" s="195">
        <f>IF(N131="snížená",J131,0)</f>
        <v>0</v>
      </c>
      <c r="BG131" s="195">
        <f>IF(N131="zákl. přenesená",J131,0)</f>
        <v>0</v>
      </c>
      <c r="BH131" s="195">
        <f>IF(N131="sníž. přenesená",J131,0)</f>
        <v>0</v>
      </c>
      <c r="BI131" s="195">
        <f>IF(N131="nulová",J131,0)</f>
        <v>0</v>
      </c>
      <c r="BJ131" s="14" t="s">
        <v>83</v>
      </c>
      <c r="BK131" s="195">
        <f>ROUND(I131*H131,2)</f>
        <v>0</v>
      </c>
      <c r="BL131" s="14" t="s">
        <v>802</v>
      </c>
      <c r="BM131" s="194" t="s">
        <v>826</v>
      </c>
    </row>
    <row r="132" spans="2:63" s="12" customFormat="1" ht="22.9" customHeight="1">
      <c r="B132" s="167"/>
      <c r="C132" s="168"/>
      <c r="D132" s="169" t="s">
        <v>74</v>
      </c>
      <c r="E132" s="181" t="s">
        <v>827</v>
      </c>
      <c r="F132" s="181" t="s">
        <v>828</v>
      </c>
      <c r="G132" s="168"/>
      <c r="H132" s="168"/>
      <c r="I132" s="171"/>
      <c r="J132" s="182">
        <f>BK132</f>
        <v>0</v>
      </c>
      <c r="K132" s="168"/>
      <c r="L132" s="173"/>
      <c r="M132" s="174"/>
      <c r="N132" s="175"/>
      <c r="O132" s="175"/>
      <c r="P132" s="176">
        <f>P133</f>
        <v>0</v>
      </c>
      <c r="Q132" s="175"/>
      <c r="R132" s="176">
        <f>R133</f>
        <v>0</v>
      </c>
      <c r="S132" s="175"/>
      <c r="T132" s="177">
        <f>T133</f>
        <v>0</v>
      </c>
      <c r="AR132" s="178" t="s">
        <v>144</v>
      </c>
      <c r="AT132" s="179" t="s">
        <v>74</v>
      </c>
      <c r="AU132" s="179" t="s">
        <v>83</v>
      </c>
      <c r="AY132" s="178" t="s">
        <v>124</v>
      </c>
      <c r="BK132" s="180">
        <f>BK133</f>
        <v>0</v>
      </c>
    </row>
    <row r="133" spans="1:65" s="2" customFormat="1" ht="16.5" customHeight="1">
      <c r="A133" s="31"/>
      <c r="B133" s="32"/>
      <c r="C133" s="183" t="s">
        <v>158</v>
      </c>
      <c r="D133" s="183" t="s">
        <v>126</v>
      </c>
      <c r="E133" s="184" t="s">
        <v>829</v>
      </c>
      <c r="F133" s="185" t="s">
        <v>830</v>
      </c>
      <c r="G133" s="186" t="s">
        <v>801</v>
      </c>
      <c r="H133" s="187">
        <v>32</v>
      </c>
      <c r="I133" s="188"/>
      <c r="J133" s="189">
        <f>ROUND(I133*H133,2)</f>
        <v>0</v>
      </c>
      <c r="K133" s="185" t="s">
        <v>130</v>
      </c>
      <c r="L133" s="36"/>
      <c r="M133" s="211" t="s">
        <v>1</v>
      </c>
      <c r="N133" s="212" t="s">
        <v>40</v>
      </c>
      <c r="O133" s="213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4" t="s">
        <v>802</v>
      </c>
      <c r="AT133" s="194" t="s">
        <v>126</v>
      </c>
      <c r="AU133" s="194" t="s">
        <v>85</v>
      </c>
      <c r="AY133" s="14" t="s">
        <v>124</v>
      </c>
      <c r="BE133" s="195">
        <f>IF(N133="základní",J133,0)</f>
        <v>0</v>
      </c>
      <c r="BF133" s="195">
        <f>IF(N133="snížená",J133,0)</f>
        <v>0</v>
      </c>
      <c r="BG133" s="195">
        <f>IF(N133="zákl. přenesená",J133,0)</f>
        <v>0</v>
      </c>
      <c r="BH133" s="195">
        <f>IF(N133="sníž. přenesená",J133,0)</f>
        <v>0</v>
      </c>
      <c r="BI133" s="195">
        <f>IF(N133="nulová",J133,0)</f>
        <v>0</v>
      </c>
      <c r="BJ133" s="14" t="s">
        <v>83</v>
      </c>
      <c r="BK133" s="195">
        <f>ROUND(I133*H133,2)</f>
        <v>0</v>
      </c>
      <c r="BL133" s="14" t="s">
        <v>802</v>
      </c>
      <c r="BM133" s="194" t="s">
        <v>831</v>
      </c>
    </row>
    <row r="134" spans="1:31" s="2" customFormat="1" ht="6.95" customHeight="1">
      <c r="A134" s="31"/>
      <c r="B134" s="51"/>
      <c r="C134" s="52"/>
      <c r="D134" s="52"/>
      <c r="E134" s="52"/>
      <c r="F134" s="52"/>
      <c r="G134" s="52"/>
      <c r="H134" s="52"/>
      <c r="I134" s="52"/>
      <c r="J134" s="52"/>
      <c r="K134" s="52"/>
      <c r="L134" s="36"/>
      <c r="M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</sheetData>
  <sheetProtection algorithmName="SHA-512" hashValue="nViOqr+TrUfezhUBVd+qG0RpSGpHBEdLV/f0o46ZAuKfZJwc9CD3GVU2LVYsn1l902TRcWLpKUM2h4xx9cQ/6A==" saltValue="E0WvtlWkLW4zmjH8chRD/8M2t4bI+ktCCKROSOAygaW+KIewkpONz2riKMA+QXNpBmv1OF9bwNG++CoCoUu8Nw==" spinCount="100000" sheet="1" objects="1" scenarios="1" formatColumns="0" formatRows="0" autoFilter="0"/>
  <autoFilter ref="C119:K133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Plhák Vladimír</dc:creator>
  <cp:keywords/>
  <dc:description/>
  <cp:lastModifiedBy>Svobodová Blanka Ing.</cp:lastModifiedBy>
  <dcterms:created xsi:type="dcterms:W3CDTF">2024-03-21T06:19:59Z</dcterms:created>
  <dcterms:modified xsi:type="dcterms:W3CDTF">2024-03-21T08:04:52Z</dcterms:modified>
  <cp:category/>
  <cp:version/>
  <cp:contentType/>
  <cp:contentStatus/>
</cp:coreProperties>
</file>