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sclient\H\Danka\ROK 2025\MŠ Moskevské náměstí - reko půdy\"/>
    </mc:Choice>
  </mc:AlternateContent>
  <xr:revisionPtr revIDLastSave="0" documentId="8_{31272F0F-C641-48C8-87A5-D1567E30C9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Stavební část" sheetId="2" r:id="rId2"/>
    <sheet name="SO 02 - Elektroinstalace" sheetId="3" r:id="rId3"/>
    <sheet name="Pokyny pro vyplnění" sheetId="4" r:id="rId4"/>
  </sheets>
  <definedNames>
    <definedName name="_xlnm._FilterDatabase" localSheetId="1" hidden="1">'SO 01 - Stavební část'!$C$104:$K$546</definedName>
    <definedName name="_xlnm._FilterDatabase" localSheetId="2" hidden="1">'SO 02 - Elektroinstalace'!$C$85:$K$148</definedName>
    <definedName name="_xlnm.Print_Titles" localSheetId="0">'Rekapitulace stavby'!$52:$52</definedName>
    <definedName name="_xlnm.Print_Titles" localSheetId="1">'SO 01 - Stavební část'!$104:$104</definedName>
    <definedName name="_xlnm.Print_Titles" localSheetId="2">'SO 02 - Elektroinstalace'!$85:$85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01 - Stavební část'!$C$4:$J$39,'SO 01 - Stavební část'!$C$45:$J$86,'SO 01 - Stavební část'!$C$92:$K$546</definedName>
    <definedName name="_xlnm.Print_Area" localSheetId="2">'SO 02 - Elektroinstalace'!$C$4:$J$39,'SO 02 - Elektroinstalace'!$C$45:$J$67,'SO 02 - Elektroinstalace'!$C$73:$K$148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52" i="3" s="1"/>
  <c r="E7" i="3"/>
  <c r="E76" i="3"/>
  <c r="J37" i="2"/>
  <c r="J36" i="2"/>
  <c r="AY55" i="1" s="1"/>
  <c r="J35" i="2"/>
  <c r="AX55" i="1"/>
  <c r="BI546" i="2"/>
  <c r="BH546" i="2"/>
  <c r="BG546" i="2"/>
  <c r="BF546" i="2"/>
  <c r="T546" i="2"/>
  <c r="T545" i="2"/>
  <c r="R546" i="2"/>
  <c r="R545" i="2"/>
  <c r="P546" i="2"/>
  <c r="P545" i="2" s="1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T540" i="2" s="1"/>
  <c r="R541" i="2"/>
  <c r="R540" i="2" s="1"/>
  <c r="P541" i="2"/>
  <c r="P540" i="2" s="1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0" i="2"/>
  <c r="BH530" i="2"/>
  <c r="BG530" i="2"/>
  <c r="BF530" i="2"/>
  <c r="T530" i="2"/>
  <c r="R530" i="2"/>
  <c r="P530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5" i="2"/>
  <c r="BH485" i="2"/>
  <c r="BG485" i="2"/>
  <c r="BF485" i="2"/>
  <c r="T485" i="2"/>
  <c r="R485" i="2"/>
  <c r="P485" i="2"/>
  <c r="BI478" i="2"/>
  <c r="BH478" i="2"/>
  <c r="BG478" i="2"/>
  <c r="BF478" i="2"/>
  <c r="T478" i="2"/>
  <c r="R478" i="2"/>
  <c r="P478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T222" i="2"/>
  <c r="R223" i="2"/>
  <c r="R222" i="2"/>
  <c r="P223" i="2"/>
  <c r="P222" i="2" s="1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68" i="2"/>
  <c r="BH168" i="2"/>
  <c r="BG168" i="2"/>
  <c r="BF168" i="2"/>
  <c r="T168" i="2"/>
  <c r="R168" i="2"/>
  <c r="P16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8" i="2"/>
  <c r="BH108" i="2"/>
  <c r="F36" i="2" s="1"/>
  <c r="BG108" i="2"/>
  <c r="F35" i="2" s="1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/>
  <c r="J17" i="2"/>
  <c r="J12" i="2"/>
  <c r="J52" i="2" s="1"/>
  <c r="E7" i="2"/>
  <c r="E95" i="2" s="1"/>
  <c r="L50" i="1"/>
  <c r="AM50" i="1"/>
  <c r="AM49" i="1"/>
  <c r="L49" i="1"/>
  <c r="AM47" i="1"/>
  <c r="L47" i="1"/>
  <c r="L45" i="1"/>
  <c r="L44" i="1"/>
  <c r="J179" i="2"/>
  <c r="BK539" i="2"/>
  <c r="J211" i="2"/>
  <c r="BK107" i="3"/>
  <c r="BK524" i="2"/>
  <c r="BK168" i="2"/>
  <c r="BK223" i="2"/>
  <c r="J436" i="2"/>
  <c r="J319" i="2"/>
  <c r="J112" i="3"/>
  <c r="BK423" i="2"/>
  <c r="J422" i="2"/>
  <c r="BK136" i="2"/>
  <c r="J326" i="2"/>
  <c r="BK338" i="2"/>
  <c r="BK142" i="2"/>
  <c r="J304" i="2"/>
  <c r="BK260" i="2"/>
  <c r="BK442" i="2"/>
  <c r="J428" i="2"/>
  <c r="BK157" i="2"/>
  <c r="J181" i="2"/>
  <c r="BK317" i="2"/>
  <c r="J503" i="2"/>
  <c r="J305" i="2"/>
  <c r="J530" i="2"/>
  <c r="J117" i="2"/>
  <c r="BK348" i="2"/>
  <c r="J110" i="2"/>
  <c r="BK112" i="3"/>
  <c r="J129" i="3"/>
  <c r="J128" i="3"/>
  <c r="BK323" i="2"/>
  <c r="BK413" i="2"/>
  <c r="BK140" i="2"/>
  <c r="J220" i="2"/>
  <c r="BK371" i="2"/>
  <c r="J89" i="3"/>
  <c r="BK513" i="2"/>
  <c r="J123" i="2"/>
  <c r="J283" i="2"/>
  <c r="J485" i="2"/>
  <c r="J338" i="2"/>
  <c r="BK437" i="2"/>
  <c r="J136" i="2"/>
  <c r="BK94" i="3"/>
  <c r="BK121" i="3"/>
  <c r="J97" i="3"/>
  <c r="BK403" i="2"/>
  <c r="J279" i="2"/>
  <c r="BK538" i="2"/>
  <c r="BK318" i="2"/>
  <c r="J111" i="3"/>
  <c r="BK97" i="3"/>
  <c r="BK138" i="3"/>
  <c r="BK278" i="2"/>
  <c r="BK209" i="2"/>
  <c r="J313" i="2"/>
  <c r="BK123" i="3"/>
  <c r="BK128" i="3"/>
  <c r="BK141" i="3"/>
  <c r="J135" i="3"/>
  <c r="J116" i="3"/>
  <c r="J444" i="2"/>
  <c r="J268" i="2"/>
  <c r="BK266" i="2"/>
  <c r="BK428" i="2"/>
  <c r="J459" i="2"/>
  <c r="J303" i="2"/>
  <c r="BK517" i="2"/>
  <c r="J318" i="2"/>
  <c r="BK530" i="2"/>
  <c r="J390" i="2"/>
  <c r="J240" i="2"/>
  <c r="J345" i="2"/>
  <c r="BK93" i="3"/>
  <c r="BK136" i="3"/>
  <c r="J248" i="2"/>
  <c r="BK277" i="2"/>
  <c r="BK464" i="2"/>
  <c r="BK349" i="2"/>
  <c r="J186" i="2"/>
  <c r="J117" i="3"/>
  <c r="BK499" i="2"/>
  <c r="J252" i="2"/>
  <c r="BK322" i="2"/>
  <c r="J146" i="3"/>
  <c r="J123" i="3"/>
  <c r="J437" i="2"/>
  <c r="J321" i="2"/>
  <c r="J471" i="2"/>
  <c r="J322" i="2"/>
  <c r="BK141" i="2"/>
  <c r="BK282" i="2"/>
  <c r="BK296" i="2"/>
  <c r="BK424" i="2"/>
  <c r="BK281" i="2"/>
  <c r="BK145" i="3"/>
  <c r="BK443" i="2"/>
  <c r="BK375" i="2"/>
  <c r="BK284" i="2"/>
  <c r="BK369" i="2"/>
  <c r="J538" i="2"/>
  <c r="J291" i="2"/>
  <c r="BK439" i="2"/>
  <c r="BK254" i="2"/>
  <c r="J398" i="2"/>
  <c r="J223" i="2"/>
  <c r="BK118" i="3"/>
  <c r="J102" i="3"/>
  <c r="BK137" i="3"/>
  <c r="J442" i="2"/>
  <c r="J138" i="2"/>
  <c r="J266" i="2"/>
  <c r="BK268" i="2"/>
  <c r="BK457" i="2"/>
  <c r="BK133" i="3"/>
  <c r="J144" i="3"/>
  <c r="BK100" i="3"/>
  <c r="BK415" i="2"/>
  <c r="BK258" i="2"/>
  <c r="BK218" i="2"/>
  <c r="BK269" i="2"/>
  <c r="J358" i="2"/>
  <c r="BK140" i="3"/>
  <c r="BK116" i="3"/>
  <c r="BK441" i="2"/>
  <c r="J196" i="2"/>
  <c r="BK379" i="2"/>
  <c r="J348" i="2"/>
  <c r="J509" i="2"/>
  <c r="J137" i="3"/>
  <c r="J131" i="3"/>
  <c r="J423" i="2"/>
  <c r="J100" i="3"/>
  <c r="J130" i="3"/>
  <c r="BK109" i="3"/>
  <c r="J269" i="2"/>
  <c r="BK248" i="2"/>
  <c r="BK352" i="2"/>
  <c r="J125" i="3"/>
  <c r="BK95" i="3"/>
  <c r="J107" i="3"/>
  <c r="BK108" i="3"/>
  <c r="J221" i="2"/>
  <c r="J202" i="2"/>
  <c r="J478" i="2"/>
  <c r="BK364" i="2"/>
  <c r="BK131" i="2"/>
  <c r="BK321" i="2"/>
  <c r="J448" i="2"/>
  <c r="BK289" i="2"/>
  <c r="J395" i="2"/>
  <c r="BK509" i="2"/>
  <c r="BK492" i="2"/>
  <c r="J272" i="2"/>
  <c r="J371" i="2"/>
  <c r="BK394" i="2"/>
  <c r="BK227" i="2"/>
  <c r="BK454" i="2"/>
  <c r="J243" i="2"/>
  <c r="BK124" i="3"/>
  <c r="BK125" i="3"/>
  <c r="J320" i="2"/>
  <c r="BK436" i="2"/>
  <c r="BK238" i="2"/>
  <c r="J373" i="2"/>
  <c r="BK108" i="2"/>
  <c r="BK181" i="2"/>
  <c r="J124" i="3"/>
  <c r="J120" i="3"/>
  <c r="J446" i="2"/>
  <c r="J317" i="2"/>
  <c r="J115" i="2"/>
  <c r="J168" i="2"/>
  <c r="J403" i="2"/>
  <c r="BK119" i="3"/>
  <c r="J98" i="3"/>
  <c r="J122" i="3"/>
  <c r="BK128" i="2"/>
  <c r="BK312" i="2"/>
  <c r="BK295" i="2"/>
  <c r="BK459" i="2"/>
  <c r="AS54" i="1"/>
  <c r="J293" i="2"/>
  <c r="BK382" i="2"/>
  <c r="BK117" i="3"/>
  <c r="J105" i="3"/>
  <c r="J109" i="3"/>
  <c r="BK519" i="2"/>
  <c r="BK386" i="2"/>
  <c r="J264" i="2"/>
  <c r="BK115" i="3"/>
  <c r="J132" i="3"/>
  <c r="BK143" i="3"/>
  <c r="J424" i="2"/>
  <c r="J140" i="2"/>
  <c r="J461" i="2"/>
  <c r="J450" i="2"/>
  <c r="J501" i="2"/>
  <c r="BK264" i="2"/>
  <c r="BK106" i="3"/>
  <c r="BK506" i="2"/>
  <c r="J309" i="2"/>
  <c r="J271" i="2"/>
  <c r="J310" i="2"/>
  <c r="J184" i="2"/>
  <c r="BK331" i="2"/>
  <c r="BK220" i="2"/>
  <c r="BK345" i="2"/>
  <c r="BK138" i="2"/>
  <c r="J258" i="2"/>
  <c r="J497" i="2"/>
  <c r="J121" i="3"/>
  <c r="J119" i="3"/>
  <c r="BK478" i="2"/>
  <c r="BK279" i="2"/>
  <c r="J302" i="2"/>
  <c r="J438" i="2"/>
  <c r="BK521" i="2"/>
  <c r="BK275" i="2"/>
  <c r="BK92" i="3"/>
  <c r="J139" i="3"/>
  <c r="J103" i="3"/>
  <c r="J382" i="2"/>
  <c r="J439" i="2"/>
  <c r="J282" i="2"/>
  <c r="BK304" i="2"/>
  <c r="BK541" i="2"/>
  <c r="J301" i="2"/>
  <c r="BK105" i="3"/>
  <c r="J342" i="2"/>
  <c r="J492" i="2"/>
  <c r="BK240" i="2"/>
  <c r="BK231" i="2"/>
  <c r="J375" i="2"/>
  <c r="BK131" i="3"/>
  <c r="BK111" i="3"/>
  <c r="J95" i="3"/>
  <c r="BK243" i="2"/>
  <c r="J134" i="3"/>
  <c r="J110" i="3"/>
  <c r="BK110" i="3"/>
  <c r="J517" i="2"/>
  <c r="BK434" i="2"/>
  <c r="BK302" i="2"/>
  <c r="BK89" i="3"/>
  <c r="BK135" i="3"/>
  <c r="J136" i="3"/>
  <c r="BK298" i="2"/>
  <c r="J369" i="2"/>
  <c r="BK293" i="2"/>
  <c r="J277" i="2"/>
  <c r="J394" i="2"/>
  <c r="BK373" i="2"/>
  <c r="BK543" i="2"/>
  <c r="BK511" i="2"/>
  <c r="J131" i="2"/>
  <c r="J464" i="2"/>
  <c r="BK438" i="2"/>
  <c r="J415" i="2"/>
  <c r="J408" i="2"/>
  <c r="BK179" i="2"/>
  <c r="J295" i="2"/>
  <c r="J287" i="2"/>
  <c r="BK202" i="2"/>
  <c r="BK408" i="2"/>
  <c r="J145" i="3"/>
  <c r="J543" i="2"/>
  <c r="BK303" i="2"/>
  <c r="BK390" i="2"/>
  <c r="J157" i="2"/>
  <c r="BK283" i="2"/>
  <c r="J511" i="2"/>
  <c r="J114" i="3"/>
  <c r="BK114" i="3"/>
  <c r="BK130" i="3"/>
  <c r="J254" i="2"/>
  <c r="J419" i="2"/>
  <c r="BK358" i="2"/>
  <c r="J521" i="2"/>
  <c r="BK316" i="2"/>
  <c r="J140" i="3"/>
  <c r="BK104" i="3"/>
  <c r="BK546" i="2"/>
  <c r="BK252" i="2"/>
  <c r="BK422" i="2"/>
  <c r="J119" i="2"/>
  <c r="BK196" i="2"/>
  <c r="J425" i="2"/>
  <c r="J118" i="3"/>
  <c r="BK96" i="3"/>
  <c r="BK461" i="2"/>
  <c r="J441" i="2"/>
  <c r="BK115" i="2"/>
  <c r="J90" i="3"/>
  <c r="BK146" i="3"/>
  <c r="J106" i="3"/>
  <c r="BK301" i="2"/>
  <c r="J127" i="3"/>
  <c r="J93" i="3"/>
  <c r="J349" i="2"/>
  <c r="BK377" i="2"/>
  <c r="BK315" i="2"/>
  <c r="BK425" i="2"/>
  <c r="J189" i="2"/>
  <c r="J245" i="2"/>
  <c r="J143" i="3"/>
  <c r="J104" i="3"/>
  <c r="BK398" i="2"/>
  <c r="BK319" i="2"/>
  <c r="J352" i="2"/>
  <c r="J544" i="2"/>
  <c r="J316" i="2"/>
  <c r="BK102" i="3"/>
  <c r="BK367" i="2"/>
  <c r="BK501" i="2"/>
  <c r="J153" i="2"/>
  <c r="J260" i="2"/>
  <c r="J238" i="2"/>
  <c r="J506" i="2"/>
  <c r="BK132" i="3"/>
  <c r="J96" i="3"/>
  <c r="BK134" i="3"/>
  <c r="BK291" i="2"/>
  <c r="J443" i="2"/>
  <c r="J193" i="2"/>
  <c r="J209" i="2"/>
  <c r="J94" i="3"/>
  <c r="BK101" i="3"/>
  <c r="J108" i="3"/>
  <c r="J364" i="2"/>
  <c r="J490" i="2"/>
  <c r="BK148" i="3"/>
  <c r="J147" i="3"/>
  <c r="J454" i="2"/>
  <c r="J499" i="2"/>
  <c r="BK213" i="2"/>
  <c r="J298" i="2"/>
  <c r="BK120" i="3"/>
  <c r="BK127" i="3"/>
  <c r="J306" i="2"/>
  <c r="J331" i="2"/>
  <c r="J434" i="2"/>
  <c r="BK184" i="2"/>
  <c r="J281" i="2"/>
  <c r="J218" i="2"/>
  <c r="BK233" i="2"/>
  <c r="J377" i="2"/>
  <c r="BK186" i="2"/>
  <c r="J142" i="2"/>
  <c r="BK271" i="2"/>
  <c r="BK320" i="2"/>
  <c r="J231" i="2"/>
  <c r="BK448" i="2"/>
  <c r="BK450" i="2"/>
  <c r="BK272" i="2"/>
  <c r="BK310" i="2"/>
  <c r="J539" i="2"/>
  <c r="BK309" i="2"/>
  <c r="J133" i="3"/>
  <c r="J457" i="2"/>
  <c r="BK497" i="2"/>
  <c r="J233" i="2"/>
  <c r="J296" i="2"/>
  <c r="BK193" i="2"/>
  <c r="J431" i="2"/>
  <c r="J141" i="3"/>
  <c r="BK98" i="3"/>
  <c r="BK306" i="2"/>
  <c r="BK417" i="2"/>
  <c r="J208" i="2"/>
  <c r="BK216" i="2"/>
  <c r="BK471" i="2"/>
  <c r="J227" i="2"/>
  <c r="BK90" i="3"/>
  <c r="BK122" i="3"/>
  <c r="J148" i="3"/>
  <c r="J115" i="3"/>
  <c r="BK274" i="2"/>
  <c r="BK110" i="2"/>
  <c r="J289" i="2"/>
  <c r="BK103" i="3"/>
  <c r="BK144" i="3"/>
  <c r="J336" i="2"/>
  <c r="J519" i="2"/>
  <c r="J284" i="2"/>
  <c r="J92" i="3"/>
  <c r="J379" i="2"/>
  <c r="BK440" i="2"/>
  <c r="BK326" i="2"/>
  <c r="BK123" i="2"/>
  <c r="BK490" i="2"/>
  <c r="BK221" i="2"/>
  <c r="J315" i="2"/>
  <c r="J541" i="2"/>
  <c r="BK544" i="2"/>
  <c r="BK117" i="2"/>
  <c r="J312" i="2"/>
  <c r="J524" i="2"/>
  <c r="J141" i="2"/>
  <c r="BK313" i="2"/>
  <c r="BK431" i="2"/>
  <c r="J367" i="2"/>
  <c r="J546" i="2"/>
  <c r="BK153" i="2"/>
  <c r="J323" i="2"/>
  <c r="J101" i="3"/>
  <c r="BK336" i="2"/>
  <c r="BK287" i="2"/>
  <c r="J417" i="2"/>
  <c r="J128" i="2"/>
  <c r="BK189" i="2"/>
  <c r="BK129" i="3"/>
  <c r="BK446" i="2"/>
  <c r="BK444" i="2"/>
  <c r="BK208" i="2"/>
  <c r="J213" i="2"/>
  <c r="BK134" i="2"/>
  <c r="BK485" i="2"/>
  <c r="J138" i="3"/>
  <c r="J274" i="2"/>
  <c r="BK419" i="2"/>
  <c r="BK147" i="3"/>
  <c r="BK139" i="3"/>
  <c r="BK119" i="2"/>
  <c r="J134" i="2"/>
  <c r="J275" i="2"/>
  <c r="BK305" i="2"/>
  <c r="BK503" i="2"/>
  <c r="J108" i="2"/>
  <c r="J386" i="2"/>
  <c r="J513" i="2"/>
  <c r="J216" i="2"/>
  <c r="BK245" i="2"/>
  <c r="BK342" i="2"/>
  <c r="J440" i="2"/>
  <c r="J413" i="2"/>
  <c r="J278" i="2"/>
  <c r="BK211" i="2"/>
  <c r="BK395" i="2"/>
  <c r="F34" i="2" l="1"/>
  <c r="F37" i="2"/>
  <c r="J34" i="2"/>
  <c r="T192" i="2"/>
  <c r="P286" i="2"/>
  <c r="R351" i="2"/>
  <c r="P433" i="2"/>
  <c r="T505" i="2"/>
  <c r="R107" i="2"/>
  <c r="BK247" i="2"/>
  <c r="J247" i="2" s="1"/>
  <c r="J69" i="2" s="1"/>
  <c r="P300" i="2"/>
  <c r="BK325" i="2"/>
  <c r="J325" i="2"/>
  <c r="J73" i="2" s="1"/>
  <c r="R463" i="2"/>
  <c r="R537" i="2"/>
  <c r="T107" i="2"/>
  <c r="P247" i="2"/>
  <c r="R308" i="2"/>
  <c r="T397" i="2"/>
  <c r="P445" i="2"/>
  <c r="T523" i="2"/>
  <c r="BK192" i="2"/>
  <c r="J192" i="2"/>
  <c r="J64" i="2" s="1"/>
  <c r="R286" i="2"/>
  <c r="T351" i="2"/>
  <c r="T433" i="2"/>
  <c r="P505" i="2"/>
  <c r="BK542" i="2"/>
  <c r="J542" i="2" s="1"/>
  <c r="J84" i="2" s="1"/>
  <c r="T99" i="3"/>
  <c r="P107" i="2"/>
  <c r="T180" i="2"/>
  <c r="T226" i="2"/>
  <c r="P242" i="2"/>
  <c r="T300" i="2"/>
  <c r="R325" i="2"/>
  <c r="P463" i="2"/>
  <c r="BK537" i="2"/>
  <c r="T91" i="3"/>
  <c r="P113" i="3"/>
  <c r="BK127" i="2"/>
  <c r="J127" i="2" s="1"/>
  <c r="J62" i="2" s="1"/>
  <c r="T247" i="2"/>
  <c r="P308" i="2"/>
  <c r="P397" i="2"/>
  <c r="BK445" i="2"/>
  <c r="J445" i="2" s="1"/>
  <c r="J77" i="2" s="1"/>
  <c r="R505" i="2"/>
  <c r="R542" i="2"/>
  <c r="R88" i="3"/>
  <c r="P126" i="3"/>
  <c r="P192" i="2"/>
  <c r="BK286" i="2"/>
  <c r="J286" i="2" s="1"/>
  <c r="J70" i="2" s="1"/>
  <c r="BK351" i="2"/>
  <c r="J351" i="2" s="1"/>
  <c r="J74" i="2" s="1"/>
  <c r="BK463" i="2"/>
  <c r="J463" i="2" s="1"/>
  <c r="J78" i="2" s="1"/>
  <c r="P523" i="2"/>
  <c r="T542" i="2"/>
  <c r="T126" i="3"/>
  <c r="BK107" i="2"/>
  <c r="J107" i="2" s="1"/>
  <c r="J61" i="2" s="1"/>
  <c r="R247" i="2"/>
  <c r="BK308" i="2"/>
  <c r="J308" i="2" s="1"/>
  <c r="J72" i="2" s="1"/>
  <c r="BK397" i="2"/>
  <c r="J397" i="2"/>
  <c r="J75" i="2" s="1"/>
  <c r="R433" i="2"/>
  <c r="BK505" i="2"/>
  <c r="J505" i="2" s="1"/>
  <c r="J79" i="2" s="1"/>
  <c r="T537" i="2"/>
  <c r="T536" i="2"/>
  <c r="BK91" i="3"/>
  <c r="J91" i="3"/>
  <c r="J62" i="3" s="1"/>
  <c r="P99" i="3"/>
  <c r="R113" i="3"/>
  <c r="BK142" i="3"/>
  <c r="J142" i="3" s="1"/>
  <c r="J66" i="3" s="1"/>
  <c r="T127" i="2"/>
  <c r="P180" i="2"/>
  <c r="R226" i="2"/>
  <c r="T242" i="2"/>
  <c r="R300" i="2"/>
  <c r="T325" i="2"/>
  <c r="T463" i="2"/>
  <c r="P537" i="2"/>
  <c r="BK99" i="3"/>
  <c r="J99" i="3" s="1"/>
  <c r="J63" i="3" s="1"/>
  <c r="R126" i="3"/>
  <c r="P127" i="2"/>
  <c r="BK180" i="2"/>
  <c r="J180" i="2" s="1"/>
  <c r="J63" i="2" s="1"/>
  <c r="BK226" i="2"/>
  <c r="J226" i="2"/>
  <c r="J67" i="2" s="1"/>
  <c r="BK242" i="2"/>
  <c r="J242" i="2" s="1"/>
  <c r="J68" i="2" s="1"/>
  <c r="BK300" i="2"/>
  <c r="J300" i="2" s="1"/>
  <c r="J71" i="2" s="1"/>
  <c r="P325" i="2"/>
  <c r="T88" i="3"/>
  <c r="R99" i="3"/>
  <c r="T113" i="3"/>
  <c r="P142" i="3"/>
  <c r="R127" i="2"/>
  <c r="R180" i="2"/>
  <c r="P226" i="2"/>
  <c r="R242" i="2"/>
  <c r="T308" i="2"/>
  <c r="R397" i="2"/>
  <c r="R445" i="2"/>
  <c r="R523" i="2"/>
  <c r="P88" i="3"/>
  <c r="R91" i="3"/>
  <c r="BK113" i="3"/>
  <c r="J113" i="3"/>
  <c r="J64" i="3" s="1"/>
  <c r="R142" i="3"/>
  <c r="R192" i="2"/>
  <c r="T286" i="2"/>
  <c r="P351" i="2"/>
  <c r="BK433" i="2"/>
  <c r="J433" i="2" s="1"/>
  <c r="J76" i="2" s="1"/>
  <c r="T445" i="2"/>
  <c r="BK523" i="2"/>
  <c r="J523" i="2" s="1"/>
  <c r="J80" i="2" s="1"/>
  <c r="P542" i="2"/>
  <c r="BK88" i="3"/>
  <c r="P91" i="3"/>
  <c r="BK126" i="3"/>
  <c r="J126" i="3" s="1"/>
  <c r="J65" i="3" s="1"/>
  <c r="T142" i="3"/>
  <c r="BK540" i="2"/>
  <c r="J540" i="2" s="1"/>
  <c r="J83" i="2" s="1"/>
  <c r="BK222" i="2"/>
  <c r="J222" i="2"/>
  <c r="J65" i="2" s="1"/>
  <c r="BK545" i="2"/>
  <c r="J545" i="2" s="1"/>
  <c r="J85" i="2" s="1"/>
  <c r="BE100" i="3"/>
  <c r="BE105" i="3"/>
  <c r="BE120" i="3"/>
  <c r="BE132" i="3"/>
  <c r="J537" i="2"/>
  <c r="J82" i="2" s="1"/>
  <c r="F55" i="3"/>
  <c r="BE89" i="3"/>
  <c r="BE97" i="3"/>
  <c r="BE109" i="3"/>
  <c r="BE125" i="3"/>
  <c r="BE133" i="3"/>
  <c r="BE144" i="3"/>
  <c r="BK106" i="2"/>
  <c r="BE112" i="3"/>
  <c r="BE127" i="3"/>
  <c r="BE129" i="3"/>
  <c r="BE139" i="3"/>
  <c r="BE145" i="3"/>
  <c r="E48" i="3"/>
  <c r="BE93" i="3"/>
  <c r="BE96" i="3"/>
  <c r="BE101" i="3"/>
  <c r="BE104" i="3"/>
  <c r="BE110" i="3"/>
  <c r="BE134" i="3"/>
  <c r="BE140" i="3"/>
  <c r="BE148" i="3"/>
  <c r="J80" i="3"/>
  <c r="BE102" i="3"/>
  <c r="BE118" i="3"/>
  <c r="BE137" i="3"/>
  <c r="BE147" i="3"/>
  <c r="BE94" i="3"/>
  <c r="BE117" i="3"/>
  <c r="BE122" i="3"/>
  <c r="BE131" i="3"/>
  <c r="BE136" i="3"/>
  <c r="BE141" i="3"/>
  <c r="BE106" i="3"/>
  <c r="BE111" i="3"/>
  <c r="BE115" i="3"/>
  <c r="BE128" i="3"/>
  <c r="BE103" i="3"/>
  <c r="BE114" i="3"/>
  <c r="BE119" i="3"/>
  <c r="BE123" i="3"/>
  <c r="BE138" i="3"/>
  <c r="BE90" i="3"/>
  <c r="BE95" i="3"/>
  <c r="BE98" i="3"/>
  <c r="BE107" i="3"/>
  <c r="BE108" i="3"/>
  <c r="BE116" i="3"/>
  <c r="BE130" i="3"/>
  <c r="BE146" i="3"/>
  <c r="BE92" i="3"/>
  <c r="BE121" i="3"/>
  <c r="BE124" i="3"/>
  <c r="BE135" i="3"/>
  <c r="BE143" i="3"/>
  <c r="E48" i="2"/>
  <c r="J99" i="2"/>
  <c r="BE108" i="2"/>
  <c r="BE119" i="2"/>
  <c r="BE134" i="2"/>
  <c r="BE140" i="2"/>
  <c r="BE179" i="2"/>
  <c r="BE184" i="2"/>
  <c r="BE208" i="2"/>
  <c r="BE260" i="2"/>
  <c r="BE268" i="2"/>
  <c r="BE274" i="2"/>
  <c r="BE279" i="2"/>
  <c r="BE283" i="2"/>
  <c r="BE287" i="2"/>
  <c r="BE295" i="2"/>
  <c r="BE298" i="2"/>
  <c r="BE303" i="2"/>
  <c r="BE312" i="2"/>
  <c r="BE316" i="2"/>
  <c r="BE317" i="2"/>
  <c r="BE338" i="2"/>
  <c r="BE367" i="2"/>
  <c r="BE373" i="2"/>
  <c r="BE379" i="2"/>
  <c r="BE395" i="2"/>
  <c r="BE415" i="2"/>
  <c r="BE422" i="2"/>
  <c r="BE423" i="2"/>
  <c r="BE425" i="2"/>
  <c r="BE438" i="2"/>
  <c r="BE439" i="2"/>
  <c r="BE444" i="2"/>
  <c r="BE450" i="2"/>
  <c r="BE459" i="2"/>
  <c r="BE503" i="2"/>
  <c r="BE511" i="2"/>
  <c r="BE517" i="2"/>
  <c r="BE519" i="2"/>
  <c r="BE521" i="2"/>
  <c r="BE538" i="2"/>
  <c r="BE539" i="2"/>
  <c r="BE541" i="2"/>
  <c r="BE544" i="2"/>
  <c r="BE115" i="2"/>
  <c r="BE131" i="2"/>
  <c r="BE138" i="2"/>
  <c r="BE157" i="2"/>
  <c r="BE221" i="2"/>
  <c r="BE233" i="2"/>
  <c r="BE243" i="2"/>
  <c r="BE248" i="2"/>
  <c r="BE254" i="2"/>
  <c r="BE272" i="2"/>
  <c r="BE278" i="2"/>
  <c r="BE284" i="2"/>
  <c r="BE291" i="2"/>
  <c r="BE309" i="2"/>
  <c r="BE319" i="2"/>
  <c r="BE323" i="2"/>
  <c r="BE331" i="2"/>
  <c r="BE345" i="2"/>
  <c r="BE375" i="2"/>
  <c r="BE546" i="2"/>
  <c r="F55" i="2"/>
  <c r="BE110" i="2"/>
  <c r="BE117" i="2"/>
  <c r="BE141" i="2"/>
  <c r="BE186" i="2"/>
  <c r="BE196" i="2"/>
  <c r="BE209" i="2"/>
  <c r="BE216" i="2"/>
  <c r="BE231" i="2"/>
  <c r="BE238" i="2"/>
  <c r="BE245" i="2"/>
  <c r="BE258" i="2"/>
  <c r="BE277" i="2"/>
  <c r="BE293" i="2"/>
  <c r="BE296" i="2"/>
  <c r="BE302" i="2"/>
  <c r="BE310" i="2"/>
  <c r="BE315" i="2"/>
  <c r="BE318" i="2"/>
  <c r="BE320" i="2"/>
  <c r="BE326" i="2"/>
  <c r="BE336" i="2"/>
  <c r="BE342" i="2"/>
  <c r="BE349" i="2"/>
  <c r="BE358" i="2"/>
  <c r="BE369" i="2"/>
  <c r="BE382" i="2"/>
  <c r="BE398" i="2"/>
  <c r="BE428" i="2"/>
  <c r="BE436" i="2"/>
  <c r="BE441" i="2"/>
  <c r="BE442" i="2"/>
  <c r="BE446" i="2"/>
  <c r="BE454" i="2"/>
  <c r="BE478" i="2"/>
  <c r="BE490" i="2"/>
  <c r="BE524" i="2"/>
  <c r="AW55" i="1"/>
  <c r="BE123" i="2"/>
  <c r="BE142" i="2"/>
  <c r="BE168" i="2"/>
  <c r="BE193" i="2"/>
  <c r="BE202" i="2"/>
  <c r="BE211" i="2"/>
  <c r="BE218" i="2"/>
  <c r="BE227" i="2"/>
  <c r="BE264" i="2"/>
  <c r="BE266" i="2"/>
  <c r="BE271" i="2"/>
  <c r="BE281" i="2"/>
  <c r="BE282" i="2"/>
  <c r="BE289" i="2"/>
  <c r="BE301" i="2"/>
  <c r="BE304" i="2"/>
  <c r="BE306" i="2"/>
  <c r="BE313" i="2"/>
  <c r="BE322" i="2"/>
  <c r="BE348" i="2"/>
  <c r="BE371" i="2"/>
  <c r="BE377" i="2"/>
  <c r="BE394" i="2"/>
  <c r="BE408" i="2"/>
  <c r="BE413" i="2"/>
  <c r="BE424" i="2"/>
  <c r="BE437" i="2"/>
  <c r="BE443" i="2"/>
  <c r="BE448" i="2"/>
  <c r="BE457" i="2"/>
  <c r="BE461" i="2"/>
  <c r="BE471" i="2"/>
  <c r="BE485" i="2"/>
  <c r="BE497" i="2"/>
  <c r="BC55" i="1"/>
  <c r="BA55" i="1"/>
  <c r="BE128" i="2"/>
  <c r="BE136" i="2"/>
  <c r="BE153" i="2"/>
  <c r="BE181" i="2"/>
  <c r="BE189" i="2"/>
  <c r="BE213" i="2"/>
  <c r="BE220" i="2"/>
  <c r="BE223" i="2"/>
  <c r="BE240" i="2"/>
  <c r="BE252" i="2"/>
  <c r="BE269" i="2"/>
  <c r="BE275" i="2"/>
  <c r="BE305" i="2"/>
  <c r="BE321" i="2"/>
  <c r="BE352" i="2"/>
  <c r="BE364" i="2"/>
  <c r="BE386" i="2"/>
  <c r="BE390" i="2"/>
  <c r="BE403" i="2"/>
  <c r="BE417" i="2"/>
  <c r="BE419" i="2"/>
  <c r="BE431" i="2"/>
  <c r="BE434" i="2"/>
  <c r="BE440" i="2"/>
  <c r="BE464" i="2"/>
  <c r="BE492" i="2"/>
  <c r="BE499" i="2"/>
  <c r="BE501" i="2"/>
  <c r="BE506" i="2"/>
  <c r="BE509" i="2"/>
  <c r="BE513" i="2"/>
  <c r="BE530" i="2"/>
  <c r="BE543" i="2"/>
  <c r="BB55" i="1"/>
  <c r="BD55" i="1"/>
  <c r="F36" i="3"/>
  <c r="BC56" i="1" s="1"/>
  <c r="F34" i="3"/>
  <c r="BA56" i="1" s="1"/>
  <c r="BA54" i="1" s="1"/>
  <c r="W30" i="1" s="1"/>
  <c r="J34" i="3"/>
  <c r="AW56" i="1" s="1"/>
  <c r="F35" i="3"/>
  <c r="BB56" i="1" s="1"/>
  <c r="F37" i="3"/>
  <c r="BD56" i="1" s="1"/>
  <c r="BC54" i="1" l="1"/>
  <c r="W32" i="1" s="1"/>
  <c r="BB54" i="1"/>
  <c r="W31" i="1" s="1"/>
  <c r="BD54" i="1"/>
  <c r="W33" i="1" s="1"/>
  <c r="BK87" i="3"/>
  <c r="BK86" i="3" s="1"/>
  <c r="J86" i="3" s="1"/>
  <c r="J30" i="3" s="1"/>
  <c r="AG56" i="1" s="1"/>
  <c r="P536" i="2"/>
  <c r="T225" i="2"/>
  <c r="R87" i="3"/>
  <c r="R86" i="3"/>
  <c r="BK536" i="2"/>
  <c r="J536" i="2"/>
  <c r="J81" i="2" s="1"/>
  <c r="P225" i="2"/>
  <c r="R536" i="2"/>
  <c r="P87" i="3"/>
  <c r="P86" i="3" s="1"/>
  <c r="AU56" i="1" s="1"/>
  <c r="T87" i="3"/>
  <c r="T86" i="3"/>
  <c r="R225" i="2"/>
  <c r="T106" i="2"/>
  <c r="T105" i="2" s="1"/>
  <c r="R106" i="2"/>
  <c r="R105" i="2" s="1"/>
  <c r="P106" i="2"/>
  <c r="P105" i="2" s="1"/>
  <c r="AU55" i="1" s="1"/>
  <c r="BK225" i="2"/>
  <c r="J225" i="2" s="1"/>
  <c r="J66" i="2" s="1"/>
  <c r="J88" i="3"/>
  <c r="J61" i="3" s="1"/>
  <c r="J106" i="2"/>
  <c r="J60" i="2" s="1"/>
  <c r="F33" i="3"/>
  <c r="AZ56" i="1" s="1"/>
  <c r="J33" i="3"/>
  <c r="AV56" i="1"/>
  <c r="AT56" i="1" s="1"/>
  <c r="AX54" i="1"/>
  <c r="AW54" i="1"/>
  <c r="AK30" i="1"/>
  <c r="AY54" i="1"/>
  <c r="F33" i="2"/>
  <c r="AZ55" i="1" s="1"/>
  <c r="J33" i="2"/>
  <c r="AV55" i="1" s="1"/>
  <c r="AT55" i="1" s="1"/>
  <c r="AN56" i="1" l="1"/>
  <c r="J59" i="3"/>
  <c r="BK105" i="2"/>
  <c r="J105" i="2" s="1"/>
  <c r="J59" i="2" s="1"/>
  <c r="J87" i="3"/>
  <c r="J60" i="3" s="1"/>
  <c r="J39" i="3"/>
  <c r="AU54" i="1"/>
  <c r="AZ54" i="1"/>
  <c r="W29" i="1" s="1"/>
  <c r="J30" i="2" l="1"/>
  <c r="AG55" i="1" s="1"/>
  <c r="AG54" i="1" s="1"/>
  <c r="AK26" i="1" s="1"/>
  <c r="AK35" i="1" s="1"/>
  <c r="AV54" i="1"/>
  <c r="AK29" i="1" s="1"/>
  <c r="J39" i="2" l="1"/>
  <c r="AN55" i="1"/>
  <c r="AT54" i="1"/>
  <c r="AN54" i="1" s="1"/>
</calcChain>
</file>

<file path=xl/sharedStrings.xml><?xml version="1.0" encoding="utf-8"?>
<sst xmlns="http://schemas.openxmlformats.org/spreadsheetml/2006/main" count="6153" uniqueCount="1385">
  <si>
    <t>Export Komplet</t>
  </si>
  <si>
    <t>VZ</t>
  </si>
  <si>
    <t>2.0</t>
  </si>
  <si>
    <t>ZAMOK</t>
  </si>
  <si>
    <t>False</t>
  </si>
  <si>
    <t>{2ba3dd69-4204-4470-a802-1346cd43eaf3}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</si>
  <si>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</si>
  <si>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</si>
  <si>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</si>
  <si>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</si>
  <si>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</si>
  <si>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</si>
  <si>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</si>
  <si>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</si>
  <si>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</si>
  <si>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</si>
  <si>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</si>
  <si>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2.NP Mateřské školy Moskevské náměstí 1994, Teplice</t>
  </si>
  <si>
    <t>KSO:</t>
  </si>
  <si>
    <t/>
  </si>
  <si>
    <t>CC-CZ:</t>
  </si>
  <si>
    <t>Místo:</t>
  </si>
  <si>
    <t xml:space="preserve"> </t>
  </si>
  <si>
    <t>Datum:</t>
  </si>
  <si>
    <t>17. 2. 2025</t>
  </si>
  <si>
    <t>Zadavatel:</t>
  </si>
  <si>
    <t>IČ:</t>
  </si>
  <si>
    <t>Statutární město Teplice</t>
  </si>
  <si>
    <t>DIČ:</t>
  </si>
  <si>
    <t>Účastník:</t>
  </si>
  <si>
    <t>Vyplň údaj</t>
  </si>
  <si>
    <t>Projektant:</t>
  </si>
  <si>
    <t>Statum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</si>
  <si>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</si>
  <si>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</si>
  <si>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</si>
  <si>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</si>
  <si>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</si>
  <si>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</si>
  <si>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</si>
  <si>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</si>
  <si>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</si>
  <si>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</si>
  <si>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</si>
  <si>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</si>
  <si>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</si>
  <si>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</si>
  <si>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</si>
  <si>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</si>
  <si>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</si>
  <si>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</si>
  <si>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</si>
  <si>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</si>
  <si>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</si>
  <si>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</si>
  <si>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</si>
  <si>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</si>
  <si>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</si>
  <si>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</si>
  <si>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</si>
  <si>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</si>
  <si>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</si>
  <si>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</si>
  <si>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</si>
  <si>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</si>
  <si>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</si>
  <si>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</si>
  <si>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</si>
  <si>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</si>
  <si>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</si>
  <si>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</si>
  <si>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</si>
  <si>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</si>
  <si>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</si>
  <si>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</si>
  <si>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</si>
  <si>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</si>
  <si>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</si>
  <si>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</si>
  <si>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</si>
  <si>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</si>
  <si>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{a3488358-e52e-4fca-ba24-6368efcdf9ae}</t>
  </si>
  <si>
    <t>2</t>
  </si>
  <si>
    <t>SO 02</t>
  </si>
  <si>
    <t>Elektroinstalace</t>
  </si>
  <si>
    <t>{09064e69-653e-4a09-9a87-1defb99b2fe7}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</si>
  <si>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</si>
  <si>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</si>
  <si>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</si>
  <si>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</si>
  <si>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</si>
  <si>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</si>
  <si>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</si>
  <si>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</si>
  <si>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</si>
  <si>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</si>
  <si>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</si>
  <si>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997X - Azbest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</si>
  <si>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</si>
  <si>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</si>
  <si>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</si>
  <si>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</si>
  <si>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</si>
  <si>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</si>
  <si>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</si>
  <si>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</si>
  <si>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</si>
  <si>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</si>
  <si>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</si>
  <si>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766.1 - Tabulka výplní otvorů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</si>
  <si>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</si>
  <si>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</si>
  <si>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</si>
  <si>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</si>
  <si>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</si>
  <si>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</si>
  <si>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</si>
  <si>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</si>
  <si>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</si>
  <si>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</si>
  <si>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</si>
  <si>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</si>
  <si>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</si>
  <si>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</si>
  <si>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</si>
  <si>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</si>
  <si>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</si>
  <si>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</si>
  <si>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</si>
  <si>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</si>
  <si>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</si>
  <si>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</si>
  <si>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</si>
  <si>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</si>
  <si>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</si>
  <si>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</si>
  <si>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</si>
  <si>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</si>
  <si>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612142001</t>
  </si>
  <si>
    <t>Pletivo vnitřních ploch v ploše nebo pruzích, na plném podkladu sklovláknité vtlačené do tmelu včetně tmelu stěn</t>
  </si>
  <si>
    <t>m2</t>
  </si>
  <si>
    <t>CS ÚRS 2024 02</t>
  </si>
  <si>
    <t>4</t>
  </si>
  <si>
    <t>256517799</t>
  </si>
  <si>
    <t>Online PSC</t>
  </si>
  <si>
    <t>https://podminky.urs.cz/item/CS_URS_2024_02/612142001</t>
  </si>
  <si>
    <t>612231003</t>
  </si>
  <si>
    <t>Montáž vnitřního zateplení z polyuretanových desek stěn, tloušťky desek přes 40 do 80 mm</t>
  </si>
  <si>
    <t>-765909784</t>
  </si>
  <si>
    <t>https://podminky.urs.cz/item/CS_URS_2024_02/612231003</t>
  </si>
  <si>
    <t>VV</t>
  </si>
  <si>
    <t>17*2,8</t>
  </si>
  <si>
    <t>-0,85*1,6*8</t>
  </si>
  <si>
    <t>Součet</t>
  </si>
  <si>
    <t>3</t>
  </si>
  <si>
    <t>M</t>
  </si>
  <si>
    <t>59052106</t>
  </si>
  <si>
    <t>deska tepelně izolační z tvrzené PU pěny vnitřní, kapilárně aktivní, prodyšná λ=0,033 tl 80mm</t>
  </si>
  <si>
    <t>8</t>
  </si>
  <si>
    <t>2141682591</t>
  </si>
  <si>
    <t>36,72*1,05 'Přepočtené koeficientem množství</t>
  </si>
  <si>
    <t>612321131</t>
  </si>
  <si>
    <t>Vápenocementový štuk vnitřních ploch tloušťky do 3 mm svislých konstrukcí stěn</t>
  </si>
  <si>
    <t>1360974478</t>
  </si>
  <si>
    <t>https://podminky.urs.cz/item/CS_URS_2024_02/612321131</t>
  </si>
  <si>
    <t>5</t>
  </si>
  <si>
    <t>632481213</t>
  </si>
  <si>
    <t>Separační vrstva k oddělení podlahových vrstev z polyetylénové fólie</t>
  </si>
  <si>
    <t>-1727485041</t>
  </si>
  <si>
    <t>https://podminky.urs.cz/item/CS_URS_2024_02/632481213</t>
  </si>
  <si>
    <t>P1</t>
  </si>
  <si>
    <t>233</t>
  </si>
  <si>
    <t>632481215</t>
  </si>
  <si>
    <t>Separační vrstva k oddělení podlahových vrstev z geotextilie</t>
  </si>
  <si>
    <t>-1630090802</t>
  </si>
  <si>
    <t>https://podminky.urs.cz/item/CS_URS_2024_02/632481215</t>
  </si>
  <si>
    <t>9</t>
  </si>
  <si>
    <t>Ostatní konstrukce a práce, bourání</t>
  </si>
  <si>
    <t>7</t>
  </si>
  <si>
    <t>941211112</t>
  </si>
  <si>
    <t>Lešení řadové rámové lehké pracovní s podlahami s provozním zatížením tř. 3 do 200 kg/m2 šířky tř. SW06 od 0,6 do 0,9 m výšky přes 10 do 25 m montáž</t>
  </si>
  <si>
    <t>-1407829956</t>
  </si>
  <si>
    <t>https://podminky.urs.cz/item/CS_URS_2024_02/941211112</t>
  </si>
  <si>
    <t>90*11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</si>
  <si>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</si>
  <si>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</si>
  <si>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-1029614776</t>
  </si>
  <si>
    <t>https://podminky.urs.cz/item/CS_URS_2024_02/941211212</t>
  </si>
  <si>
    <t>990*60</t>
  </si>
  <si>
    <t>941211812</t>
  </si>
  <si>
    <t>Lešení řadové rámové lehké pracovní s podlahami s provozním zatížením tř. 3 do 200 kg/m2 šířky tř. SW06 od 0,6 do 0,9 m výšky přes 10 do 25 m demontáž</t>
  </si>
  <si>
    <t>1967672421</t>
  </si>
  <si>
    <t>https://podminky.urs.cz/item/CS_URS_2024_02/941211812</t>
  </si>
  <si>
    <t>10</t>
  </si>
  <si>
    <t>949101112</t>
  </si>
  <si>
    <t>Lešení pomocné pracovní pro objekty pozemních staveb pro zatížení do 150 kg/m2, o výšce lešeňové podlahy přes 1,9 do 3,5 m</t>
  </si>
  <si>
    <t>1860205581</t>
  </si>
  <si>
    <t>https://podminky.urs.cz/item/CS_URS_2024_02/949101112</t>
  </si>
  <si>
    <t>11</t>
  </si>
  <si>
    <t>953943212</t>
  </si>
  <si>
    <t>Osazování drobných kovových předmětů kotvených do stěny skříně pro hasicí přístroj</t>
  </si>
  <si>
    <t>kus</t>
  </si>
  <si>
    <t>47362598</t>
  </si>
  <si>
    <t>https://podminky.urs.cz/item/CS_URS_2024_02/953943212</t>
  </si>
  <si>
    <t>44983131</t>
  </si>
  <si>
    <t>skříňka na RHP</t>
  </si>
  <si>
    <t>-1123812092</t>
  </si>
  <si>
    <t>13</t>
  </si>
  <si>
    <t>44932114</t>
  </si>
  <si>
    <t>přístroj hasicí ruční práškový PG 6 LE</t>
  </si>
  <si>
    <t>-431832862</t>
  </si>
  <si>
    <t>14</t>
  </si>
  <si>
    <t>965042141</t>
  </si>
  <si>
    <t>Bourání mazanin betonových nebo z litého asfaltu tl. do 100 mm, plochy přes 4 m2</t>
  </si>
  <si>
    <t>m3</t>
  </si>
  <si>
    <t>-1197345102</t>
  </si>
  <si>
    <t>https://podminky.urs.cz/item/CS_URS_2024_02/965042141</t>
  </si>
  <si>
    <t>pozice "5"</t>
  </si>
  <si>
    <t>91*0,1*2</t>
  </si>
  <si>
    <t>pozice "6"</t>
  </si>
  <si>
    <t>160*0,1</t>
  </si>
  <si>
    <t>pozice "7"</t>
  </si>
  <si>
    <t>7*0,1</t>
  </si>
  <si>
    <t>pozice "8"</t>
  </si>
  <si>
    <t>11*0,1</t>
  </si>
  <si>
    <t>15</t>
  </si>
  <si>
    <t>965049111</t>
  </si>
  <si>
    <t>Bourání mazanin Příplatek k cenám za bourání mazanin betonových se svařovanou sítí, tl. do 100 mm</t>
  </si>
  <si>
    <t>-2036488372</t>
  </si>
  <si>
    <t>https://podminky.urs.cz/item/CS_URS_2024_02/965049111</t>
  </si>
  <si>
    <t>91*0,1</t>
  </si>
  <si>
    <t>16</t>
  </si>
  <si>
    <t>965081113</t>
  </si>
  <si>
    <t>Bourání podlah z dlaždic bez podkladního lože nebo mazaniny, s jakoukoliv výplní spár půdních, plochy přes 1 m2</t>
  </si>
  <si>
    <t>-1194062668</t>
  </si>
  <si>
    <t>https://podminky.urs.cz/item/CS_URS_2024_02/965081113</t>
  </si>
  <si>
    <t>91</t>
  </si>
  <si>
    <t>160</t>
  </si>
  <si>
    <t>17</t>
  </si>
  <si>
    <t>965082933</t>
  </si>
  <si>
    <t>Odstranění násypu pod podlahami nebo ochranného násypu na střechách tl. do 200 mm, plochy přes 2 m2</t>
  </si>
  <si>
    <t>1141052933</t>
  </si>
  <si>
    <t>https://podminky.urs.cz/item/CS_URS_2024_02/965082933</t>
  </si>
  <si>
    <t>91*0,2</t>
  </si>
  <si>
    <t>160*0,2</t>
  </si>
  <si>
    <t>7*0,2</t>
  </si>
  <si>
    <t>11*0,2</t>
  </si>
  <si>
    <t>18</t>
  </si>
  <si>
    <t>K114</t>
  </si>
  <si>
    <t>Demontáž dveří včetně zárubní, odvoz, likvidace a skládkovné</t>
  </si>
  <si>
    <t>217102384</t>
  </si>
  <si>
    <t>997</t>
  </si>
  <si>
    <t>Přesun sutě</t>
  </si>
  <si>
    <t>19</t>
  </si>
  <si>
    <t>997013153</t>
  </si>
  <si>
    <t>Vnitrostaveništní doprava suti a vybouraných hmot vodorovně do 50 m s naložením s omezením mechanizace pro budovy a haly výšky přes 9 do 12 m</t>
  </si>
  <si>
    <t>t</t>
  </si>
  <si>
    <t>-1843445856</t>
  </si>
  <si>
    <t>https://podminky.urs.cz/item/CS_URS_2024_02/997013153</t>
  </si>
  <si>
    <t>183,808-15</t>
  </si>
  <si>
    <t>20</t>
  </si>
  <si>
    <t>997013501</t>
  </si>
  <si>
    <t>Odvoz suti a vybouraných hmot na skládku nebo meziskládku se složením, na vzdálenost do 1 km</t>
  </si>
  <si>
    <t>1218138321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</si>
  <si>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</si>
  <si>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</si>
  <si>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</si>
  <si>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1249932053</t>
  </si>
  <si>
    <t>https://podminky.urs.cz/item/CS_URS_2024_02/997013509</t>
  </si>
  <si>
    <t>168,808*9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</si>
  <si>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</si>
  <si>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</si>
  <si>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</si>
  <si>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-2009938557</t>
  </si>
  <si>
    <t>https://podminky.urs.cz/item/CS_URS_2024_02/997013871</t>
  </si>
  <si>
    <t>997X</t>
  </si>
  <si>
    <t>Azbest</t>
  </si>
  <si>
    <t>23</t>
  </si>
  <si>
    <t>766111820X</t>
  </si>
  <si>
    <t>Demontáž dřevěných stěn plných azbestových</t>
  </si>
  <si>
    <t>-1747512689</t>
  </si>
  <si>
    <t>pozice "3"</t>
  </si>
  <si>
    <t>55*3,3</t>
  </si>
  <si>
    <t>24</t>
  </si>
  <si>
    <t>766411812</t>
  </si>
  <si>
    <t>Demontáž obložení stěn panely, plochy přes 1,5 m2</t>
  </si>
  <si>
    <t>1840395816</t>
  </si>
  <si>
    <t>https://podminky.urs.cz/item/CS_URS_2024_02/766411812</t>
  </si>
  <si>
    <t xml:space="preserve">pozice 2 </t>
  </si>
  <si>
    <t>12*2,9</t>
  </si>
  <si>
    <t>25</t>
  </si>
  <si>
    <t>766411822</t>
  </si>
  <si>
    <t>Demontáž obložení stěn podkladových roštů</t>
  </si>
  <si>
    <t>-1596298686</t>
  </si>
  <si>
    <t>https://podminky.urs.cz/item/CS_URS_2024_02/766411822</t>
  </si>
  <si>
    <t>26</t>
  </si>
  <si>
    <t>766421811X</t>
  </si>
  <si>
    <t>Demontáž obložení podhledů panely, plochy do 1,5 m2 azbestových, včetně lepenky, bednění a izolace</t>
  </si>
  <si>
    <t>-103513672</t>
  </si>
  <si>
    <t>27</t>
  </si>
  <si>
    <t>-945960637</t>
  </si>
  <si>
    <t>28</t>
  </si>
  <si>
    <t>-1111375269</t>
  </si>
  <si>
    <t>29</t>
  </si>
  <si>
    <t>-716340867</t>
  </si>
  <si>
    <t>15*9</t>
  </si>
  <si>
    <t>30</t>
  </si>
  <si>
    <t>997013821</t>
  </si>
  <si>
    <t>Poplatek za uložení stavebního odpadu na skládce (skládkovné) ze stavebních materiálů obsahujících azbest zatříděných do Katalogu odpadů pod kódem 17 06 05</t>
  </si>
  <si>
    <t>-1468051793</t>
  </si>
  <si>
    <t>https://podminky.urs.cz/item/CS_URS_2024_02/997013821</t>
  </si>
  <si>
    <t>31</t>
  </si>
  <si>
    <t>95azbest</t>
  </si>
  <si>
    <t>Příplatek na ztíženou práci při demontáži, manipulaci a nakládání azbestocementových desek_x000D_
(nebezpečný odpad), vč.předchozího vlhčení vodou nebo nástřiku polymerními hmotami a speciálními enkapsulačními_x000D_
přípravky</t>
  </si>
  <si>
    <t>-760434290</t>
  </si>
  <si>
    <t>P</t>
  </si>
  <si>
    <t>Poznámka k položce:_x000D_
Postup provádění demontáže a nakládání s nebezpečnými odpady bude probíhat za přísného dodržování platných bezpečnostních předpisů a platných ČSN - viz Technická zpráva. V ceně je tedy započtena i zvýšená pracnost při demontáži a nakládání na dopravní prostředky, ochranné oděvy a pomůcky, vymezení a zabezpečení prostoru, zabalení do plastových označených pytlů_x000D_
nebo uzavřeného kontejneru, úklid.</t>
  </si>
  <si>
    <t>32</t>
  </si>
  <si>
    <t>95zk</t>
  </si>
  <si>
    <t>Kontrolní měření azbestových vláken ve vzduchu</t>
  </si>
  <si>
    <t>ks</t>
  </si>
  <si>
    <t>-1612706016</t>
  </si>
  <si>
    <t>33</t>
  </si>
  <si>
    <t>96zk</t>
  </si>
  <si>
    <t>Zkoušky odebrání vzorků, ohlášení prací KHS, opatření protiuvolňování azbestu do ovzduší</t>
  </si>
  <si>
    <t>kpl</t>
  </si>
  <si>
    <t>643751708</t>
  </si>
  <si>
    <t>998</t>
  </si>
  <si>
    <t>Přesun hmot</t>
  </si>
  <si>
    <t>34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</si>
  <si>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</si>
  <si>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</si>
  <si>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-1062358863</t>
  </si>
  <si>
    <t>https://podminky.urs.cz/item/CS_URS_2024_02/998011009</t>
  </si>
  <si>
    <t>PSV</t>
  </si>
  <si>
    <t>Práce a dodávky PSV</t>
  </si>
  <si>
    <t>713</t>
  </si>
  <si>
    <t>Izolace tepelné</t>
  </si>
  <si>
    <t>35</t>
  </si>
  <si>
    <t>713121111</t>
  </si>
  <si>
    <t>Montáž tepelné izolace podlah rohožemi, pásy, deskami, dílci, bloky (izolační materiál ve specifikaci) kladenými volně jednovrstvá</t>
  </si>
  <si>
    <t>1375386094</t>
  </si>
  <si>
    <t>https://podminky.urs.cz/item/CS_URS_2024_02/713121111</t>
  </si>
  <si>
    <t>36</t>
  </si>
  <si>
    <t>28376551</t>
  </si>
  <si>
    <t>deska polystyrénová pro snížení kročejového hluku (max. zatížení 4 kN/m2) tl 20mm</t>
  </si>
  <si>
    <t>1969141312</t>
  </si>
  <si>
    <t>233*1,05 'Přepočtené koeficientem množství</t>
  </si>
  <si>
    <t>37</t>
  </si>
  <si>
    <t>713151111</t>
  </si>
  <si>
    <t>Montáž tepelné izolace střech šikmých rohožemi, pásy, deskami (izolační materiál ve specifikaci) kladenými volně mezi krokve</t>
  </si>
  <si>
    <t>-1604718383</t>
  </si>
  <si>
    <t>https://podminky.urs.cz/item/CS_URS_2024_02/713151111</t>
  </si>
  <si>
    <t>16,5*26</t>
  </si>
  <si>
    <t>8,8*10</t>
  </si>
  <si>
    <t>38</t>
  </si>
  <si>
    <t>63148157</t>
  </si>
  <si>
    <t>deska tepelně izolační minerální univerzální λ=0,035 tl 160mm</t>
  </si>
  <si>
    <t>977762786</t>
  </si>
  <si>
    <t>517*1,02 'Přepočtené koeficientem množství</t>
  </si>
  <si>
    <t>39</t>
  </si>
  <si>
    <t>998713112</t>
  </si>
  <si>
    <t>Přesun hmot pro izolace tepelné stanovený z hmotnosti přesunovaného materiálu vodorovná dopravní vzdálenost do 50 m s omezením mechanizace v objektech výšky přes 6 m do 12 m</t>
  </si>
  <si>
    <t>-40158711</t>
  </si>
  <si>
    <t>https://podminky.urs.cz/item/CS_URS_2024_02/998713112</t>
  </si>
  <si>
    <t>721</t>
  </si>
  <si>
    <t>Zdravotechnika - vnitřní kanalizace</t>
  </si>
  <si>
    <t>40</t>
  </si>
  <si>
    <t>721211422</t>
  </si>
  <si>
    <t>Podlahové vpusti se svislým odtokem DN 50/75/110 mřížka nerez 138x138</t>
  </si>
  <si>
    <t>-570914106</t>
  </si>
  <si>
    <t>https://podminky.urs.cz/item/CS_URS_2024_02/721211422</t>
  </si>
  <si>
    <t>41</t>
  </si>
  <si>
    <t>998721112</t>
  </si>
  <si>
    <t>Přesun hmot pro vnitřní kanalizaci stanovený z hmotnosti přesunovaného materiálu vodorovná dopravní vzdálenost do 50 m s omezením mechanizace v objektech výšky přes 6 do 12 m</t>
  </si>
  <si>
    <t>1066885949</t>
  </si>
  <si>
    <t>https://podminky.urs.cz/item/CS_URS_2024_02/998721112</t>
  </si>
  <si>
    <t>725</t>
  </si>
  <si>
    <t>Zdravotechnika - zařizovací předměty</t>
  </si>
  <si>
    <t>42</t>
  </si>
  <si>
    <t>725110814</t>
  </si>
  <si>
    <t>Demontáž klozetů kombi</t>
  </si>
  <si>
    <t>soubor</t>
  </si>
  <si>
    <t>1673839347</t>
  </si>
  <si>
    <t>https://podminky.urs.cz/item/CS_URS_2024_02/725110814</t>
  </si>
  <si>
    <t xml:space="preserve">pozice 1 </t>
  </si>
  <si>
    <t>43</t>
  </si>
  <si>
    <t>725112015</t>
  </si>
  <si>
    <t>č.12 - Zařízení záchodů klozety keramické standardní samostatně stojící dětské s hlubokým splachováním odpad svislý</t>
  </si>
  <si>
    <t>1641106696</t>
  </si>
  <si>
    <t>https://podminky.urs.cz/item/CS_URS_2024_02/725112015</t>
  </si>
  <si>
    <t>44</t>
  </si>
  <si>
    <t>725210821</t>
  </si>
  <si>
    <t>Demontáž umyvadel bez výtokových armatur umyvadel</t>
  </si>
  <si>
    <t>2036024461</t>
  </si>
  <si>
    <t>https://podminky.urs.cz/item/CS_URS_2024_02/725210821</t>
  </si>
  <si>
    <t>45</t>
  </si>
  <si>
    <t>725211615</t>
  </si>
  <si>
    <t>č.11 - Umyvadla keramická bílá bez výtokových armatur připevněná na stěnu šrouby s krytem na sifon (polosloupem), šířka umyvadla 500 mm</t>
  </si>
  <si>
    <t>1034930738</t>
  </si>
  <si>
    <t>https://podminky.urs.cz/item/CS_URS_2024_02/725211615</t>
  </si>
  <si>
    <t>46</t>
  </si>
  <si>
    <t>725240812</t>
  </si>
  <si>
    <t>Demontáž sprchových kabin a vaniček bez výtokových armatur vaniček</t>
  </si>
  <si>
    <t>157643876</t>
  </si>
  <si>
    <t>https://podminky.urs.cz/item/CS_URS_2024_02/725240812</t>
  </si>
  <si>
    <t>47</t>
  </si>
  <si>
    <t>725244142</t>
  </si>
  <si>
    <t>č.10 - Sprchové dveře a zástěny dveře sprchové do niky polorámové skleněné tl. 6 mm dveře otvíravé jednokřídlové, na vaničku šířky 800 mm</t>
  </si>
  <si>
    <t>-442724737</t>
  </si>
  <si>
    <t>https://podminky.urs.cz/item/CS_URS_2024_02/725244142</t>
  </si>
  <si>
    <t>48</t>
  </si>
  <si>
    <t>725291652</t>
  </si>
  <si>
    <t>č.15 - Montáž doplňků zařízení koupelen a záchodů dávkovače tekutého mýdla</t>
  </si>
  <si>
    <t>483348806</t>
  </si>
  <si>
    <t>https://podminky.urs.cz/item/CS_URS_2024_02/725291652</t>
  </si>
  <si>
    <t>49</t>
  </si>
  <si>
    <t>55431098</t>
  </si>
  <si>
    <t>č.15 - dávkovač tekutého mýdla bílý 0,8L</t>
  </si>
  <si>
    <t>-1773099773</t>
  </si>
  <si>
    <t>50</t>
  </si>
  <si>
    <t>725291653</t>
  </si>
  <si>
    <t>č.14 - Montáž doplňků zařízení koupelen a záchodů zásobníku toaletních papírů</t>
  </si>
  <si>
    <t>-726663624</t>
  </si>
  <si>
    <t>https://podminky.urs.cz/item/CS_URS_2024_02/725291653</t>
  </si>
  <si>
    <t>51</t>
  </si>
  <si>
    <t>55431092</t>
  </si>
  <si>
    <t>č.14 - zásobník toaletních papírů komaxit bílý D 310mm</t>
  </si>
  <si>
    <t>-628046206</t>
  </si>
  <si>
    <t>52</t>
  </si>
  <si>
    <t>725291654</t>
  </si>
  <si>
    <t>č.16 - Montáž doplňků zařízení koupelen a záchodů zásobníku papírových ručníků</t>
  </si>
  <si>
    <t>2016406477</t>
  </si>
  <si>
    <t>https://podminky.urs.cz/item/CS_URS_2024_02/725291654</t>
  </si>
  <si>
    <t>53</t>
  </si>
  <si>
    <t>55431086</t>
  </si>
  <si>
    <t>č.16 - zásobník papírových ručníků skládaných komaxit bílý</t>
  </si>
  <si>
    <t>1200098520</t>
  </si>
  <si>
    <t>54</t>
  </si>
  <si>
    <t>725532116</t>
  </si>
  <si>
    <t>č.18 - Elektrické ohřívače zásobníkové beztlakové přepadové akumulační s pojistným ventilem závěsné svislé objem nádrže (příkon) 100 l (2,0 kW)</t>
  </si>
  <si>
    <t>-803068688</t>
  </si>
  <si>
    <t>https://podminky.urs.cz/item/CS_URS_2024_02/725532116</t>
  </si>
  <si>
    <t>55</t>
  </si>
  <si>
    <t>725822613X</t>
  </si>
  <si>
    <t>č.11 - Baterie umyvadlové stojánkové pákové s výpustí - BEZPEČNOSTNÍ</t>
  </si>
  <si>
    <t>-1995914291</t>
  </si>
  <si>
    <t>56</t>
  </si>
  <si>
    <t>725841333X</t>
  </si>
  <si>
    <t>č.10 - Baterie sprchové podomítkové (zápustné) s přepínačem a pevnou sprchou - BEZPEČNOSTNÍ</t>
  </si>
  <si>
    <t>-1766782880</t>
  </si>
  <si>
    <t>57</t>
  </si>
  <si>
    <t>725861101</t>
  </si>
  <si>
    <t>č.11 - Zápachové uzávěrky zařizovacích předmětů pro umyvadla DN 32</t>
  </si>
  <si>
    <t>704070890</t>
  </si>
  <si>
    <t>https://podminky.urs.cz/item/CS_URS_2024_02/725861101</t>
  </si>
  <si>
    <t>58</t>
  </si>
  <si>
    <t>K111</t>
  </si>
  <si>
    <t xml:space="preserve">č.13 - M+D Dělící stěna na nožičkách 550/800mm </t>
  </si>
  <si>
    <t>-1175705282</t>
  </si>
  <si>
    <t>59</t>
  </si>
  <si>
    <t>K112</t>
  </si>
  <si>
    <t>č.17 - M+D Zrcadlo např.ve tvaru slunce ∅40 cm, vč. bezpečnostní folie proti poškození</t>
  </si>
  <si>
    <t>833292904</t>
  </si>
  <si>
    <t>60</t>
  </si>
  <si>
    <t>K113</t>
  </si>
  <si>
    <t>č.19 - M+D Termostatický směšovací ventil</t>
  </si>
  <si>
    <t>-436110690</t>
  </si>
  <si>
    <t>61</t>
  </si>
  <si>
    <t>998725112</t>
  </si>
  <si>
    <t>Přesun hmot pro zařizovací předměty stanovený z hmotnosti přesunovaného materiálu vodorovná dopravní vzdálenost do 50 m s omezením mechanizace v objektech výšky přes 6 do 12 m</t>
  </si>
  <si>
    <t>-1574540246</t>
  </si>
  <si>
    <t>https://podminky.urs.cz/item/CS_URS_2024_02/998725112</t>
  </si>
  <si>
    <t>733</t>
  </si>
  <si>
    <t>Ústřední vytápění - rozvodné potrubí</t>
  </si>
  <si>
    <t>62</t>
  </si>
  <si>
    <t>733222202</t>
  </si>
  <si>
    <t>Potrubí z trubek měděných polotvrdých spojovaných tvrdým pájením Ø 15/1</t>
  </si>
  <si>
    <t>m</t>
  </si>
  <si>
    <t>503122847</t>
  </si>
  <si>
    <t>https://podminky.urs.cz/item/CS_URS_2024_02/733222202</t>
  </si>
  <si>
    <t>63</t>
  </si>
  <si>
    <t>733222203</t>
  </si>
  <si>
    <t>Potrubí z trubek měděných polotvrdých spojovaných tvrdým pájením Ø 18/1</t>
  </si>
  <si>
    <t>797363941</t>
  </si>
  <si>
    <t>https://podminky.urs.cz/item/CS_URS_2024_02/733222203</t>
  </si>
  <si>
    <t>64</t>
  </si>
  <si>
    <t>733222204</t>
  </si>
  <si>
    <t>Potrubí z trubek měděných polotvrdých spojovaných tvrdým pájením Ø 22/1</t>
  </si>
  <si>
    <t>1978216665</t>
  </si>
  <si>
    <t>https://podminky.urs.cz/item/CS_URS_2024_02/733222204</t>
  </si>
  <si>
    <t>65</t>
  </si>
  <si>
    <t>733291101</t>
  </si>
  <si>
    <t>Zkoušky těsnosti potrubí z trubek měděných Ø do 35/1,5</t>
  </si>
  <si>
    <t>-491473176</t>
  </si>
  <si>
    <t>https://podminky.urs.cz/item/CS_URS_2024_02/733291101</t>
  </si>
  <si>
    <t>66</t>
  </si>
  <si>
    <t>K120</t>
  </si>
  <si>
    <t>Dodávka a montáž tepelná izolace potrubní pouzdro z minerální vlny s Al fólií, 15/25 mm</t>
  </si>
  <si>
    <t>-1446329113</t>
  </si>
  <si>
    <t>67</t>
  </si>
  <si>
    <t>733290801</t>
  </si>
  <si>
    <t>Demontáž potrubí z trubek měděných Ø do 35/1,5</t>
  </si>
  <si>
    <t>1592065013</t>
  </si>
  <si>
    <t>https://podminky.urs.cz/item/CS_URS_2024_02/733290801</t>
  </si>
  <si>
    <t>68</t>
  </si>
  <si>
    <t>998733112</t>
  </si>
  <si>
    <t>Přesun hmot pro rozvody potrubí stanovený z hmotnosti přesunovaného materiálu vodorovná dopravní vzdálenost do 50 m s omezením mechanizace v objektech výšky přes 6 do 12 m</t>
  </si>
  <si>
    <t>714804009</t>
  </si>
  <si>
    <t>https://podminky.urs.cz/item/CS_URS_2024_02/998733112</t>
  </si>
  <si>
    <t>735</t>
  </si>
  <si>
    <t>Ústřední vytápění - otopná tělesa</t>
  </si>
  <si>
    <t>69</t>
  </si>
  <si>
    <t>735151161X</t>
  </si>
  <si>
    <t>Dodávka a montáž otopné těleso deskové typ FK0120316 vč. příslušenství, ventilu, šroubení a termostatické hlavice</t>
  </si>
  <si>
    <t>-789980990</t>
  </si>
  <si>
    <t>70</t>
  </si>
  <si>
    <t>K116</t>
  </si>
  <si>
    <t xml:space="preserve">Demontáž a zpětná montáž otopné těleso deskové 22-500x1000mm, včetně konzol, očištění, propláchnutí a nátěru </t>
  </si>
  <si>
    <t>829663538</t>
  </si>
  <si>
    <t>71</t>
  </si>
  <si>
    <t>K117</t>
  </si>
  <si>
    <t xml:space="preserve">Demontáž a zpětná montáž otopné těleso deskové 22-500x1200mm, včetně konzol, očištění, propláchnutí a nátěru </t>
  </si>
  <si>
    <t>-1524476391</t>
  </si>
  <si>
    <t>72</t>
  </si>
  <si>
    <t>K118</t>
  </si>
  <si>
    <t>Demontáž a zpětná montáž radiátorový ventil rohový 1/2" vč. hlavice Concept</t>
  </si>
  <si>
    <t>-1924626902</t>
  </si>
  <si>
    <t>73</t>
  </si>
  <si>
    <t>K119</t>
  </si>
  <si>
    <t>Demontáž a zpětná montáž radiátorové šroubení rohové 1/2"</t>
  </si>
  <si>
    <t>-582455144</t>
  </si>
  <si>
    <t>74</t>
  </si>
  <si>
    <t>998735112</t>
  </si>
  <si>
    <t>Přesun hmot pro otopná tělesa stanovený z hmotnosti přesunovaného materiálu vodorovná dopravní vzdálenost do 50 m s omezením mechanizace v objektech výšky přes 6 do 12 m</t>
  </si>
  <si>
    <t>998122572</t>
  </si>
  <si>
    <t>https://podminky.urs.cz/item/CS_URS_2024_02/998735112</t>
  </si>
  <si>
    <t>751</t>
  </si>
  <si>
    <t>Vzduchotechnika</t>
  </si>
  <si>
    <t>75</t>
  </si>
  <si>
    <t>4615R</t>
  </si>
  <si>
    <t>M+D Konstrukce pro osazení klimatizační jednotky, včetně kotvení chemickými kotvami a antivibračních gumových podložek</t>
  </si>
  <si>
    <t>-804846677</t>
  </si>
  <si>
    <t>76</t>
  </si>
  <si>
    <t>751711111</t>
  </si>
  <si>
    <t>Montáž klimatizační jednotky vnitřní nástěnné o výkonu (pro objem místnosti) do 3,5 kW (do 35 m3)</t>
  </si>
  <si>
    <t>-996527535</t>
  </si>
  <si>
    <t>https://podminky.urs.cz/item/CS_URS_2024_02/751711111</t>
  </si>
  <si>
    <t>77</t>
  </si>
  <si>
    <t>42952001</t>
  </si>
  <si>
    <t>jednotka klimatizační nástěnná (vnitřní a venkovní) o výkonu do 3,5kW</t>
  </si>
  <si>
    <t>-312653712</t>
  </si>
  <si>
    <t>78</t>
  </si>
  <si>
    <t>751721111</t>
  </si>
  <si>
    <t>Montáž klimatizační jednotky venkovní jednofázové napájení do 2 vnitřních jednotek</t>
  </si>
  <si>
    <t>-190444059</t>
  </si>
  <si>
    <t>https://podminky.urs.cz/item/CS_URS_2024_02/751721111</t>
  </si>
  <si>
    <t>79</t>
  </si>
  <si>
    <t>42952015X</t>
  </si>
  <si>
    <t>jednotka klimatizační venkovní jednofázové napájení do 2 vnitřních jednotek o výkonu do 7,0 kW</t>
  </si>
  <si>
    <t>97568589</t>
  </si>
  <si>
    <t>80</t>
  </si>
  <si>
    <t>R45</t>
  </si>
  <si>
    <t>M+D Čerpadlo kondenzátu pro klimatizační jednotky</t>
  </si>
  <si>
    <t>136212796</t>
  </si>
  <si>
    <t>81</t>
  </si>
  <si>
    <t>K121</t>
  </si>
  <si>
    <t>Kabelový ovladač PREMTB101</t>
  </si>
  <si>
    <t>1358912195</t>
  </si>
  <si>
    <t>82</t>
  </si>
  <si>
    <t>K122</t>
  </si>
  <si>
    <t>Dodávka a montáž potrubí chladiva 6,35-9,52 mm vč. izolace, napájecí a řídící kabeláže, pro vedení vně objektu obaleno pevnou Al fólií</t>
  </si>
  <si>
    <t>-1837873432</t>
  </si>
  <si>
    <t>83</t>
  </si>
  <si>
    <t>K123</t>
  </si>
  <si>
    <t>Dodávka a montáž, vysadit odbočku na stávajícím svislém odpadním potrubí HT DN100/50/45°</t>
  </si>
  <si>
    <t>2135630883</t>
  </si>
  <si>
    <t>84</t>
  </si>
  <si>
    <t>K124</t>
  </si>
  <si>
    <t>Dodávka a montáž redukce HT DN50/40</t>
  </si>
  <si>
    <t>370389464</t>
  </si>
  <si>
    <t>85</t>
  </si>
  <si>
    <t>K125</t>
  </si>
  <si>
    <t>Dodávka a montáž potrubí HT DN 40</t>
  </si>
  <si>
    <t>-1627560474</t>
  </si>
  <si>
    <t>86</t>
  </si>
  <si>
    <t>K126</t>
  </si>
  <si>
    <t>Dodávka a montáž zápachový uzávěr pro odvod kondenzátu HL136N</t>
  </si>
  <si>
    <t>313664430</t>
  </si>
  <si>
    <t>87</t>
  </si>
  <si>
    <t>998751112</t>
  </si>
  <si>
    <t>Přesun hmot pro vzduchotechniku stanovený z hmotnosti přesunovaného materiálu vodorovná dopravní vzdálenost do 100 m s omezením mechanizace v objektech výšky přes 12 do 24 m</t>
  </si>
  <si>
    <t>1165589618</t>
  </si>
  <si>
    <t>https://podminky.urs.cz/item/CS_URS_2024_02/998751112</t>
  </si>
  <si>
    <t>762</t>
  </si>
  <si>
    <t>Konstrukce tesařské</t>
  </si>
  <si>
    <t>88</t>
  </si>
  <si>
    <t>762341046</t>
  </si>
  <si>
    <t>Bednění střech střech rovných sklonu do 60° s vyřezáním otvorů z dřevoštěpkových desek OSB šroubovaných na rošt na pero a drážku, tloušťky desky 22 mm</t>
  </si>
  <si>
    <t>-1758638251</t>
  </si>
  <si>
    <t>https://podminky.urs.cz/item/CS_URS_2024_02/762341046</t>
  </si>
  <si>
    <t>89</t>
  </si>
  <si>
    <t>762342511</t>
  </si>
  <si>
    <t>Montáž laťování montáž kontralatí na podklad bez tepelné izolace</t>
  </si>
  <si>
    <t>1652589836</t>
  </si>
  <si>
    <t>https://podminky.urs.cz/item/CS_URS_2024_02/762342511</t>
  </si>
  <si>
    <t>90</t>
  </si>
  <si>
    <t>60514114</t>
  </si>
  <si>
    <t>řezivo jehličnaté lať impregnovaná dl 4 m</t>
  </si>
  <si>
    <t>83518980</t>
  </si>
  <si>
    <t>517*0,06*0,06*1,2</t>
  </si>
  <si>
    <t>762521104</t>
  </si>
  <si>
    <t>Položení podlah nehoblovaných na sraz z prken hrubých</t>
  </si>
  <si>
    <t>2030405618</t>
  </si>
  <si>
    <t>https://podminky.urs.cz/item/CS_URS_2024_02/762521104</t>
  </si>
  <si>
    <t>92</t>
  </si>
  <si>
    <t>60515111</t>
  </si>
  <si>
    <t>řezivo jehličnaté boční prkno 20-30mm</t>
  </si>
  <si>
    <t>582628782</t>
  </si>
  <si>
    <t>233*0,02*1,15</t>
  </si>
  <si>
    <t>93</t>
  </si>
  <si>
    <t>762395000</t>
  </si>
  <si>
    <t>Spojovací prostředky krovů, bednění a laťování, nadstřešních konstrukcí svorníky, prkna, hřebíky, pásová ocel, vruty</t>
  </si>
  <si>
    <t>743342719</t>
  </si>
  <si>
    <t>https://podminky.urs.cz/item/CS_URS_2024_02/762395000</t>
  </si>
  <si>
    <t>2,233+5,359</t>
  </si>
  <si>
    <t>94</t>
  </si>
  <si>
    <t>R89465</t>
  </si>
  <si>
    <t>M+D Pochůzná lávka z OSB desek tl. 25mm, kotveny k dřevěným hranolům 80/220mm</t>
  </si>
  <si>
    <t>-55848895</t>
  </si>
  <si>
    <t>95</t>
  </si>
  <si>
    <t>998762112</t>
  </si>
  <si>
    <t>Přesun hmot pro konstrukce tesařské stanovený z hmotnosti přesunovaného materiálu vodorovná dopravní vzdálenost do 50 m s omezením mechanizace v objektech výšky přes 6 do 12 m</t>
  </si>
  <si>
    <t>-1120446205</t>
  </si>
  <si>
    <t>https://podminky.urs.cz/item/CS_URS_2024_02/998762112</t>
  </si>
  <si>
    <t>763</t>
  </si>
  <si>
    <t>Konstrukce suché výstavby</t>
  </si>
  <si>
    <t>96</t>
  </si>
  <si>
    <t>763111327</t>
  </si>
  <si>
    <t>Příčka ze sádrokartonových desek s nosnou konstrukcí z jednoduchých ocelových profilů UW, CW jednoduše opláštěná deskou protipožární DF tl. 12,5 mm s izolací, EI 45, příčka tl. 175 mm, profil 150, Rw do 51 dB</t>
  </si>
  <si>
    <t>977571748</t>
  </si>
  <si>
    <t>https://podminky.urs.cz/item/CS_URS_2024_02/763111327</t>
  </si>
  <si>
    <t>12*2,8</t>
  </si>
  <si>
    <t>6*2,8</t>
  </si>
  <si>
    <t>11*2,8</t>
  </si>
  <si>
    <t>97</t>
  </si>
  <si>
    <t>763112328</t>
  </si>
  <si>
    <t>Příčka mezibytová ze sádrokartonových desek s nosnou konstrukcí ze zdvojených ocelových profilů UW, CW dvojitě opláštěná deskami protipožárními DF tl. 2 x 12,5 mm s dvojitou izolací, EI 90, příčka tl. 255 mm, profil 100, Rw do 71 dB</t>
  </si>
  <si>
    <t>-1470925749</t>
  </si>
  <si>
    <t>https://podminky.urs.cz/item/CS_URS_2024_02/763112328</t>
  </si>
  <si>
    <t>33*2,8</t>
  </si>
  <si>
    <t>15,5*0,75</t>
  </si>
  <si>
    <t>10*1</t>
  </si>
  <si>
    <t>98</t>
  </si>
  <si>
    <t>763111771</t>
  </si>
  <si>
    <t>Příčka ze sádrokartonových desek Příplatek k cenám za rovinnost speciální tmelení kvality Q3</t>
  </si>
  <si>
    <t>1738416448</t>
  </si>
  <si>
    <t>https://podminky.urs.cz/item/CS_URS_2024_02/763111771</t>
  </si>
  <si>
    <t>(81,2+114,025)*2</t>
  </si>
  <si>
    <t>99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</si>
  <si>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</si>
  <si>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</si>
  <si>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651686394</t>
  </si>
  <si>
    <t>https://podminky.urs.cz/item/CS_URS_2024_02/763131431</t>
  </si>
  <si>
    <t>100</t>
  </si>
  <si>
    <t>763131751</t>
  </si>
  <si>
    <t>Podhled ze sádrokartonových desek ostatní práce a konstrukce na podhledech ze sádrokartonových desek montáž parotěsné zábrany</t>
  </si>
  <si>
    <t>-654252041</t>
  </si>
  <si>
    <t>https://podminky.urs.cz/item/CS_URS_2024_02/763131751</t>
  </si>
  <si>
    <t>101</t>
  </si>
  <si>
    <t>28329274</t>
  </si>
  <si>
    <t>fólie PE vyztužená pro parotěsnou vrstvu (reakce na oheň - třída E) 110g/m2</t>
  </si>
  <si>
    <t>1779242446</t>
  </si>
  <si>
    <t>220*1,1235 'Přepočtené koeficientem množství</t>
  </si>
  <si>
    <t>102</t>
  </si>
  <si>
    <t>763131752</t>
  </si>
  <si>
    <t>Podhled ze sádrokartonových desek ostatní práce a konstrukce na podhledech ze sádrokartonových desek montáž jedné vrstvy tepelné izolace</t>
  </si>
  <si>
    <t>884135470</t>
  </si>
  <si>
    <t>https://podminky.urs.cz/item/CS_URS_2024_02/763131752</t>
  </si>
  <si>
    <t>103</t>
  </si>
  <si>
    <t>63152098</t>
  </si>
  <si>
    <t>pás tepelně izolační univerzální λ=0,032-0,033 tl 80mm</t>
  </si>
  <si>
    <t>-879465570</t>
  </si>
  <si>
    <t>220*1,02 'Přepočtené koeficientem množství</t>
  </si>
  <si>
    <t>104</t>
  </si>
  <si>
    <t>763131771</t>
  </si>
  <si>
    <t>Podhled ze sádrokartonových desek Příplatek k cenám za rovinnost kvality speciální tmelení kvality Q3</t>
  </si>
  <si>
    <t>-1142712601</t>
  </si>
  <si>
    <t>https://podminky.urs.cz/item/CS_URS_2024_02/763131771</t>
  </si>
  <si>
    <t>105</t>
  </si>
  <si>
    <t>763164717</t>
  </si>
  <si>
    <t>Obklad konstrukcí sádrokartonovými deskami včetně ochranných úhelníků uzavřeného tvaru rozvinuté šíře do 0,8 m, opláštěný deskou protipožární DF, tl. 2 x 12,5 mm</t>
  </si>
  <si>
    <t>1929583023</t>
  </si>
  <si>
    <t>https://podminky.urs.cz/item/CS_URS_2024_02/763164717</t>
  </si>
  <si>
    <t>2,8*4</t>
  </si>
  <si>
    <t>106</t>
  </si>
  <si>
    <t>763251121</t>
  </si>
  <si>
    <t>Podlaha ze sádrovláknitých desek na pero a drážku z podlahových prvků tl. 20 mm podlaha tl. 30 mm s podsypem tl. 10 mm</t>
  </si>
  <si>
    <t>1288071498</t>
  </si>
  <si>
    <t>https://podminky.urs.cz/item/CS_URS_2024_02/763251121</t>
  </si>
  <si>
    <t>107</t>
  </si>
  <si>
    <t>763251211</t>
  </si>
  <si>
    <t>Podlaha ze sádrovláknitých desek na pero a drážku z podlahových prvků tl. 25 mm podlaha tl. 25 mm bez podsypu</t>
  </si>
  <si>
    <t>911454920</t>
  </si>
  <si>
    <t>https://podminky.urs.cz/item/CS_URS_2024_02/763251211</t>
  </si>
  <si>
    <t>108</t>
  </si>
  <si>
    <t>763251391</t>
  </si>
  <si>
    <t>Podlaha ze sádrovláknitých desek na pero a drážku Příplatek k cenám za každých dalších 10 mm suchého podsypu</t>
  </si>
  <si>
    <t>-1136397868</t>
  </si>
  <si>
    <t>https://podminky.urs.cz/item/CS_URS_2024_02/763251391</t>
  </si>
  <si>
    <t>233*2</t>
  </si>
  <si>
    <t>109</t>
  </si>
  <si>
    <t>K115</t>
  </si>
  <si>
    <t>M+D Výztuha do SDK pro kotvení rozvaděče</t>
  </si>
  <si>
    <t>-1758224116</t>
  </si>
  <si>
    <t>110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</si>
  <si>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</si>
  <si>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</si>
  <si>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1542093483</t>
  </si>
  <si>
    <t>https://podminky.urs.cz/item/CS_URS_2024_02/998763322</t>
  </si>
  <si>
    <t>764</t>
  </si>
  <si>
    <t>Konstrukce klempířské</t>
  </si>
  <si>
    <t>111</t>
  </si>
  <si>
    <t>764001821</t>
  </si>
  <si>
    <t>Demontáž klempířských konstrukcí krytiny ze svitků nebo tabulí do suti</t>
  </si>
  <si>
    <t>956356030</t>
  </si>
  <si>
    <t>https://podminky.urs.cz/item/CS_URS_2024_02/764001821</t>
  </si>
  <si>
    <t>112</t>
  </si>
  <si>
    <t>764111401</t>
  </si>
  <si>
    <t>Krytina ze svitků nebo tabulí z pozinkovaného plechu s úpravou u okapů, prostupů a výčnělků střechy rovné drážkováním ze svitků rš 500 mm, sklon střechy do 30°</t>
  </si>
  <si>
    <t>-2118649444</t>
  </si>
  <si>
    <t>https://podminky.urs.cz/item/CS_URS_2024_02/764111401</t>
  </si>
  <si>
    <t>113</t>
  </si>
  <si>
    <t>765191001</t>
  </si>
  <si>
    <t>Montáž pojistné hydroizolační nebo parotěsné fólie kladené ve sklonu do 20° lepením (vodotěsné podstřeší) na bednění nebo tepelnou izolaci</t>
  </si>
  <si>
    <t>647244329</t>
  </si>
  <si>
    <t>https://podminky.urs.cz/item/CS_URS_2024_02/765191001</t>
  </si>
  <si>
    <t>16,5*26*3</t>
  </si>
  <si>
    <t>8,8*10*3</t>
  </si>
  <si>
    <t>114</t>
  </si>
  <si>
    <t>28329036</t>
  </si>
  <si>
    <t>fólie kontaktní difuzně propustná pro doplňkovou hydroizolační vrstvu, třívrstvá mikroporézní PP 150g/m2 s integrovanou samolepící páskou</t>
  </si>
  <si>
    <t>1828313750</t>
  </si>
  <si>
    <t>1551*1,1 'Přepočtené koeficientem množství</t>
  </si>
  <si>
    <t>115</t>
  </si>
  <si>
    <t>764541405</t>
  </si>
  <si>
    <t>K1 - Žlab podokapní z titanzinkového předzvětralého plechu včetně háků a čel půlkruhový rš 330 mm</t>
  </si>
  <si>
    <t>725464878</t>
  </si>
  <si>
    <t>https://podminky.urs.cz/item/CS_URS_2024_02/764541405</t>
  </si>
  <si>
    <t>116</t>
  </si>
  <si>
    <t>764541447</t>
  </si>
  <si>
    <t>K1 - Žlab podokapní z titanzinkového předzvětralého plechu kotlík oválný (trychtýřový), rš žlabu/průměr svodu 330/120 mm</t>
  </si>
  <si>
    <t>1570197025</t>
  </si>
  <si>
    <t>https://podminky.urs.cz/item/CS_URS_2024_02/764541447</t>
  </si>
  <si>
    <t>117</t>
  </si>
  <si>
    <t>764548423</t>
  </si>
  <si>
    <t>K2 - Svod z titanzinkového předzvětralého plechu včetně objímek, kolen a odskoků kruhový, průměru 100 mm</t>
  </si>
  <si>
    <t>-1630061947</t>
  </si>
  <si>
    <t>https://podminky.urs.cz/item/CS_URS_2024_02/764548423</t>
  </si>
  <si>
    <t>118</t>
  </si>
  <si>
    <t>K127</t>
  </si>
  <si>
    <t>K3 - M+D Oplechování komínu</t>
  </si>
  <si>
    <t>1767245450</t>
  </si>
  <si>
    <t>119</t>
  </si>
  <si>
    <t>K1278</t>
  </si>
  <si>
    <t>K4 - M+D Oplechování stávajících výlezů na střechu</t>
  </si>
  <si>
    <t>-452145325</t>
  </si>
  <si>
    <t>120</t>
  </si>
  <si>
    <t>K1279</t>
  </si>
  <si>
    <t>K5 - M+D Oplechování vikýře</t>
  </si>
  <si>
    <t>-871815174</t>
  </si>
  <si>
    <t>121</t>
  </si>
  <si>
    <t>764216643</t>
  </si>
  <si>
    <t>K6 - Oplechování parapetů z pozinkovaného plechu s povrchovou úpravou rovných celoplošně lepené, bez rohů rš 250 mm</t>
  </si>
  <si>
    <t>-396087281</t>
  </si>
  <si>
    <t>https://podminky.urs.cz/item/CS_URS_2024_02/764216643</t>
  </si>
  <si>
    <t>0,79*3</t>
  </si>
  <si>
    <t>122</t>
  </si>
  <si>
    <t>764216642</t>
  </si>
  <si>
    <t>K7 - Oplechování parapetů z pozinkovaného plechu s povrchovou úpravou rovných celoplošně lepené, bez rohů rš 200 mm</t>
  </si>
  <si>
    <t>1638120400</t>
  </si>
  <si>
    <t>https://podminky.urs.cz/item/CS_URS_2024_02/764216642</t>
  </si>
  <si>
    <t>0,72*8</t>
  </si>
  <si>
    <t>123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</si>
  <si>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</si>
  <si>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</si>
  <si>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586454939</t>
  </si>
  <si>
    <t>https://podminky.urs.cz/item/CS_URS_2024_02/998764112</t>
  </si>
  <si>
    <t>766.1</t>
  </si>
  <si>
    <t>Tabulka výplní otvorů</t>
  </si>
  <si>
    <t>124</t>
  </si>
  <si>
    <t>O.01</t>
  </si>
  <si>
    <t>M+D Střešní okno "1" 1800x780mm, včetně ochrany proti slunci, rolety a žaluzie, dle tabulky výplní otvorů</t>
  </si>
  <si>
    <t>-1014933932</t>
  </si>
  <si>
    <t>Poznámka k položce:_x000D_
ovládání ze země - manuální ovládání hliníkovou tyčí</t>
  </si>
  <si>
    <t>125</t>
  </si>
  <si>
    <t>O.02</t>
  </si>
  <si>
    <t>M+D Půdní schody "2" 70/130-305 s PO EW 15, dle tabulky výplní otvorů</t>
  </si>
  <si>
    <t>-1117342889</t>
  </si>
  <si>
    <t>126</t>
  </si>
  <si>
    <t>O.03</t>
  </si>
  <si>
    <t>M+D Dveře "3" dřevěné vnitřní 800x1970mm, včetně zárubně, kování a příslušenství, dle tabulky výplní otvorů</t>
  </si>
  <si>
    <t>76946191</t>
  </si>
  <si>
    <t>127</t>
  </si>
  <si>
    <t>O.04</t>
  </si>
  <si>
    <t>M+D Dveře "4" dřevěné vnitřní 800x1970mm, včetně zárubně, kování a příslušenství, dle tabulky výplní otvorů</t>
  </si>
  <si>
    <t>1140199087</t>
  </si>
  <si>
    <t>128</t>
  </si>
  <si>
    <t>O.05</t>
  </si>
  <si>
    <t>M+D Dveře "5" dřevěné vnitřní 800x1970mm, PO EI 30, DP3 se samozavíračem, včetně zárubně, kování a příslušenství, dle tabulky výplní otvorů</t>
  </si>
  <si>
    <t>1845343132</t>
  </si>
  <si>
    <t>129</t>
  </si>
  <si>
    <t>O.06</t>
  </si>
  <si>
    <t>M+D Vnitřní parapet "6" 2900x300x20mm, dle tabulky výplní otvorů</t>
  </si>
  <si>
    <t>918258599</t>
  </si>
  <si>
    <t>130</t>
  </si>
  <si>
    <t>O.07</t>
  </si>
  <si>
    <t>M+D Vnitřní parapet "7" 1730x250-500x20mm, dle tabulky výplní otvorů</t>
  </si>
  <si>
    <t>1890552220</t>
  </si>
  <si>
    <t>131</t>
  </si>
  <si>
    <t>O.08</t>
  </si>
  <si>
    <t>M+D Vnitřní parapet "8" 3850x250-525x20mm, dle tabulky výplní otvorů</t>
  </si>
  <si>
    <t>1421152490</t>
  </si>
  <si>
    <t>132</t>
  </si>
  <si>
    <t>O.09</t>
  </si>
  <si>
    <t>M+D Vnitřní parapet "9" 4200x250-530x20mm, dle tabulky výplní otvorů</t>
  </si>
  <si>
    <t>-212049023</t>
  </si>
  <si>
    <t>133</t>
  </si>
  <si>
    <t>O.10</t>
  </si>
  <si>
    <t>M+D Vnitřní parapet "10" 1500x260-535x20mm, dle tabulky výplní otvorů</t>
  </si>
  <si>
    <t>438253282</t>
  </si>
  <si>
    <t>771</t>
  </si>
  <si>
    <t>Podlahy z dlaždic</t>
  </si>
  <si>
    <t>134</t>
  </si>
  <si>
    <t>771111011</t>
  </si>
  <si>
    <t>Příprava podkladu před provedením dlažby vysátí podlah</t>
  </si>
  <si>
    <t>2062790406</t>
  </si>
  <si>
    <t>https://podminky.urs.cz/item/CS_URS_2024_02/771111011</t>
  </si>
  <si>
    <t>135</t>
  </si>
  <si>
    <t>771121011</t>
  </si>
  <si>
    <t>Příprava podkladu před provedením dlažby nátěr penetrační na podlahu</t>
  </si>
  <si>
    <t>-619948381</t>
  </si>
  <si>
    <t>https://podminky.urs.cz/item/CS_URS_2024_02/771121011</t>
  </si>
  <si>
    <t>136</t>
  </si>
  <si>
    <t>771571810</t>
  </si>
  <si>
    <t>Demontáž podlah z dlaždic keramických kladených do malty</t>
  </si>
  <si>
    <t>1129227905</t>
  </si>
  <si>
    <t>https://podminky.urs.cz/item/CS_URS_2024_02/771571810</t>
  </si>
  <si>
    <t>137</t>
  </si>
  <si>
    <t>771574413</t>
  </si>
  <si>
    <t>Montáž podlah z dlaždic keramických lepených cementovým flexibilním lepidlem hladkých, tloušťky do 10 mm přes 2 do 4 ks/m2</t>
  </si>
  <si>
    <t>-371389028</t>
  </si>
  <si>
    <t>https://podminky.urs.cz/item/CS_URS_2024_02/771574413</t>
  </si>
  <si>
    <t>6,65</t>
  </si>
  <si>
    <t>138</t>
  </si>
  <si>
    <t>59761136</t>
  </si>
  <si>
    <t>dlažba keramická slinutá mrazuvzdorná povrch hladký/lesklý tl do 10mm přes 2 do 4ks/m2</t>
  </si>
  <si>
    <t>49434541</t>
  </si>
  <si>
    <t>6,65*1,15 'Přepočtené koeficientem množství</t>
  </si>
  <si>
    <t>139</t>
  </si>
  <si>
    <t>771591112</t>
  </si>
  <si>
    <t>Izolace podlahy pod dlažbu nátěrem nebo stěrkou ve dvou vrstvách</t>
  </si>
  <si>
    <t>-1344112797</t>
  </si>
  <si>
    <t>https://podminky.urs.cz/item/CS_URS_2024_02/771591112</t>
  </si>
  <si>
    <t>140</t>
  </si>
  <si>
    <t>998771112</t>
  </si>
  <si>
    <t>Přesun hmot pro podlahy z dlaždic stanovený z hmotnosti přesunovaného materiálu vodorovná dopravní vzdálenost do 50 m s omezením mechanizace v objektech výšky přes 6 do 12 m</t>
  </si>
  <si>
    <t>-333701671</t>
  </si>
  <si>
    <t>https://podminky.urs.cz/item/CS_URS_2024_02/998771112</t>
  </si>
  <si>
    <t>776</t>
  </si>
  <si>
    <t>Podlahy povlakové</t>
  </si>
  <si>
    <t>141</t>
  </si>
  <si>
    <t>776111311</t>
  </si>
  <si>
    <t>Příprava podkladu povlakových podlah a stěn vysátí podlah</t>
  </si>
  <si>
    <t>-1727638807</t>
  </si>
  <si>
    <t>https://podminky.urs.cz/item/CS_URS_2024_02/776111311</t>
  </si>
  <si>
    <t>koberec</t>
  </si>
  <si>
    <t>15,5+110,94+19,9</t>
  </si>
  <si>
    <t>pvc</t>
  </si>
  <si>
    <t>4,74+6,12+28,32+23,85+16,84</t>
  </si>
  <si>
    <t>142</t>
  </si>
  <si>
    <t>776121112</t>
  </si>
  <si>
    <t>Příprava podkladu povlakových podlah a stěn penetrace vodou ředitelná podlah</t>
  </si>
  <si>
    <t>302065080</t>
  </si>
  <si>
    <t>https://podminky.urs.cz/item/CS_URS_2024_02/776121112</t>
  </si>
  <si>
    <t>143</t>
  </si>
  <si>
    <t>776201812</t>
  </si>
  <si>
    <t>Demontáž povlakových podlahovin lepených ručně s podložkou</t>
  </si>
  <si>
    <t>-835930814</t>
  </si>
  <si>
    <t>https://podminky.urs.cz/item/CS_URS_2024_02/776201812</t>
  </si>
  <si>
    <t>144</t>
  </si>
  <si>
    <t>776211111</t>
  </si>
  <si>
    <t>Montáž textilních podlahovin lepením pásů standardních</t>
  </si>
  <si>
    <t>-1295562153</t>
  </si>
  <si>
    <t>https://podminky.urs.cz/item/CS_URS_2024_02/776211111</t>
  </si>
  <si>
    <t>145</t>
  </si>
  <si>
    <t>69751103</t>
  </si>
  <si>
    <t>koberec zátěžový v pásu tl 5.5mm, všívaná smyčka, vlákno 100% polyamid, 23 dB, třída zátěže 33</t>
  </si>
  <si>
    <t>-1154885711</t>
  </si>
  <si>
    <t>146,34*1,1 'Přepočtené koeficientem množství</t>
  </si>
  <si>
    <t>146</t>
  </si>
  <si>
    <t>776221111</t>
  </si>
  <si>
    <t>Montáž podlahovin z PVC lepením standardním lepidlem z pásů</t>
  </si>
  <si>
    <t>293905630</t>
  </si>
  <si>
    <t>https://podminky.urs.cz/item/CS_URS_2024_02/776221111</t>
  </si>
  <si>
    <t>147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</si>
  <si>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</si>
  <si>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</si>
  <si>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1917338132</t>
  </si>
  <si>
    <t>79,87*1,1 'Přepočtené koeficientem množství</t>
  </si>
  <si>
    <t>148</t>
  </si>
  <si>
    <t>776421111</t>
  </si>
  <si>
    <t>Montáž lišt obvodových lepených</t>
  </si>
  <si>
    <t>1188841937</t>
  </si>
  <si>
    <t>https://podminky.urs.cz/item/CS_URS_2024_02/776421111</t>
  </si>
  <si>
    <t>149</t>
  </si>
  <si>
    <t>28342163</t>
  </si>
  <si>
    <t>lišta podlahová PVC fabion</t>
  </si>
  <si>
    <t>-782164784</t>
  </si>
  <si>
    <t>180*1,02 'Přepočtené koeficientem množství</t>
  </si>
  <si>
    <t>150</t>
  </si>
  <si>
    <t>998776112</t>
  </si>
  <si>
    <t>Přesun hmot pro podlahy povlakové stanovený z hmotnosti přesunovaného materiálu vodorovná dopravní vzdálenost do 50 m s omezením mechanizace v objektech výšky přes 6 do 12 m</t>
  </si>
  <si>
    <t>1018359359</t>
  </si>
  <si>
    <t>https://podminky.urs.cz/item/CS_URS_2024_02/998776112</t>
  </si>
  <si>
    <t>781</t>
  </si>
  <si>
    <t>Dokončovací práce - obklady</t>
  </si>
  <si>
    <t>151</t>
  </si>
  <si>
    <t>781111011</t>
  </si>
  <si>
    <t>Příprava podkladu před provedením obkladu oprášení (ometení) stěny</t>
  </si>
  <si>
    <t>-675494655</t>
  </si>
  <si>
    <t>https://podminky.urs.cz/item/CS_URS_2024_02/781111011</t>
  </si>
  <si>
    <t>11,5*2</t>
  </si>
  <si>
    <t>152</t>
  </si>
  <si>
    <t>781121011</t>
  </si>
  <si>
    <t>Příprava podkladu před provedením obkladu nátěr penetrační na stěnu</t>
  </si>
  <si>
    <t>1495428775</t>
  </si>
  <si>
    <t>https://podminky.urs.cz/item/CS_URS_2024_02/781121011</t>
  </si>
  <si>
    <t>153</t>
  </si>
  <si>
    <t>781131112</t>
  </si>
  <si>
    <t>Izolace stěny pod obklad izolace nátěrem nebo stěrkou ve dvou vrstvách</t>
  </si>
  <si>
    <t>-154862943</t>
  </si>
  <si>
    <t>https://podminky.urs.cz/item/CS_URS_2024_02/781131112</t>
  </si>
  <si>
    <t>154</t>
  </si>
  <si>
    <t>781471810</t>
  </si>
  <si>
    <t>Demontáž obkladů z dlaždic keramických kladených do malty</t>
  </si>
  <si>
    <t>1237314058</t>
  </si>
  <si>
    <t>https://podminky.urs.cz/item/CS_URS_2024_02/781471810</t>
  </si>
  <si>
    <t>pozice "10"</t>
  </si>
  <si>
    <t>155</t>
  </si>
  <si>
    <t>781472213</t>
  </si>
  <si>
    <t>Montáž keramických obkladů stěn lepených cementovým flexibilním lepidlem hladkých přes 2 do 4 ks/m2</t>
  </si>
  <si>
    <t>1330734827</t>
  </si>
  <si>
    <t>https://podminky.urs.cz/item/CS_URS_2024_02/781472213</t>
  </si>
  <si>
    <t>156</t>
  </si>
  <si>
    <t>59761703</t>
  </si>
  <si>
    <t>obklad keramický nemrazuvzdorný povrch hladký/lesklý tl do 10mm přes 2 do 4ks/m2</t>
  </si>
  <si>
    <t>396696535</t>
  </si>
  <si>
    <t>23*1,15 'Přepočtené koeficientem množství</t>
  </si>
  <si>
    <t>157</t>
  </si>
  <si>
    <t>998781112</t>
  </si>
  <si>
    <t>Přesun hmot pro obklady keramické stanovený z hmotnosti přesunovaného materiálu vodorovná dopravní vzdálenost do 50 m s omezením mechanizace v objektech výšky přes 6 do 12 m</t>
  </si>
  <si>
    <t>-661730513</t>
  </si>
  <si>
    <t>https://podminky.urs.cz/item/CS_URS_2024_02/998781112</t>
  </si>
  <si>
    <t>784</t>
  </si>
  <si>
    <t>Dokončovací práce - malby a tapety</t>
  </si>
  <si>
    <t>158</t>
  </si>
  <si>
    <t>784181101</t>
  </si>
  <si>
    <t>Penetrace podkladu jednonásobná základní akrylátová bezbarvá v místnostech výšky do 3,80 m</t>
  </si>
  <si>
    <t>1073381437</t>
  </si>
  <si>
    <t>https://podminky.urs.cz/item/CS_URS_2024_02/784181101</t>
  </si>
  <si>
    <t>(36,72+390,45)*2</t>
  </si>
  <si>
    <t>220</t>
  </si>
  <si>
    <t>11,2*0,8</t>
  </si>
  <si>
    <t>159</t>
  </si>
  <si>
    <t>784211101</t>
  </si>
  <si>
    <t>Malby z malířských směsí oděruvzdorných za mokra dvojnásobné, bílé za mokra oděruvzdorné výborně v místnostech výšky do 3,80 m</t>
  </si>
  <si>
    <t>-1153608996</t>
  </si>
  <si>
    <t>https://podminky.urs.cz/item/CS_URS_2024_02/784211101</t>
  </si>
  <si>
    <t>VRN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</si>
  <si>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</si>
  <si>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</si>
  <si>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</si>
  <si>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</si>
  <si>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</si>
  <si>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1024</t>
  </si>
  <si>
    <t>-452572991</t>
  </si>
  <si>
    <t>161</t>
  </si>
  <si>
    <t>013254000</t>
  </si>
  <si>
    <t>Průzkumné, geodetické a projektové práce projektové práce dokumentace stavby (výkresová a textová) skutečného provedení stavby</t>
  </si>
  <si>
    <t>745903148</t>
  </si>
  <si>
    <t>VRN3</t>
  </si>
  <si>
    <t>Zařízení staveniště</t>
  </si>
  <si>
    <t>162</t>
  </si>
  <si>
    <t>030001000.1</t>
  </si>
  <si>
    <t xml:space="preserve">Zařízení staveniště (Zajištění vody, elektro, vytápění objektu po dobu stavby, ostraha, oplocení staveniště, dopravní značení, stavební buňky a pod.) </t>
  </si>
  <si>
    <t>-864762417</t>
  </si>
  <si>
    <t>VRN4</t>
  </si>
  <si>
    <t>Inženýrská činnost</t>
  </si>
  <si>
    <t>163</t>
  </si>
  <si>
    <t>042503000</t>
  </si>
  <si>
    <t>Plán BOZP na staveništi</t>
  </si>
  <si>
    <t>940736348</t>
  </si>
  <si>
    <t>164</t>
  </si>
  <si>
    <t>045002000</t>
  </si>
  <si>
    <t>Hlavní tituly průvodních činností a nákladů inženýrská činnost kompletační a koordinační činnost</t>
  </si>
  <si>
    <t>1257340079</t>
  </si>
  <si>
    <t>VRN9</t>
  </si>
  <si>
    <t>Ostatní náklady</t>
  </si>
  <si>
    <t>165</t>
  </si>
  <si>
    <t>090001000.1</t>
  </si>
  <si>
    <t>Posudky, měření, kontrolní a revizní zkoušky stávajících a nově vybudovaných konstrukcí a objektů, kontrola hluku a obsah azbestu po bourání</t>
  </si>
  <si>
    <t>410931066</t>
  </si>
  <si>
    <t>SO 02 - Elektroinstalace</t>
  </si>
  <si>
    <t>OST - Ostatní</t>
  </si>
  <si>
    <t xml:space="preserve">    D01 - Rozvaděče</t>
  </si>
  <si>
    <t xml:space="preserve">    D02 - Svítidla</t>
  </si>
  <si>
    <t xml:space="preserve">    D03 - Zásuvky, ovladače, krabice, motory, lišty</t>
  </si>
  <si>
    <t xml:space="preserve">    D04 - Kabely</t>
  </si>
  <si>
    <t xml:space="preserve">    D05 - Bleskosvod</t>
  </si>
  <si>
    <t xml:space="preserve">    D08 - Ostatní</t>
  </si>
  <si>
    <t>OST</t>
  </si>
  <si>
    <t>Ostatní</t>
  </si>
  <si>
    <t>D01</t>
  </si>
  <si>
    <t>Rozvaděče</t>
  </si>
  <si>
    <t>K001</t>
  </si>
  <si>
    <t>Doplnění výzbroje rozvaděče 1.NP</t>
  </si>
  <si>
    <t>512</t>
  </si>
  <si>
    <t>-830745617</t>
  </si>
  <si>
    <t>K001X</t>
  </si>
  <si>
    <t>Nový rozvaděč R.2 nástěnný, EI30-s200, IP54, 52 modulů včetně výzbroje</t>
  </si>
  <si>
    <t>-107239181</t>
  </si>
  <si>
    <t>D02</t>
  </si>
  <si>
    <t>Svítidla</t>
  </si>
  <si>
    <t>K091</t>
  </si>
  <si>
    <t>Svítidlo přisazené obdélníkové LED, IP44, 4000K 23,3W, 3120lm</t>
  </si>
  <si>
    <t>110547176</t>
  </si>
  <si>
    <t>K092</t>
  </si>
  <si>
    <t>Svítidlo přisazené obdélníkové LED, IP44, 4000K 23,3W, 3120lm, s vestavným zdrojem 1h</t>
  </si>
  <si>
    <t>1674741366</t>
  </si>
  <si>
    <t>K093</t>
  </si>
  <si>
    <t>Svítidlo přisazené obdélníkové LED, IP40, 4000K 29W, 3248lm</t>
  </si>
  <si>
    <t>714001946</t>
  </si>
  <si>
    <t>K094</t>
  </si>
  <si>
    <t>Svítidlo přisazené obdélníkové LED, IP44, 4000K 36,3W, 5050lm, s vestavným zdrojem 1h</t>
  </si>
  <si>
    <t>1178475823</t>
  </si>
  <si>
    <t>K095</t>
  </si>
  <si>
    <t>Svítidlo přisazené kruhové LED, IP54, 4000K, 23,1W, 2810lm</t>
  </si>
  <si>
    <t>230512965</t>
  </si>
  <si>
    <t>K096</t>
  </si>
  <si>
    <t>Svítidlo nouzové přisazené obdélníkové LED, IP65, 2W, 100lm, s vestavným zdrojem 1h</t>
  </si>
  <si>
    <t>1449647215</t>
  </si>
  <si>
    <t>K097</t>
  </si>
  <si>
    <t>Montáž svítidel</t>
  </si>
  <si>
    <t>-656216437</t>
  </si>
  <si>
    <t>D03</t>
  </si>
  <si>
    <t>Zásuvky, ovladače, krabice, motory, lišty</t>
  </si>
  <si>
    <t>K098</t>
  </si>
  <si>
    <t>Vypínač jednopólový IP2XC, vč. rámečku</t>
  </si>
  <si>
    <t>-758443294</t>
  </si>
  <si>
    <t>K099</t>
  </si>
  <si>
    <t>Vypínač jednopólový IP44, vč. rámečku</t>
  </si>
  <si>
    <t>-1043923891</t>
  </si>
  <si>
    <t>K100</t>
  </si>
  <si>
    <t>Střídavý přepínač IP2XC, vč. rámečku</t>
  </si>
  <si>
    <t>-144019769</t>
  </si>
  <si>
    <t>K101</t>
  </si>
  <si>
    <t>Dvojzásuvka s natočenou horní zdířkou IP2XC, vč. rámečku</t>
  </si>
  <si>
    <t>-211671791</t>
  </si>
  <si>
    <t>K102</t>
  </si>
  <si>
    <t>Vypínač jednopólový 230V/16A IP44, vč. rámečku</t>
  </si>
  <si>
    <t>-1058169811</t>
  </si>
  <si>
    <t>K103</t>
  </si>
  <si>
    <t>Akumulační zásobník teplé vody 50l, IP44, 2kW, horizontální</t>
  </si>
  <si>
    <t>652772338</t>
  </si>
  <si>
    <t>K104</t>
  </si>
  <si>
    <t>Montáž zařízení</t>
  </si>
  <si>
    <t>-245048943</t>
  </si>
  <si>
    <t>K010</t>
  </si>
  <si>
    <t>krabice přístrojová pod omítku KP</t>
  </si>
  <si>
    <t>1337522568</t>
  </si>
  <si>
    <t>K011</t>
  </si>
  <si>
    <t>krabice rozvodná pod omítku KR</t>
  </si>
  <si>
    <t>1239802185</t>
  </si>
  <si>
    <t>K014</t>
  </si>
  <si>
    <t xml:space="preserve">PVC TRUBKA 50mm </t>
  </si>
  <si>
    <t>-2626587</t>
  </si>
  <si>
    <t>K015</t>
  </si>
  <si>
    <t>PVC TRUBKA PEVNÁ VČ.UCHYCENÍ BEZHALOGENOVÁ</t>
  </si>
  <si>
    <t>864612268</t>
  </si>
  <si>
    <t>K8416</t>
  </si>
  <si>
    <t>montáž a dodávka drátěného instalačního žlabu 50/50</t>
  </si>
  <si>
    <t>320615044</t>
  </si>
  <si>
    <t>K105</t>
  </si>
  <si>
    <t>Demontáž, uskladnění a zpětná montáž prostorového termostatu</t>
  </si>
  <si>
    <t>-911706440</t>
  </si>
  <si>
    <t>D04</t>
  </si>
  <si>
    <t>Kabely</t>
  </si>
  <si>
    <t>K018.1</t>
  </si>
  <si>
    <t>CYKY-O 2x1,5</t>
  </si>
  <si>
    <t>373190620</t>
  </si>
  <si>
    <t>K018</t>
  </si>
  <si>
    <t>CYKY-J 3x1,5</t>
  </si>
  <si>
    <t>1432674573</t>
  </si>
  <si>
    <t>K018.2</t>
  </si>
  <si>
    <t>CYKY-J 5x1,5</t>
  </si>
  <si>
    <t>691442958</t>
  </si>
  <si>
    <t>K019</t>
  </si>
  <si>
    <t>CYKY-J 3x2,5</t>
  </si>
  <si>
    <t>1964756890</t>
  </si>
  <si>
    <t>K106</t>
  </si>
  <si>
    <t>CYKY-J 4x1,5</t>
  </si>
  <si>
    <t>1021322609</t>
  </si>
  <si>
    <t>K107</t>
  </si>
  <si>
    <t>CYKY-J 5x6</t>
  </si>
  <si>
    <t>-130191965</t>
  </si>
  <si>
    <t>K108</t>
  </si>
  <si>
    <t>CY6</t>
  </si>
  <si>
    <t>2000234082</t>
  </si>
  <si>
    <t>K109</t>
  </si>
  <si>
    <t>CY4</t>
  </si>
  <si>
    <t>-1478071623</t>
  </si>
  <si>
    <t>K110</t>
  </si>
  <si>
    <t>Montáž kabelů do drážky ve zdi včetně zednického začištění 3x3cm</t>
  </si>
  <si>
    <t>-2003761642</t>
  </si>
  <si>
    <t>K110.1</t>
  </si>
  <si>
    <t xml:space="preserve">Montáž kabelů do instalačního žlabu nebo trubky </t>
  </si>
  <si>
    <t>-1462647710</t>
  </si>
  <si>
    <t>K128</t>
  </si>
  <si>
    <t>Montáž a dodávka kabelu CY16</t>
  </si>
  <si>
    <t>-318019299</t>
  </si>
  <si>
    <t>K129</t>
  </si>
  <si>
    <t>Montáž a dodávka křížový přepínač IP2XC, vč. rámečku</t>
  </si>
  <si>
    <t>415060299</t>
  </si>
  <si>
    <t>D05</t>
  </si>
  <si>
    <t>Bleskosvod</t>
  </si>
  <si>
    <t>K030</t>
  </si>
  <si>
    <t>AlMgSi pr.8mm</t>
  </si>
  <si>
    <t>-1085664025</t>
  </si>
  <si>
    <t>K002</t>
  </si>
  <si>
    <t>Držák jímací tyče na hřeben</t>
  </si>
  <si>
    <t>-37967219</t>
  </si>
  <si>
    <t>K003</t>
  </si>
  <si>
    <t>Jímací tyč Al JR1,0</t>
  </si>
  <si>
    <t>428892802</t>
  </si>
  <si>
    <t>K004</t>
  </si>
  <si>
    <t>Držák jímací tyče na komín</t>
  </si>
  <si>
    <t>-949491610</t>
  </si>
  <si>
    <t>K005</t>
  </si>
  <si>
    <t>Jímací tyč Al JR2,0</t>
  </si>
  <si>
    <t>1675893757</t>
  </si>
  <si>
    <t>K081</t>
  </si>
  <si>
    <t>Svorka spojovací</t>
  </si>
  <si>
    <t>-906533802</t>
  </si>
  <si>
    <t>K082</t>
  </si>
  <si>
    <t>Svorka žlabová</t>
  </si>
  <si>
    <t>527755366</t>
  </si>
  <si>
    <t>K083</t>
  </si>
  <si>
    <t>Svorka hřebenová</t>
  </si>
  <si>
    <t>1573275227</t>
  </si>
  <si>
    <t>K084</t>
  </si>
  <si>
    <t>Svorka pro plechovou krytinu v ploše</t>
  </si>
  <si>
    <t>512590698</t>
  </si>
  <si>
    <t>K085</t>
  </si>
  <si>
    <t>Plastové označení čísla svodu</t>
  </si>
  <si>
    <t>1712718606</t>
  </si>
  <si>
    <t>K086</t>
  </si>
  <si>
    <t>Plastové označení svodu</t>
  </si>
  <si>
    <t>-1883812057</t>
  </si>
  <si>
    <t>K087</t>
  </si>
  <si>
    <t>Mosazná zkušební svorka</t>
  </si>
  <si>
    <t>-1306816581</t>
  </si>
  <si>
    <t>K088</t>
  </si>
  <si>
    <t>Přizemnění svodu vč. zemních prací</t>
  </si>
  <si>
    <t>-1322473243</t>
  </si>
  <si>
    <t>K089</t>
  </si>
  <si>
    <t>Revize hromosvodu</t>
  </si>
  <si>
    <t>-1791578330</t>
  </si>
  <si>
    <t>K090</t>
  </si>
  <si>
    <t>Montáž bleskosvodu</t>
  </si>
  <si>
    <t>1359030168</t>
  </si>
  <si>
    <t>D08</t>
  </si>
  <si>
    <t>K059</t>
  </si>
  <si>
    <t>stavební práce-otvory pro krabice,prostupy,ostatní,… (kpl)</t>
  </si>
  <si>
    <t>1869398550</t>
  </si>
  <si>
    <t>K060</t>
  </si>
  <si>
    <t>DOPRAVA</t>
  </si>
  <si>
    <t>-1695893871</t>
  </si>
  <si>
    <t>K061</t>
  </si>
  <si>
    <t>REVIZE VČ.PROTOKOLU O MĚŘENÍ OSVĚTLENÍ</t>
  </si>
  <si>
    <t>-1848683058</t>
  </si>
  <si>
    <t>K062</t>
  </si>
  <si>
    <t>PD SKUTEČNÉHO PROVEDENÍ</t>
  </si>
  <si>
    <t>-1403223612</t>
  </si>
  <si>
    <t>K063</t>
  </si>
  <si>
    <t>KOORDINAČNÍ ČINNOST S GEN.DODAVATELEM STAVBY VČ.KOLAUDACE</t>
  </si>
  <si>
    <t>746892878</t>
  </si>
  <si>
    <t>K064</t>
  </si>
  <si>
    <t>Připojení elektro na stávající rozvody</t>
  </si>
  <si>
    <t>1072129132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</si>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</sst>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CCFFCC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1" fillId="5" borderId="23" xfId="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21" fillId="6" borderId="23" xfId="0" applyFont="1" applyFill="1" applyBorder="1" applyAlignment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52" fillId="0" borderId="0" xfId="0" applyFont="1" applyAlignment="1">
      <alignment vertical="center" wrapText="1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13121111" TargetMode="External"/><Relationship Id="rId21" Type="http://schemas.openxmlformats.org/officeDocument/2006/relationships/hyperlink" Target="https://podminky.urs.cz/item/CS_URS_2024_02/997013153" TargetMode="External"/><Relationship Id="rId42" Type="http://schemas.openxmlformats.org/officeDocument/2006/relationships/hyperlink" Target="https://podminky.urs.cz/item/CS_URS_2024_02/998725112" TargetMode="External"/><Relationship Id="rId47" Type="http://schemas.openxmlformats.org/officeDocument/2006/relationships/hyperlink" Target="https://podminky.urs.cz/item/CS_URS_2024_02/733290801" TargetMode="External"/><Relationship Id="rId63" Type="http://schemas.openxmlformats.org/officeDocument/2006/relationships/hyperlink" Target="https://podminky.urs.cz/item/CS_URS_2024_02/763131752" TargetMode="External"/><Relationship Id="rId68" Type="http://schemas.openxmlformats.org/officeDocument/2006/relationships/hyperlink" Target="https://podminky.urs.cz/item/CS_URS_2024_02/763251391" TargetMode="External"/><Relationship Id="rId84" Type="http://schemas.openxmlformats.org/officeDocument/2006/relationships/hyperlink" Target="https://podminky.urs.cz/item/CS_URS_2024_02/998771112" TargetMode="External"/><Relationship Id="rId89" Type="http://schemas.openxmlformats.org/officeDocument/2006/relationships/hyperlink" Target="https://podminky.urs.cz/item/CS_URS_2024_02/776221111" TargetMode="External"/><Relationship Id="rId1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965042141" TargetMode="External"/><Relationship Id="rId32" Type="http://schemas.openxmlformats.org/officeDocument/2006/relationships/hyperlink" Target="https://podminky.urs.cz/item/CS_URS_2024_02/725112015" TargetMode="External"/><Relationship Id="rId37" Type="http://schemas.openxmlformats.org/officeDocument/2006/relationships/hyperlink" Target="https://podminky.urs.cz/item/CS_URS_2024_02/725291652" TargetMode="External"/><Relationship Id="rId53" Type="http://schemas.openxmlformats.org/officeDocument/2006/relationships/hyperlink" Target="https://podminky.urs.cz/item/CS_URS_2024_02/762341046" TargetMode="External"/><Relationship Id="rId58" Type="http://schemas.openxmlformats.org/officeDocument/2006/relationships/hyperlink" Target="https://podminky.urs.cz/item/CS_URS_2024_02/763111327" TargetMode="External"/><Relationship Id="rId74" Type="http://schemas.openxmlformats.org/officeDocument/2006/relationships/hyperlink" Target="https://podminky.urs.cz/item/CS_URS_2024_02/764541447" TargetMode="External"/><Relationship Id="rId79" Type="http://schemas.openxmlformats.org/officeDocument/2006/relationships/hyperlink" Target="https://podminky.urs.cz/item/CS_URS_2024_02/771111011" TargetMode="External"/><Relationship Id="rId5" Type="http://schemas.openxmlformats.org/officeDocument/2006/relationships/hyperlink" Target="https://podminky.urs.cz/item/CS_URS_2024_02/632481215" TargetMode="External"/><Relationship Id="rId90" Type="http://schemas.openxmlformats.org/officeDocument/2006/relationships/hyperlink" Target="https://podminky.urs.cz/item/CS_URS_2024_02/776421111" TargetMode="External"/><Relationship Id="rId95" Type="http://schemas.openxmlformats.org/officeDocument/2006/relationships/hyperlink" Target="https://podminky.urs.cz/item/CS_URS_2024_02/781471810" TargetMode="External"/><Relationship Id="rId22" Type="http://schemas.openxmlformats.org/officeDocument/2006/relationships/hyperlink" Target="https://podminky.urs.cz/item/CS_URS_2024_02/997013501" TargetMode="External"/><Relationship Id="rId27" Type="http://schemas.openxmlformats.org/officeDocument/2006/relationships/hyperlink" Target="https://podminky.urs.cz/item/CS_URS_2024_02/713151111" TargetMode="External"/><Relationship Id="rId43" Type="http://schemas.openxmlformats.org/officeDocument/2006/relationships/hyperlink" Target="https://podminky.urs.cz/item/CS_URS_2024_02/733222202" TargetMode="External"/><Relationship Id="rId48" Type="http://schemas.openxmlformats.org/officeDocument/2006/relationships/hyperlink" Target="https://podminky.urs.cz/item/CS_URS_2024_02/998733112" TargetMode="External"/><Relationship Id="rId64" Type="http://schemas.openxmlformats.org/officeDocument/2006/relationships/hyperlink" Target="https://podminky.urs.cz/item/CS_URS_2024_02/763131771" TargetMode="External"/><Relationship Id="rId69" Type="http://schemas.openxmlformats.org/officeDocument/2006/relationships/hyperlink" Target="https://podminky.urs.cz/item/CS_URS_2024_02/998763322" TargetMode="External"/><Relationship Id="rId80" Type="http://schemas.openxmlformats.org/officeDocument/2006/relationships/hyperlink" Target="https://podminky.urs.cz/item/CS_URS_2024_02/771121011" TargetMode="External"/><Relationship Id="rId85" Type="http://schemas.openxmlformats.org/officeDocument/2006/relationships/hyperlink" Target="https://podminky.urs.cz/item/CS_URS_2024_02/776111311" TargetMode="External"/><Relationship Id="rId3" Type="http://schemas.openxmlformats.org/officeDocument/2006/relationships/hyperlink" Target="https://podminky.urs.cz/item/CS_URS_2024_02/612321131" TargetMode="External"/><Relationship Id="rId12" Type="http://schemas.openxmlformats.org/officeDocument/2006/relationships/hyperlink" Target="https://podminky.urs.cz/item/CS_URS_2024_02/965049111" TargetMode="External"/><Relationship Id="rId17" Type="http://schemas.openxmlformats.org/officeDocument/2006/relationships/hyperlink" Target="https://podminky.urs.cz/item/CS_URS_2024_02/997013509" TargetMode="External"/><Relationship Id="rId25" Type="http://schemas.openxmlformats.org/officeDocument/2006/relationships/hyperlink" Target="https://podminky.urs.cz/item/CS_URS_2024_02/998011009" TargetMode="External"/><Relationship Id="rId33" Type="http://schemas.openxmlformats.org/officeDocument/2006/relationships/hyperlink" Target="https://podminky.urs.cz/item/CS_URS_2024_02/725210821" TargetMode="External"/><Relationship Id="rId38" Type="http://schemas.openxmlformats.org/officeDocument/2006/relationships/hyperlink" Target="https://podminky.urs.cz/item/CS_URS_2024_02/725291653" TargetMode="External"/><Relationship Id="rId46" Type="http://schemas.openxmlformats.org/officeDocument/2006/relationships/hyperlink" Target="https://podminky.urs.cz/item/CS_URS_2024_02/733291101" TargetMode="External"/><Relationship Id="rId59" Type="http://schemas.openxmlformats.org/officeDocument/2006/relationships/hyperlink" Target="https://podminky.urs.cz/item/CS_URS_2024_02/763112328" TargetMode="External"/><Relationship Id="rId67" Type="http://schemas.openxmlformats.org/officeDocument/2006/relationships/hyperlink" Target="https://podminky.urs.cz/item/CS_URS_2024_02/763251211" TargetMode="External"/><Relationship Id="rId20" Type="http://schemas.openxmlformats.org/officeDocument/2006/relationships/hyperlink" Target="https://podminky.urs.cz/item/CS_URS_2024_02/766411822" TargetMode="External"/><Relationship Id="rId41" Type="http://schemas.openxmlformats.org/officeDocument/2006/relationships/hyperlink" Target="https://podminky.urs.cz/item/CS_URS_2024_02/725861101" TargetMode="External"/><Relationship Id="rId54" Type="http://schemas.openxmlformats.org/officeDocument/2006/relationships/hyperlink" Target="https://podminky.urs.cz/item/CS_URS_2024_02/762342511" TargetMode="External"/><Relationship Id="rId62" Type="http://schemas.openxmlformats.org/officeDocument/2006/relationships/hyperlink" Target="https://podminky.urs.cz/item/CS_URS_2024_02/763131751" TargetMode="External"/><Relationship Id="rId70" Type="http://schemas.openxmlformats.org/officeDocument/2006/relationships/hyperlink" Target="https://podminky.urs.cz/item/CS_URS_2024_02/764001821" TargetMode="External"/><Relationship Id="rId75" Type="http://schemas.openxmlformats.org/officeDocument/2006/relationships/hyperlink" Target="https://podminky.urs.cz/item/CS_URS_2024_02/764548423" TargetMode="External"/><Relationship Id="rId83" Type="http://schemas.openxmlformats.org/officeDocument/2006/relationships/hyperlink" Target="https://podminky.urs.cz/item/CS_URS_2024_02/771591112" TargetMode="External"/><Relationship Id="rId88" Type="http://schemas.openxmlformats.org/officeDocument/2006/relationships/hyperlink" Target="https://podminky.urs.cz/item/CS_URS_2024_02/776211111" TargetMode="External"/><Relationship Id="rId91" Type="http://schemas.openxmlformats.org/officeDocument/2006/relationships/hyperlink" Target="https://podminky.urs.cz/item/CS_URS_2024_02/998776112" TargetMode="External"/><Relationship Id="rId96" Type="http://schemas.openxmlformats.org/officeDocument/2006/relationships/hyperlink" Target="https://podminky.urs.cz/item/CS_URS_2024_02/781472213" TargetMode="External"/><Relationship Id="rId1" Type="http://schemas.openxmlformats.org/officeDocument/2006/relationships/hyperlink" Target="https://podminky.urs.cz/item/CS_URS_2024_02/612142001" TargetMode="External"/><Relationship Id="rId6" Type="http://schemas.openxmlformats.org/officeDocument/2006/relationships/hyperlink" Target="https://podminky.urs.cz/item/CS_URS_2024_02/941211112" TargetMode="External"/><Relationship Id="rId15" Type="http://schemas.openxmlformats.org/officeDocument/2006/relationships/hyperlink" Target="https://podminky.urs.cz/item/CS_URS_2024_02/997013153" TargetMode="External"/><Relationship Id="rId23" Type="http://schemas.openxmlformats.org/officeDocument/2006/relationships/hyperlink" Target="https://podminky.urs.cz/item/CS_URS_2024_02/997013509" TargetMode="External"/><Relationship Id="rId28" Type="http://schemas.openxmlformats.org/officeDocument/2006/relationships/hyperlink" Target="https://podminky.urs.cz/item/CS_URS_2024_02/998713112" TargetMode="External"/><Relationship Id="rId36" Type="http://schemas.openxmlformats.org/officeDocument/2006/relationships/hyperlink" Target="https://podminky.urs.cz/item/CS_URS_2024_02/725244142" TargetMode="External"/><Relationship Id="rId49" Type="http://schemas.openxmlformats.org/officeDocument/2006/relationships/hyperlink" Target="https://podminky.urs.cz/item/CS_URS_2024_02/998735112" TargetMode="External"/><Relationship Id="rId57" Type="http://schemas.openxmlformats.org/officeDocument/2006/relationships/hyperlink" Target="https://podminky.urs.cz/item/CS_URS_2024_02/998762112" TargetMode="External"/><Relationship Id="rId10" Type="http://schemas.openxmlformats.org/officeDocument/2006/relationships/hyperlink" Target="https://podminky.urs.cz/item/CS_URS_2024_02/953943212" TargetMode="External"/><Relationship Id="rId31" Type="http://schemas.openxmlformats.org/officeDocument/2006/relationships/hyperlink" Target="https://podminky.urs.cz/item/CS_URS_2024_02/725110814" TargetMode="External"/><Relationship Id="rId44" Type="http://schemas.openxmlformats.org/officeDocument/2006/relationships/hyperlink" Target="https://podminky.urs.cz/item/CS_URS_2024_02/733222203" TargetMode="External"/><Relationship Id="rId52" Type="http://schemas.openxmlformats.org/officeDocument/2006/relationships/hyperlink" Target="https://podminky.urs.cz/item/CS_URS_2024_02/998751112" TargetMode="External"/><Relationship Id="rId60" Type="http://schemas.openxmlformats.org/officeDocument/2006/relationships/hyperlink" Target="https://podminky.urs.cz/item/CS_URS_2024_02/763111771" TargetMode="External"/><Relationship Id="rId65" Type="http://schemas.openxmlformats.org/officeDocument/2006/relationships/hyperlink" Target="https://podminky.urs.cz/item/CS_URS_2024_02/763164717" TargetMode="External"/><Relationship Id="rId73" Type="http://schemas.openxmlformats.org/officeDocument/2006/relationships/hyperlink" Target="https://podminky.urs.cz/item/CS_URS_2024_02/764541405" TargetMode="External"/><Relationship Id="rId78" Type="http://schemas.openxmlformats.org/officeDocument/2006/relationships/hyperlink" Target="https://podminky.urs.cz/item/CS_URS_2024_02/998764112" TargetMode="External"/><Relationship Id="rId81" Type="http://schemas.openxmlformats.org/officeDocument/2006/relationships/hyperlink" Target="https://podminky.urs.cz/item/CS_URS_2024_02/771571810" TargetMode="External"/><Relationship Id="rId86" Type="http://schemas.openxmlformats.org/officeDocument/2006/relationships/hyperlink" Target="https://podminky.urs.cz/item/CS_URS_2024_02/776121112" TargetMode="External"/><Relationship Id="rId94" Type="http://schemas.openxmlformats.org/officeDocument/2006/relationships/hyperlink" Target="https://podminky.urs.cz/item/CS_URS_2024_02/781131112" TargetMode="External"/><Relationship Id="rId99" Type="http://schemas.openxmlformats.org/officeDocument/2006/relationships/hyperlink" Target="https://podminky.urs.cz/item/CS_URS_2024_02/784211101" TargetMode="External"/><Relationship Id="rId4" Type="http://schemas.openxmlformats.org/officeDocument/2006/relationships/hyperlink" Target="https://podminky.urs.cz/item/CS_URS_2024_02/632481213" TargetMode="External"/><Relationship Id="rId9" Type="http://schemas.openxmlformats.org/officeDocument/2006/relationships/hyperlink" Target="https://podminky.urs.cz/item/CS_URS_2024_02/949101112" TargetMode="External"/><Relationship Id="rId13" Type="http://schemas.openxmlformats.org/officeDocument/2006/relationships/hyperlink" Target="https://podminky.urs.cz/item/CS_URS_2024_02/965081113" TargetMode="External"/><Relationship Id="rId18" Type="http://schemas.openxmlformats.org/officeDocument/2006/relationships/hyperlink" Target="https://podminky.urs.cz/item/CS_URS_2024_02/997013871" TargetMode="External"/><Relationship Id="rId39" Type="http://schemas.openxmlformats.org/officeDocument/2006/relationships/hyperlink" Target="https://podminky.urs.cz/item/CS_URS_2024_02/725291654" TargetMode="External"/><Relationship Id="rId34" Type="http://schemas.openxmlformats.org/officeDocument/2006/relationships/hyperlink" Target="https://podminky.urs.cz/item/CS_URS_2024_02/725211615" TargetMode="External"/><Relationship Id="rId50" Type="http://schemas.openxmlformats.org/officeDocument/2006/relationships/hyperlink" Target="https://podminky.urs.cz/item/CS_URS_2024_02/751711111" TargetMode="External"/><Relationship Id="rId55" Type="http://schemas.openxmlformats.org/officeDocument/2006/relationships/hyperlink" Target="https://podminky.urs.cz/item/CS_URS_2024_02/762521104" TargetMode="External"/><Relationship Id="rId76" Type="http://schemas.openxmlformats.org/officeDocument/2006/relationships/hyperlink" Target="https://podminky.urs.cz/item/CS_URS_2024_02/764216643" TargetMode="External"/><Relationship Id="rId97" Type="http://schemas.openxmlformats.org/officeDocument/2006/relationships/hyperlink" Target="https://podminky.urs.cz/item/CS_URS_2024_02/998781112" TargetMode="External"/><Relationship Id="rId7" Type="http://schemas.openxmlformats.org/officeDocument/2006/relationships/hyperlink" Target="https://podminky.urs.cz/item/CS_URS_2024_02/941211212" TargetMode="External"/><Relationship Id="rId71" Type="http://schemas.openxmlformats.org/officeDocument/2006/relationships/hyperlink" Target="https://podminky.urs.cz/item/CS_URS_2024_02/764111401" TargetMode="External"/><Relationship Id="rId92" Type="http://schemas.openxmlformats.org/officeDocument/2006/relationships/hyperlink" Target="https://podminky.urs.cz/item/CS_URS_2024_02/781111011" TargetMode="External"/><Relationship Id="rId2" Type="http://schemas.openxmlformats.org/officeDocument/2006/relationships/hyperlink" Target="https://podminky.urs.cz/item/CS_URS_2024_02/612231003" TargetMode="External"/><Relationship Id="rId29" Type="http://schemas.openxmlformats.org/officeDocument/2006/relationships/hyperlink" Target="https://podminky.urs.cz/item/CS_URS_2024_02/721211422" TargetMode="External"/><Relationship Id="rId24" Type="http://schemas.openxmlformats.org/officeDocument/2006/relationships/hyperlink" Target="https://podminky.urs.cz/item/CS_URS_2024_02/997013821" TargetMode="External"/><Relationship Id="rId40" Type="http://schemas.openxmlformats.org/officeDocument/2006/relationships/hyperlink" Target="https://podminky.urs.cz/item/CS_URS_2024_02/725532116" TargetMode="External"/><Relationship Id="rId45" Type="http://schemas.openxmlformats.org/officeDocument/2006/relationships/hyperlink" Target="https://podminky.urs.cz/item/CS_URS_2024_02/733222204" TargetMode="External"/><Relationship Id="rId66" Type="http://schemas.openxmlformats.org/officeDocument/2006/relationships/hyperlink" Target="https://podminky.urs.cz/item/CS_URS_2024_02/763251121" TargetMode="External"/><Relationship Id="rId87" Type="http://schemas.openxmlformats.org/officeDocument/2006/relationships/hyperlink" Target="https://podminky.urs.cz/item/CS_URS_2024_02/776201812" TargetMode="External"/><Relationship Id="rId61" Type="http://schemas.openxmlformats.org/officeDocument/2006/relationships/hyperlink" Target="https://podminky.urs.cz/item/CS_URS_2024_02/763131431" TargetMode="External"/><Relationship Id="rId82" Type="http://schemas.openxmlformats.org/officeDocument/2006/relationships/hyperlink" Target="https://podminky.urs.cz/item/CS_URS_2024_02/771574413" TargetMode="External"/><Relationship Id="rId19" Type="http://schemas.openxmlformats.org/officeDocument/2006/relationships/hyperlink" Target="https://podminky.urs.cz/item/CS_URS_2024_02/766411812" TargetMode="External"/><Relationship Id="rId14" Type="http://schemas.openxmlformats.org/officeDocument/2006/relationships/hyperlink" Target="https://podminky.urs.cz/item/CS_URS_2024_02/965082933" TargetMode="External"/><Relationship Id="rId30" Type="http://schemas.openxmlformats.org/officeDocument/2006/relationships/hyperlink" Target="https://podminky.urs.cz/item/CS_URS_2024_02/998721112" TargetMode="External"/><Relationship Id="rId35" Type="http://schemas.openxmlformats.org/officeDocument/2006/relationships/hyperlink" Target="https://podminky.urs.cz/item/CS_URS_2024_02/725240812" TargetMode="External"/><Relationship Id="rId56" Type="http://schemas.openxmlformats.org/officeDocument/2006/relationships/hyperlink" Target="https://podminky.urs.cz/item/CS_URS_2024_02/762395000" TargetMode="External"/><Relationship Id="rId77" Type="http://schemas.openxmlformats.org/officeDocument/2006/relationships/hyperlink" Target="https://podminky.urs.cz/item/CS_URS_2024_02/764216642" TargetMode="External"/><Relationship Id="rId100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941211812" TargetMode="External"/><Relationship Id="rId51" Type="http://schemas.openxmlformats.org/officeDocument/2006/relationships/hyperlink" Target="https://podminky.urs.cz/item/CS_URS_2024_02/751721111" TargetMode="External"/><Relationship Id="rId72" Type="http://schemas.openxmlformats.org/officeDocument/2006/relationships/hyperlink" Target="https://podminky.urs.cz/item/CS_URS_2024_02/765191001" TargetMode="External"/><Relationship Id="rId93" Type="http://schemas.openxmlformats.org/officeDocument/2006/relationships/hyperlink" Target="https://podminky.urs.cz/item/CS_URS_2024_02/781121011" TargetMode="External"/><Relationship Id="rId98" Type="http://schemas.openxmlformats.org/officeDocument/2006/relationships/hyperlink" Target="https://podminky.urs.cz/item/CS_URS_2024_02/78418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9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9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9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6"/>
      <c r="BS8" s="17" t="s">
        <v>6</v>
      </c>
    </row>
    <row r="9" spans="1:74" ht="14.45" customHeight="1">
      <c r="B9" s="20"/>
      <c r="AR9" s="20"/>
      <c r="BE9" s="29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9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96"/>
      <c r="BS11" s="17" t="s">
        <v>6</v>
      </c>
    </row>
    <row r="12" spans="1:74" ht="6.95" customHeight="1">
      <c r="B12" s="20"/>
      <c r="AR12" s="20"/>
      <c r="BE12" s="29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96"/>
      <c r="BS13" s="17" t="s">
        <v>6</v>
      </c>
    </row>
    <row r="14" spans="1:74" ht="12.75">
      <c r="B14" s="20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7" t="s">
        <v>28</v>
      </c>
      <c r="AN14" s="29" t="s">
        <v>30</v>
      </c>
      <c r="AR14" s="20"/>
      <c r="BE14" s="296"/>
      <c r="BS14" s="17" t="s">
        <v>6</v>
      </c>
    </row>
    <row r="15" spans="1:74" ht="6.95" customHeight="1">
      <c r="B15" s="20"/>
      <c r="AR15" s="20"/>
      <c r="BE15" s="29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96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96"/>
      <c r="BS17" s="17" t="s">
        <v>33</v>
      </c>
    </row>
    <row r="18" spans="2:71" ht="6.95" customHeight="1">
      <c r="B18" s="20"/>
      <c r="AR18" s="20"/>
      <c r="BE18" s="296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96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96"/>
      <c r="BS20" s="17" t="s">
        <v>4</v>
      </c>
    </row>
    <row r="21" spans="2:71" ht="6.95" customHeight="1">
      <c r="B21" s="20"/>
      <c r="AR21" s="20"/>
      <c r="BE21" s="296"/>
    </row>
    <row r="22" spans="2:71" ht="12" customHeight="1">
      <c r="B22" s="20"/>
      <c r="D22" s="27" t="s">
        <v>36</v>
      </c>
      <c r="AR22" s="20"/>
      <c r="BE22" s="296"/>
    </row>
    <row r="23" spans="2:71" ht="47.25" customHeight="1">
      <c r="B23" s="20"/>
      <c r="E23" s="302" t="s">
        <v>37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0"/>
      <c r="BE23" s="296"/>
    </row>
    <row r="24" spans="2:71" ht="6.95" customHeight="1">
      <c r="B24" s="20"/>
      <c r="AR24" s="20"/>
      <c r="BE24" s="29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6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3">
        <f>ROUND(AG54,2)</f>
        <v>0</v>
      </c>
      <c r="AL26" s="304"/>
      <c r="AM26" s="304"/>
      <c r="AN26" s="304"/>
      <c r="AO26" s="304"/>
      <c r="AR26" s="32"/>
      <c r="BE26" s="296"/>
    </row>
    <row r="27" spans="2:71" s="1" customFormat="1" ht="6.95" customHeight="1">
      <c r="B27" s="32"/>
      <c r="AR27" s="32"/>
      <c r="BE27" s="296"/>
    </row>
    <row r="28" spans="2:71" s="1" customFormat="1" ht="12.75">
      <c r="B28" s="32"/>
      <c r="L28" s="305" t="s">
        <v>39</v>
      </c>
      <c r="M28" s="305"/>
      <c r="N28" s="305"/>
      <c r="O28" s="305"/>
      <c r="P28" s="305"/>
      <c r="W28" s="305" t="s">
        <v>40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41</v>
      </c>
      <c r="AL28" s="305"/>
      <c r="AM28" s="305"/>
      <c r="AN28" s="305"/>
      <c r="AO28" s="305"/>
      <c r="AR28" s="32"/>
      <c r="BE28" s="296"/>
    </row>
    <row r="29" spans="2:71" s="2" customFormat="1" ht="14.45" customHeight="1">
      <c r="B29" s="36"/>
      <c r="D29" s="27" t="s">
        <v>42</v>
      </c>
      <c r="F29" s="27" t="s">
        <v>43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6"/>
      <c r="BE29" s="297"/>
    </row>
    <row r="30" spans="2:71" s="2" customFormat="1" ht="14.45" customHeight="1">
      <c r="B30" s="36"/>
      <c r="F30" s="27" t="s">
        <v>44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6"/>
      <c r="BE30" s="297"/>
    </row>
    <row r="31" spans="2:71" s="2" customFormat="1" ht="14.45" hidden="1" customHeight="1">
      <c r="B31" s="36"/>
      <c r="F31" s="27" t="s">
        <v>45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6"/>
      <c r="BE31" s="297"/>
    </row>
    <row r="32" spans="2:71" s="2" customFormat="1" ht="14.45" hidden="1" customHeight="1">
      <c r="B32" s="36"/>
      <c r="F32" s="27" t="s">
        <v>46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6"/>
      <c r="BE32" s="297"/>
    </row>
    <row r="33" spans="2:44" s="2" customFormat="1" ht="14.45" hidden="1" customHeight="1">
      <c r="B33" s="36"/>
      <c r="F33" s="27" t="s">
        <v>47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91" t="s">
        <v>50</v>
      </c>
      <c r="Y35" s="292"/>
      <c r="Z35" s="292"/>
      <c r="AA35" s="292"/>
      <c r="AB35" s="292"/>
      <c r="AC35" s="39"/>
      <c r="AD35" s="39"/>
      <c r="AE35" s="39"/>
      <c r="AF35" s="39"/>
      <c r="AG35" s="39"/>
      <c r="AH35" s="39"/>
      <c r="AI35" s="39"/>
      <c r="AJ35" s="39"/>
      <c r="AK35" s="293">
        <f>SUM(AK26:AK33)</f>
        <v>0</v>
      </c>
      <c r="AL35" s="292"/>
      <c r="AM35" s="292"/>
      <c r="AN35" s="292"/>
      <c r="AO35" s="29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R1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Stavební úpravy 2.NP Mateřské školy Moskevské náměstí 1994, Teplice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81" t="str">
        <f>IF(AN8= "","",AN8)</f>
        <v>17. 2. 2025</v>
      </c>
      <c r="AN47" s="28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Teplice</v>
      </c>
      <c r="AI49" s="27" t="s">
        <v>31</v>
      </c>
      <c r="AM49" s="282" t="str">
        <f>IF(E17="","",E17)</f>
        <v>Statum s.r.o.</v>
      </c>
      <c r="AN49" s="283"/>
      <c r="AO49" s="283"/>
      <c r="AP49" s="283"/>
      <c r="AR49" s="32"/>
      <c r="AS49" s="284" t="s">
        <v>52</v>
      </c>
      <c r="AT49" s="28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2" t="str">
        <f>IF(E20="","",E20)</f>
        <v>Lukáš Novák</v>
      </c>
      <c r="AN50" s="283"/>
      <c r="AO50" s="283"/>
      <c r="AP50" s="283"/>
      <c r="AR50" s="32"/>
      <c r="AS50" s="286"/>
      <c r="AT50" s="287"/>
      <c r="BD50" s="53"/>
    </row>
    <row r="51" spans="1:91" s="1" customFormat="1" ht="10.9" customHeight="1">
      <c r="B51" s="32"/>
      <c r="AR51" s="32"/>
      <c r="AS51" s="286"/>
      <c r="AT51" s="287"/>
      <c r="BD51" s="53"/>
    </row>
    <row r="52" spans="1:91" s="1" customFormat="1" ht="29.25" customHeight="1">
      <c r="B52" s="32"/>
      <c r="C52" s="275" t="s">
        <v>53</v>
      </c>
      <c r="D52" s="276"/>
      <c r="E52" s="276"/>
      <c r="F52" s="276"/>
      <c r="G52" s="276"/>
      <c r="H52" s="54"/>
      <c r="I52" s="277" t="s">
        <v>54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8" t="s">
        <v>55</v>
      </c>
      <c r="AH52" s="276"/>
      <c r="AI52" s="276"/>
      <c r="AJ52" s="276"/>
      <c r="AK52" s="276"/>
      <c r="AL52" s="276"/>
      <c r="AM52" s="276"/>
      <c r="AN52" s="277" t="s">
        <v>56</v>
      </c>
      <c r="AO52" s="276"/>
      <c r="AP52" s="276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3">
        <f>ROUND(SUM(AG55:AG56),2)</f>
        <v>0</v>
      </c>
      <c r="AH54" s="273"/>
      <c r="AI54" s="273"/>
      <c r="AJ54" s="273"/>
      <c r="AK54" s="273"/>
      <c r="AL54" s="273"/>
      <c r="AM54" s="273"/>
      <c r="AN54" s="274">
        <f>SUM(AG54,AT54)</f>
        <v>0</v>
      </c>
      <c r="AO54" s="274"/>
      <c r="AP54" s="274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2" t="s">
        <v>77</v>
      </c>
      <c r="E55" s="272"/>
      <c r="F55" s="272"/>
      <c r="G55" s="272"/>
      <c r="H55" s="272"/>
      <c r="I55" s="74"/>
      <c r="J55" s="272" t="s">
        <v>78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0">
        <f>'SO 01 - Stavební část'!J30</f>
        <v>0</v>
      </c>
      <c r="AH55" s="271"/>
      <c r="AI55" s="271"/>
      <c r="AJ55" s="271"/>
      <c r="AK55" s="271"/>
      <c r="AL55" s="271"/>
      <c r="AM55" s="271"/>
      <c r="AN55" s="270">
        <f>SUM(AG55,AT55)</f>
        <v>0</v>
      </c>
      <c r="AO55" s="271"/>
      <c r="AP55" s="271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01 - Stavební část'!P105</f>
        <v>0</v>
      </c>
      <c r="AV55" s="77">
        <f>'SO 01 - Stavební část'!J33</f>
        <v>0</v>
      </c>
      <c r="AW55" s="77">
        <f>'SO 01 - Stavební část'!J34</f>
        <v>0</v>
      </c>
      <c r="AX55" s="77">
        <f>'SO 01 - Stavební část'!J35</f>
        <v>0</v>
      </c>
      <c r="AY55" s="77">
        <f>'SO 01 - Stavební část'!J36</f>
        <v>0</v>
      </c>
      <c r="AZ55" s="77">
        <f>'SO 01 - Stavební část'!F33</f>
        <v>0</v>
      </c>
      <c r="BA55" s="77">
        <f>'SO 01 - Stavební část'!F34</f>
        <v>0</v>
      </c>
      <c r="BB55" s="77">
        <f>'SO 01 - Stavební část'!F35</f>
        <v>0</v>
      </c>
      <c r="BC55" s="77">
        <f>'SO 01 - Stavební část'!F36</f>
        <v>0</v>
      </c>
      <c r="BD55" s="79">
        <f>'SO 01 - Stavební část'!F37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72" t="s">
        <v>83</v>
      </c>
      <c r="E56" s="272"/>
      <c r="F56" s="272"/>
      <c r="G56" s="272"/>
      <c r="H56" s="272"/>
      <c r="I56" s="74"/>
      <c r="J56" s="272" t="s">
        <v>84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0">
        <f>'SO 02 - Elektroinstalace'!J30</f>
        <v>0</v>
      </c>
      <c r="AH56" s="271"/>
      <c r="AI56" s="271"/>
      <c r="AJ56" s="271"/>
      <c r="AK56" s="271"/>
      <c r="AL56" s="271"/>
      <c r="AM56" s="271"/>
      <c r="AN56" s="270">
        <f>SUM(AG56,AT56)</f>
        <v>0</v>
      </c>
      <c r="AO56" s="271"/>
      <c r="AP56" s="271"/>
      <c r="AQ56" s="75" t="s">
        <v>79</v>
      </c>
      <c r="AR56" s="72"/>
      <c r="AS56" s="81">
        <v>0</v>
      </c>
      <c r="AT56" s="82">
        <f>ROUND(SUM(AV56:AW56),2)</f>
        <v>0</v>
      </c>
      <c r="AU56" s="83">
        <f>'SO 02 - Elektroinstalace'!P86</f>
        <v>0</v>
      </c>
      <c r="AV56" s="82">
        <f>'SO 02 - Elektroinstalace'!J33</f>
        <v>0</v>
      </c>
      <c r="AW56" s="82">
        <f>'SO 02 - Elektroinstalace'!J34</f>
        <v>0</v>
      </c>
      <c r="AX56" s="82">
        <f>'SO 02 - Elektroinstalace'!J35</f>
        <v>0</v>
      </c>
      <c r="AY56" s="82">
        <f>'SO 02 - Elektroinstalace'!J36</f>
        <v>0</v>
      </c>
      <c r="AZ56" s="82">
        <f>'SO 02 - Elektroinstalace'!F33</f>
        <v>0</v>
      </c>
      <c r="BA56" s="82">
        <f>'SO 02 - Elektroinstalace'!F34</f>
        <v>0</v>
      </c>
      <c r="BB56" s="82">
        <f>'SO 02 - Elektroinstalace'!F35</f>
        <v>0</v>
      </c>
      <c r="BC56" s="82">
        <f>'SO 02 - Elektroinstalace'!F36</f>
        <v>0</v>
      </c>
      <c r="BD56" s="84">
        <f>'SO 02 - Elektroinstalace'!F37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G49lgwCHKPdCyucd0/qwQO50jCU/EznTja5QsWWFVYV50op6tsAEVtFxyJvd8h9LY5klhouPlaLVsSCRbKRSNw==" saltValue="Jc+XD/1hzemFQEw+SgEkvkjXGuZ1HuY+1998MX4+PHkUAvO3UvYG4g80Rf1/2gEf+MGi3VKvw5nXDVPYnhePD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Stavební část'!C2" display="/" xr:uid="{00000000-0004-0000-0000-000000000000}"/>
    <hyperlink ref="A56" location="'SO 02 - Elektroinsta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7"/>
  <sheetViews>
    <sheetView showGridLines="0" tabSelected="1" topLeftCell="A191" workbookViewId="0">
      <selection activeCell="F219" sqref="F2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86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Stavební úpravy 2.NP Mateřské školy Moskevské náměstí 1994, Teplice</v>
      </c>
      <c r="F7" s="308"/>
      <c r="G7" s="308"/>
      <c r="H7" s="308"/>
      <c r="L7" s="20"/>
    </row>
    <row r="8" spans="2:46" s="1" customFormat="1" ht="12" customHeight="1">
      <c r="B8" s="32"/>
      <c r="D8" s="27" t="s">
        <v>87</v>
      </c>
      <c r="L8" s="32"/>
    </row>
    <row r="9" spans="2:46" s="1" customFormat="1" ht="16.5" customHeight="1">
      <c r="B9" s="32"/>
      <c r="E9" s="279" t="s">
        <v>88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17. 2. 2025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8"/>
      <c r="G18" s="298"/>
      <c r="H18" s="29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302" t="s">
        <v>37</v>
      </c>
      <c r="F27" s="302"/>
      <c r="G27" s="302"/>
      <c r="H27" s="302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ROUND(J105,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ROUND((SUM(BE105:BE546)),  2)</f>
        <v>0</v>
      </c>
      <c r="I33" s="89">
        <v>0.21</v>
      </c>
      <c r="J33" s="88">
        <f>ROUND(((SUM(BE105:BE546))*I33),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ROUND((SUM(BF105:BF546)),  2)</f>
        <v>0</v>
      </c>
      <c r="I34" s="89">
        <v>0.12</v>
      </c>
      <c r="J34" s="88">
        <f>ROUND(((SUM(BF105:BF546))*I34),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ROUND((SUM(BG105:BG546)),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ROUND((SUM(BH105:BH546)),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ROUND((SUM(BI105:BI546)),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Stavební úpravy 2.NP Mateřské školy Moskevské náměstí 1994, Teplice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87</v>
      </c>
      <c r="L49" s="32"/>
    </row>
    <row r="50" spans="2:47" s="1" customFormat="1" ht="16.5" customHeight="1">
      <c r="B50" s="32"/>
      <c r="E50" s="279" t="str">
        <f>E9</f>
        <v>SO 01 - Stavební část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17. 2. 2025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Teplice</v>
      </c>
      <c r="I54" s="27" t="s">
        <v>31</v>
      </c>
      <c r="J54" s="30" t="str">
        <f>E21</f>
        <v>Statum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Lukáš Novák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90</v>
      </c>
      <c r="D57" s="90"/>
      <c r="E57" s="90"/>
      <c r="F57" s="90"/>
      <c r="G57" s="90"/>
      <c r="H57" s="90"/>
      <c r="I57" s="90"/>
      <c r="J57" s="97" t="s">
        <v>91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J105</f>
        <v>0</v>
      </c>
      <c r="L59" s="32"/>
      <c r="AU59" s="17" t="s">
        <v>92</v>
      </c>
    </row>
    <row r="60" spans="2:47" s="8" customFormat="1" ht="24.95" customHeight="1">
      <c r="B60" s="99"/>
      <c r="D60" s="100" t="s">
        <v>93</v>
      </c>
      <c r="E60" s="101"/>
      <c r="F60" s="101"/>
      <c r="G60" s="101"/>
      <c r="H60" s="101"/>
      <c r="I60" s="101"/>
      <c r="J60" s="102">
        <f>J106</f>
        <v>0</v>
      </c>
      <c r="L60" s="99"/>
    </row>
    <row r="61" spans="2:47" s="9" customFormat="1" ht="19.899999999999999" customHeight="1">
      <c r="B61" s="103"/>
      <c r="D61" s="104" t="s">
        <v>94</v>
      </c>
      <c r="E61" s="105"/>
      <c r="F61" s="105"/>
      <c r="G61" s="105"/>
      <c r="H61" s="105"/>
      <c r="I61" s="105"/>
      <c r="J61" s="106">
        <f>J107</f>
        <v>0</v>
      </c>
      <c r="L61" s="103"/>
    </row>
    <row r="62" spans="2:47" s="9" customFormat="1" ht="19.899999999999999" customHeight="1">
      <c r="B62" s="103"/>
      <c r="D62" s="104" t="s">
        <v>95</v>
      </c>
      <c r="E62" s="105"/>
      <c r="F62" s="105"/>
      <c r="G62" s="105"/>
      <c r="H62" s="105"/>
      <c r="I62" s="105"/>
      <c r="J62" s="106">
        <f>J127</f>
        <v>0</v>
      </c>
      <c r="L62" s="103"/>
    </row>
    <row r="63" spans="2:47" s="9" customFormat="1" ht="19.899999999999999" customHeight="1">
      <c r="B63" s="103"/>
      <c r="D63" s="104" t="s">
        <v>96</v>
      </c>
      <c r="E63" s="105"/>
      <c r="F63" s="105"/>
      <c r="G63" s="105"/>
      <c r="H63" s="105"/>
      <c r="I63" s="105"/>
      <c r="J63" s="106">
        <f>J180</f>
        <v>0</v>
      </c>
      <c r="L63" s="103"/>
    </row>
    <row r="64" spans="2:47" s="9" customFormat="1" ht="19.899999999999999" customHeight="1">
      <c r="B64" s="103"/>
      <c r="D64" s="104" t="s">
        <v>97</v>
      </c>
      <c r="E64" s="105"/>
      <c r="F64" s="105"/>
      <c r="G64" s="105"/>
      <c r="H64" s="105"/>
      <c r="I64" s="105"/>
      <c r="J64" s="106">
        <f>J192</f>
        <v>0</v>
      </c>
      <c r="L64" s="103"/>
    </row>
    <row r="65" spans="2:12" s="9" customFormat="1" ht="19.899999999999999" customHeight="1">
      <c r="B65" s="103"/>
      <c r="D65" s="104" t="s">
        <v>98</v>
      </c>
      <c r="E65" s="105"/>
      <c r="F65" s="105"/>
      <c r="G65" s="105"/>
      <c r="H65" s="105"/>
      <c r="I65" s="105"/>
      <c r="J65" s="106">
        <f>J222</f>
        <v>0</v>
      </c>
      <c r="L65" s="103"/>
    </row>
    <row r="66" spans="2:12" s="8" customFormat="1" ht="24.95" customHeight="1">
      <c r="B66" s="99"/>
      <c r="D66" s="100" t="s">
        <v>99</v>
      </c>
      <c r="E66" s="101"/>
      <c r="F66" s="101"/>
      <c r="G66" s="101"/>
      <c r="H66" s="101"/>
      <c r="I66" s="101"/>
      <c r="J66" s="102">
        <f>J225</f>
        <v>0</v>
      </c>
      <c r="L66" s="99"/>
    </row>
    <row r="67" spans="2:12" s="9" customFormat="1" ht="19.899999999999999" customHeight="1">
      <c r="B67" s="103"/>
      <c r="D67" s="104" t="s">
        <v>100</v>
      </c>
      <c r="E67" s="105"/>
      <c r="F67" s="105"/>
      <c r="G67" s="105"/>
      <c r="H67" s="105"/>
      <c r="I67" s="105"/>
      <c r="J67" s="106">
        <f>J226</f>
        <v>0</v>
      </c>
      <c r="L67" s="103"/>
    </row>
    <row r="68" spans="2:12" s="9" customFormat="1" ht="19.899999999999999" customHeight="1">
      <c r="B68" s="103"/>
      <c r="D68" s="104" t="s">
        <v>101</v>
      </c>
      <c r="E68" s="105"/>
      <c r="F68" s="105"/>
      <c r="G68" s="105"/>
      <c r="H68" s="105"/>
      <c r="I68" s="105"/>
      <c r="J68" s="106">
        <f>J242</f>
        <v>0</v>
      </c>
      <c r="L68" s="103"/>
    </row>
    <row r="69" spans="2:12" s="9" customFormat="1" ht="19.899999999999999" customHeight="1">
      <c r="B69" s="103"/>
      <c r="D69" s="104" t="s">
        <v>102</v>
      </c>
      <c r="E69" s="105"/>
      <c r="F69" s="105"/>
      <c r="G69" s="105"/>
      <c r="H69" s="105"/>
      <c r="I69" s="105"/>
      <c r="J69" s="106">
        <f>J247</f>
        <v>0</v>
      </c>
      <c r="L69" s="103"/>
    </row>
    <row r="70" spans="2:12" s="9" customFormat="1" ht="19.899999999999999" customHeight="1">
      <c r="B70" s="103"/>
      <c r="D70" s="104" t="s">
        <v>103</v>
      </c>
      <c r="E70" s="105"/>
      <c r="F70" s="105"/>
      <c r="G70" s="105"/>
      <c r="H70" s="105"/>
      <c r="I70" s="105"/>
      <c r="J70" s="106">
        <f>J286</f>
        <v>0</v>
      </c>
      <c r="L70" s="103"/>
    </row>
    <row r="71" spans="2:12" s="9" customFormat="1" ht="19.899999999999999" customHeight="1">
      <c r="B71" s="103"/>
      <c r="D71" s="104" t="s">
        <v>104</v>
      </c>
      <c r="E71" s="105"/>
      <c r="F71" s="105"/>
      <c r="G71" s="105"/>
      <c r="H71" s="105"/>
      <c r="I71" s="105"/>
      <c r="J71" s="106">
        <f>J300</f>
        <v>0</v>
      </c>
      <c r="L71" s="103"/>
    </row>
    <row r="72" spans="2:12" s="9" customFormat="1" ht="19.899999999999999" customHeight="1">
      <c r="B72" s="103"/>
      <c r="D72" s="104" t="s">
        <v>105</v>
      </c>
      <c r="E72" s="105"/>
      <c r="F72" s="105"/>
      <c r="G72" s="105"/>
      <c r="H72" s="105"/>
      <c r="I72" s="105"/>
      <c r="J72" s="106">
        <f>J308</f>
        <v>0</v>
      </c>
      <c r="L72" s="103"/>
    </row>
    <row r="73" spans="2:12" s="9" customFormat="1" ht="19.899999999999999" customHeight="1">
      <c r="B73" s="103"/>
      <c r="D73" s="104" t="s">
        <v>106</v>
      </c>
      <c r="E73" s="105"/>
      <c r="F73" s="105"/>
      <c r="G73" s="105"/>
      <c r="H73" s="105"/>
      <c r="I73" s="105"/>
      <c r="J73" s="106">
        <f>J325</f>
        <v>0</v>
      </c>
      <c r="L73" s="103"/>
    </row>
    <row r="74" spans="2:12" s="9" customFormat="1" ht="19.899999999999999" customHeight="1">
      <c r="B74" s="103"/>
      <c r="D74" s="104" t="s">
        <v>107</v>
      </c>
      <c r="E74" s="105"/>
      <c r="F74" s="105"/>
      <c r="G74" s="105"/>
      <c r="H74" s="105"/>
      <c r="I74" s="105"/>
      <c r="J74" s="106">
        <f>J351</f>
        <v>0</v>
      </c>
      <c r="L74" s="103"/>
    </row>
    <row r="75" spans="2:12" s="9" customFormat="1" ht="19.899999999999999" customHeight="1">
      <c r="B75" s="103"/>
      <c r="D75" s="104" t="s">
        <v>108</v>
      </c>
      <c r="E75" s="105"/>
      <c r="F75" s="105"/>
      <c r="G75" s="105"/>
      <c r="H75" s="105"/>
      <c r="I75" s="105"/>
      <c r="J75" s="106">
        <f>J397</f>
        <v>0</v>
      </c>
      <c r="L75" s="103"/>
    </row>
    <row r="76" spans="2:12" s="9" customFormat="1" ht="19.899999999999999" customHeight="1">
      <c r="B76" s="103"/>
      <c r="D76" s="104" t="s">
        <v>109</v>
      </c>
      <c r="E76" s="105"/>
      <c r="F76" s="105"/>
      <c r="G76" s="105"/>
      <c r="H76" s="105"/>
      <c r="I76" s="105"/>
      <c r="J76" s="106">
        <f>J433</f>
        <v>0</v>
      </c>
      <c r="L76" s="103"/>
    </row>
    <row r="77" spans="2:12" s="9" customFormat="1" ht="19.899999999999999" customHeight="1">
      <c r="B77" s="103"/>
      <c r="D77" s="104" t="s">
        <v>110</v>
      </c>
      <c r="E77" s="105"/>
      <c r="F77" s="105"/>
      <c r="G77" s="105"/>
      <c r="H77" s="105"/>
      <c r="I77" s="105"/>
      <c r="J77" s="106">
        <f>J445</f>
        <v>0</v>
      </c>
      <c r="L77" s="103"/>
    </row>
    <row r="78" spans="2:12" s="9" customFormat="1" ht="19.899999999999999" customHeight="1">
      <c r="B78" s="103"/>
      <c r="D78" s="104" t="s">
        <v>111</v>
      </c>
      <c r="E78" s="105"/>
      <c r="F78" s="105"/>
      <c r="G78" s="105"/>
      <c r="H78" s="105"/>
      <c r="I78" s="105"/>
      <c r="J78" s="106">
        <f>J463</f>
        <v>0</v>
      </c>
      <c r="L78" s="103"/>
    </row>
    <row r="79" spans="2:12" s="9" customFormat="1" ht="19.899999999999999" customHeight="1">
      <c r="B79" s="103"/>
      <c r="D79" s="104" t="s">
        <v>112</v>
      </c>
      <c r="E79" s="105"/>
      <c r="F79" s="105"/>
      <c r="G79" s="105"/>
      <c r="H79" s="105"/>
      <c r="I79" s="105"/>
      <c r="J79" s="106">
        <f>J505</f>
        <v>0</v>
      </c>
      <c r="L79" s="103"/>
    </row>
    <row r="80" spans="2:12" s="9" customFormat="1" ht="19.899999999999999" customHeight="1">
      <c r="B80" s="103"/>
      <c r="D80" s="104" t="s">
        <v>113</v>
      </c>
      <c r="E80" s="105"/>
      <c r="F80" s="105"/>
      <c r="G80" s="105"/>
      <c r="H80" s="105"/>
      <c r="I80" s="105"/>
      <c r="J80" s="106">
        <f>J523</f>
        <v>0</v>
      </c>
      <c r="L80" s="103"/>
    </row>
    <row r="81" spans="2:12" s="8" customFormat="1" ht="24.95" customHeight="1">
      <c r="B81" s="99"/>
      <c r="D81" s="100" t="s">
        <v>114</v>
      </c>
      <c r="E81" s="101"/>
      <c r="F81" s="101"/>
      <c r="G81" s="101"/>
      <c r="H81" s="101"/>
      <c r="I81" s="101"/>
      <c r="J81" s="102">
        <f>J536</f>
        <v>0</v>
      </c>
      <c r="L81" s="99"/>
    </row>
    <row r="82" spans="2:12" s="9" customFormat="1" ht="19.899999999999999" customHeight="1">
      <c r="B82" s="103"/>
      <c r="D82" s="104" t="s">
        <v>115</v>
      </c>
      <c r="E82" s="105"/>
      <c r="F82" s="105"/>
      <c r="G82" s="105"/>
      <c r="H82" s="105"/>
      <c r="I82" s="105"/>
      <c r="J82" s="106">
        <f>J537</f>
        <v>0</v>
      </c>
      <c r="L82" s="103"/>
    </row>
    <row r="83" spans="2:12" s="9" customFormat="1" ht="19.899999999999999" customHeight="1">
      <c r="B83" s="103"/>
      <c r="D83" s="104" t="s">
        <v>116</v>
      </c>
      <c r="E83" s="105"/>
      <c r="F83" s="105"/>
      <c r="G83" s="105"/>
      <c r="H83" s="105"/>
      <c r="I83" s="105"/>
      <c r="J83" s="106">
        <f>J540</f>
        <v>0</v>
      </c>
      <c r="L83" s="103"/>
    </row>
    <row r="84" spans="2:12" s="9" customFormat="1" ht="19.899999999999999" customHeight="1">
      <c r="B84" s="103"/>
      <c r="D84" s="104" t="s">
        <v>117</v>
      </c>
      <c r="E84" s="105"/>
      <c r="F84" s="105"/>
      <c r="G84" s="105"/>
      <c r="H84" s="105"/>
      <c r="I84" s="105"/>
      <c r="J84" s="106">
        <f>J542</f>
        <v>0</v>
      </c>
      <c r="L84" s="103"/>
    </row>
    <row r="85" spans="2:12" s="9" customFormat="1" ht="19.899999999999999" customHeight="1">
      <c r="B85" s="103"/>
      <c r="D85" s="104" t="s">
        <v>118</v>
      </c>
      <c r="E85" s="105"/>
      <c r="F85" s="105"/>
      <c r="G85" s="105"/>
      <c r="H85" s="105"/>
      <c r="I85" s="105"/>
      <c r="J85" s="106">
        <f>J545</f>
        <v>0</v>
      </c>
      <c r="L85" s="103"/>
    </row>
    <row r="86" spans="2:12" s="1" customFormat="1" ht="21.75" customHeight="1">
      <c r="B86" s="32"/>
      <c r="L86" s="32"/>
    </row>
    <row r="87" spans="2:12" s="1" customFormat="1" ht="6.95" customHeight="1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32"/>
    </row>
    <row r="91" spans="2:12" s="1" customFormat="1" ht="6.95" customHeight="1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32"/>
    </row>
    <row r="92" spans="2:12" s="1" customFormat="1" ht="24.95" customHeight="1">
      <c r="B92" s="32"/>
      <c r="C92" s="21" t="s">
        <v>119</v>
      </c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16</v>
      </c>
      <c r="L94" s="32"/>
    </row>
    <row r="95" spans="2:12" s="1" customFormat="1" ht="16.5" customHeight="1">
      <c r="B95" s="32"/>
      <c r="E95" s="307" t="str">
        <f>E7</f>
        <v>Stavební úpravy 2.NP Mateřské školy Moskevské náměstí 1994, Teplice</v>
      </c>
      <c r="F95" s="308"/>
      <c r="G95" s="308"/>
      <c r="H95" s="308"/>
      <c r="L95" s="32"/>
    </row>
    <row r="96" spans="2:12" s="1" customFormat="1" ht="12" customHeight="1">
      <c r="B96" s="32"/>
      <c r="C96" s="27" t="s">
        <v>87</v>
      </c>
      <c r="L96" s="32"/>
    </row>
    <row r="97" spans="2:65" s="1" customFormat="1" ht="16.5" customHeight="1">
      <c r="B97" s="32"/>
      <c r="E97" s="279" t="str">
        <f>E9</f>
        <v>SO 01 - Stavební část</v>
      </c>
      <c r="F97" s="306"/>
      <c r="G97" s="306"/>
      <c r="H97" s="306"/>
      <c r="L97" s="32"/>
    </row>
    <row r="98" spans="2:65" s="1" customFormat="1" ht="6.95" customHeight="1">
      <c r="B98" s="32"/>
      <c r="L98" s="32"/>
    </row>
    <row r="99" spans="2:65" s="1" customFormat="1" ht="12" customHeight="1">
      <c r="B99" s="32"/>
      <c r="C99" s="27" t="s">
        <v>21</v>
      </c>
      <c r="F99" s="25" t="str">
        <f>F12</f>
        <v xml:space="preserve"> </v>
      </c>
      <c r="I99" s="27" t="s">
        <v>23</v>
      </c>
      <c r="J99" s="49" t="str">
        <f>IF(J12="","",J12)</f>
        <v>17. 2. 2025</v>
      </c>
      <c r="L99" s="32"/>
    </row>
    <row r="100" spans="2:65" s="1" customFormat="1" ht="6.95" customHeight="1">
      <c r="B100" s="32"/>
      <c r="L100" s="32"/>
    </row>
    <row r="101" spans="2:65" s="1" customFormat="1" ht="15.2" customHeight="1">
      <c r="B101" s="32"/>
      <c r="C101" s="27" t="s">
        <v>25</v>
      </c>
      <c r="F101" s="25" t="str">
        <f>E15</f>
        <v>Statutární město Teplice</v>
      </c>
      <c r="I101" s="27" t="s">
        <v>31</v>
      </c>
      <c r="J101" s="30" t="str">
        <f>E21</f>
        <v>Statum s.r.o.</v>
      </c>
      <c r="L101" s="32"/>
    </row>
    <row r="102" spans="2:65" s="1" customFormat="1" ht="15.2" customHeight="1">
      <c r="B102" s="32"/>
      <c r="C102" s="27" t="s">
        <v>29</v>
      </c>
      <c r="F102" s="25" t="str">
        <f>IF(E18="","",E18)</f>
        <v>Vyplň údaj</v>
      </c>
      <c r="I102" s="27" t="s">
        <v>34</v>
      </c>
      <c r="J102" s="30" t="str">
        <f>E24</f>
        <v>Lukáš Novák</v>
      </c>
      <c r="L102" s="32"/>
    </row>
    <row r="103" spans="2:65" s="1" customFormat="1" ht="10.35" customHeight="1">
      <c r="B103" s="32"/>
      <c r="L103" s="32"/>
    </row>
    <row r="104" spans="2:65" s="10" customFormat="1" ht="29.25" customHeight="1">
      <c r="B104" s="107"/>
      <c r="C104" s="108" t="s">
        <v>120</v>
      </c>
      <c r="D104" s="109" t="s">
        <v>57</v>
      </c>
      <c r="E104" s="109" t="s">
        <v>53</v>
      </c>
      <c r="F104" s="109" t="s">
        <v>54</v>
      </c>
      <c r="G104" s="109" t="s">
        <v>121</v>
      </c>
      <c r="H104" s="109" t="s">
        <v>122</v>
      </c>
      <c r="I104" s="109" t="s">
        <v>123</v>
      </c>
      <c r="J104" s="109" t="s">
        <v>91</v>
      </c>
      <c r="K104" s="110" t="s">
        <v>124</v>
      </c>
      <c r="L104" s="107"/>
      <c r="M104" s="56" t="s">
        <v>19</v>
      </c>
      <c r="N104" s="57" t="s">
        <v>42</v>
      </c>
      <c r="O104" s="57" t="s">
        <v>125</v>
      </c>
      <c r="P104" s="57" t="s">
        <v>126</v>
      </c>
      <c r="Q104" s="57" t="s">
        <v>127</v>
      </c>
      <c r="R104" s="57" t="s">
        <v>128</v>
      </c>
      <c r="S104" s="57" t="s">
        <v>129</v>
      </c>
      <c r="T104" s="58" t="s">
        <v>130</v>
      </c>
    </row>
    <row r="105" spans="2:65" s="1" customFormat="1" ht="22.9" customHeight="1">
      <c r="B105" s="32"/>
      <c r="C105" s="61" t="s">
        <v>131</v>
      </c>
      <c r="J105" s="111">
        <f>BK105</f>
        <v>0</v>
      </c>
      <c r="L105" s="32"/>
      <c r="M105" s="59"/>
      <c r="N105" s="50"/>
      <c r="O105" s="50"/>
      <c r="P105" s="112">
        <f>P106+P225+P536</f>
        <v>0</v>
      </c>
      <c r="Q105" s="50"/>
      <c r="R105" s="112">
        <f>R106+R225+R536</f>
        <v>53.673333120000002</v>
      </c>
      <c r="S105" s="50"/>
      <c r="T105" s="113">
        <f>T106+T225+T536</f>
        <v>183.80782299999998</v>
      </c>
      <c r="AT105" s="17" t="s">
        <v>71</v>
      </c>
      <c r="AU105" s="17" t="s">
        <v>92</v>
      </c>
      <c r="BK105" s="114">
        <f>BK106+BK225+BK536</f>
        <v>0</v>
      </c>
    </row>
    <row r="106" spans="2:65" s="11" customFormat="1" ht="25.9" customHeight="1">
      <c r="B106" s="115"/>
      <c r="D106" s="116" t="s">
        <v>71</v>
      </c>
      <c r="E106" s="117" t="s">
        <v>132</v>
      </c>
      <c r="F106" s="117" t="s">
        <v>133</v>
      </c>
      <c r="I106" s="118"/>
      <c r="J106" s="119">
        <f>BK106</f>
        <v>0</v>
      </c>
      <c r="L106" s="115"/>
      <c r="M106" s="120"/>
      <c r="P106" s="121">
        <f>P107+P127+P180+P192+P222</f>
        <v>0</v>
      </c>
      <c r="R106" s="121">
        <f>R107+R127+R180+R192+R222</f>
        <v>0.76959960000000005</v>
      </c>
      <c r="T106" s="122">
        <f>T107+T127+T180+T192+T222</f>
        <v>177.78481299999999</v>
      </c>
      <c r="AR106" s="116" t="s">
        <v>80</v>
      </c>
      <c r="AT106" s="123" t="s">
        <v>71</v>
      </c>
      <c r="AU106" s="123" t="s">
        <v>72</v>
      </c>
      <c r="AY106" s="116" t="s">
        <v>134</v>
      </c>
      <c r="BK106" s="124">
        <f>BK107+BK127+BK180+BK192+BK222</f>
        <v>0</v>
      </c>
    </row>
    <row r="107" spans="2:65" s="11" customFormat="1" ht="22.9" customHeight="1">
      <c r="B107" s="115"/>
      <c r="D107" s="116" t="s">
        <v>71</v>
      </c>
      <c r="E107" s="125" t="s">
        <v>135</v>
      </c>
      <c r="F107" s="125" t="s">
        <v>136</v>
      </c>
      <c r="I107" s="118"/>
      <c r="J107" s="126">
        <f>BK107</f>
        <v>0</v>
      </c>
      <c r="L107" s="115"/>
      <c r="M107" s="120"/>
      <c r="P107" s="121">
        <f>SUM(P108:P126)</f>
        <v>0</v>
      </c>
      <c r="R107" s="121">
        <f>SUM(R108:R126)</f>
        <v>0.71048960000000005</v>
      </c>
      <c r="T107" s="122">
        <f>SUM(T108:T126)</f>
        <v>0</v>
      </c>
      <c r="AR107" s="116" t="s">
        <v>80</v>
      </c>
      <c r="AT107" s="123" t="s">
        <v>71</v>
      </c>
      <c r="AU107" s="123" t="s">
        <v>80</v>
      </c>
      <c r="AY107" s="116" t="s">
        <v>134</v>
      </c>
      <c r="BK107" s="124">
        <f>SUM(BK108:BK126)</f>
        <v>0</v>
      </c>
    </row>
    <row r="108" spans="2:65" s="1" customFormat="1" ht="24.2" customHeight="1">
      <c r="B108" s="32"/>
      <c r="C108" s="127" t="s">
        <v>80</v>
      </c>
      <c r="D108" s="127" t="s">
        <v>137</v>
      </c>
      <c r="E108" s="128" t="s">
        <v>138</v>
      </c>
      <c r="F108" s="129" t="s">
        <v>139</v>
      </c>
      <c r="G108" s="130" t="s">
        <v>140</v>
      </c>
      <c r="H108" s="131">
        <v>36.72</v>
      </c>
      <c r="I108" s="132"/>
      <c r="J108" s="133">
        <f>ROUND(I108*H108,2)</f>
        <v>0</v>
      </c>
      <c r="K108" s="129" t="s">
        <v>141</v>
      </c>
      <c r="L108" s="32"/>
      <c r="M108" s="134" t="s">
        <v>19</v>
      </c>
      <c r="N108" s="135" t="s">
        <v>43</v>
      </c>
      <c r="P108" s="136">
        <f>O108*H108</f>
        <v>0</v>
      </c>
      <c r="Q108" s="136">
        <v>4.3800000000000002E-3</v>
      </c>
      <c r="R108" s="136">
        <f>Q108*H108</f>
        <v>0.16083359999999999</v>
      </c>
      <c r="S108" s="136">
        <v>0</v>
      </c>
      <c r="T108" s="137">
        <f>S108*H108</f>
        <v>0</v>
      </c>
      <c r="AR108" s="138" t="s">
        <v>142</v>
      </c>
      <c r="AT108" s="138" t="s">
        <v>137</v>
      </c>
      <c r="AU108" s="138" t="s">
        <v>82</v>
      </c>
      <c r="AY108" s="17" t="s">
        <v>134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142</v>
      </c>
      <c r="BM108" s="138" t="s">
        <v>143</v>
      </c>
    </row>
    <row r="109" spans="2:65" s="1" customFormat="1">
      <c r="B109" s="32"/>
      <c r="D109" s="140" t="s">
        <v>144</v>
      </c>
      <c r="F109" s="141" t="s">
        <v>145</v>
      </c>
      <c r="I109" s="142"/>
      <c r="L109" s="32"/>
      <c r="M109" s="143"/>
      <c r="T109" s="53"/>
      <c r="AT109" s="17" t="s">
        <v>144</v>
      </c>
      <c r="AU109" s="17" t="s">
        <v>82</v>
      </c>
    </row>
    <row r="110" spans="2:65" s="1" customFormat="1" ht="16.5" customHeight="1">
      <c r="B110" s="32"/>
      <c r="C110" s="127" t="s">
        <v>82</v>
      </c>
      <c r="D110" s="127" t="s">
        <v>137</v>
      </c>
      <c r="E110" s="128" t="s">
        <v>146</v>
      </c>
      <c r="F110" s="129" t="s">
        <v>147</v>
      </c>
      <c r="G110" s="130" t="s">
        <v>140</v>
      </c>
      <c r="H110" s="131">
        <v>36.72</v>
      </c>
      <c r="I110" s="132"/>
      <c r="J110" s="133">
        <f>ROUND(I110*H110,2)</f>
        <v>0</v>
      </c>
      <c r="K110" s="129" t="s">
        <v>141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8.0000000000000002E-3</v>
      </c>
      <c r="R110" s="136">
        <f>Q110*H110</f>
        <v>0.29376000000000002</v>
      </c>
      <c r="S110" s="136">
        <v>0</v>
      </c>
      <c r="T110" s="137">
        <f>S110*H110</f>
        <v>0</v>
      </c>
      <c r="AR110" s="138" t="s">
        <v>142</v>
      </c>
      <c r="AT110" s="138" t="s">
        <v>137</v>
      </c>
      <c r="AU110" s="138" t="s">
        <v>82</v>
      </c>
      <c r="AY110" s="17" t="s">
        <v>134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142</v>
      </c>
      <c r="BM110" s="138" t="s">
        <v>148</v>
      </c>
    </row>
    <row r="111" spans="2:65" s="1" customFormat="1">
      <c r="B111" s="32"/>
      <c r="D111" s="140" t="s">
        <v>144</v>
      </c>
      <c r="F111" s="141" t="s">
        <v>149</v>
      </c>
      <c r="I111" s="142"/>
      <c r="L111" s="32"/>
      <c r="M111" s="143"/>
      <c r="T111" s="53"/>
      <c r="AT111" s="17" t="s">
        <v>144</v>
      </c>
      <c r="AU111" s="17" t="s">
        <v>82</v>
      </c>
    </row>
    <row r="112" spans="2:65" s="12" customFormat="1">
      <c r="B112" s="144"/>
      <c r="D112" s="145" t="s">
        <v>150</v>
      </c>
      <c r="E112" s="146" t="s">
        <v>19</v>
      </c>
      <c r="F112" s="147" t="s">
        <v>151</v>
      </c>
      <c r="H112" s="148">
        <v>47.6</v>
      </c>
      <c r="I112" s="149"/>
      <c r="L112" s="144"/>
      <c r="M112" s="150"/>
      <c r="T112" s="151"/>
      <c r="AT112" s="146" t="s">
        <v>150</v>
      </c>
      <c r="AU112" s="146" t="s">
        <v>82</v>
      </c>
      <c r="AV112" s="12" t="s">
        <v>82</v>
      </c>
      <c r="AW112" s="12" t="s">
        <v>33</v>
      </c>
      <c r="AX112" s="12" t="s">
        <v>72</v>
      </c>
      <c r="AY112" s="146" t="s">
        <v>134</v>
      </c>
    </row>
    <row r="113" spans="2:65" s="12" customFormat="1">
      <c r="B113" s="144"/>
      <c r="D113" s="145" t="s">
        <v>150</v>
      </c>
      <c r="E113" s="146" t="s">
        <v>19</v>
      </c>
      <c r="F113" s="147" t="s">
        <v>152</v>
      </c>
      <c r="H113" s="148">
        <v>-10.88</v>
      </c>
      <c r="I113" s="149"/>
      <c r="L113" s="144"/>
      <c r="M113" s="150"/>
      <c r="T113" s="151"/>
      <c r="AT113" s="146" t="s">
        <v>150</v>
      </c>
      <c r="AU113" s="146" t="s">
        <v>82</v>
      </c>
      <c r="AV113" s="12" t="s">
        <v>82</v>
      </c>
      <c r="AW113" s="12" t="s">
        <v>33</v>
      </c>
      <c r="AX113" s="12" t="s">
        <v>72</v>
      </c>
      <c r="AY113" s="146" t="s">
        <v>134</v>
      </c>
    </row>
    <row r="114" spans="2:65" s="13" customFormat="1">
      <c r="B114" s="152"/>
      <c r="D114" s="145" t="s">
        <v>150</v>
      </c>
      <c r="E114" s="153" t="s">
        <v>19</v>
      </c>
      <c r="F114" s="154" t="s">
        <v>153</v>
      </c>
      <c r="H114" s="155">
        <v>36.72</v>
      </c>
      <c r="I114" s="156"/>
      <c r="L114" s="152"/>
      <c r="M114" s="157"/>
      <c r="T114" s="158"/>
      <c r="AT114" s="153" t="s">
        <v>150</v>
      </c>
      <c r="AU114" s="153" t="s">
        <v>82</v>
      </c>
      <c r="AV114" s="13" t="s">
        <v>142</v>
      </c>
      <c r="AW114" s="13" t="s">
        <v>33</v>
      </c>
      <c r="AX114" s="13" t="s">
        <v>80</v>
      </c>
      <c r="AY114" s="153" t="s">
        <v>134</v>
      </c>
    </row>
    <row r="115" spans="2:65" s="1" customFormat="1" ht="16.5" customHeight="1">
      <c r="B115" s="32"/>
      <c r="C115" s="159" t="s">
        <v>154</v>
      </c>
      <c r="D115" s="159" t="s">
        <v>155</v>
      </c>
      <c r="E115" s="160" t="s">
        <v>156</v>
      </c>
      <c r="F115" s="161" t="s">
        <v>157</v>
      </c>
      <c r="G115" s="162" t="s">
        <v>140</v>
      </c>
      <c r="H115" s="163">
        <v>38.555999999999997</v>
      </c>
      <c r="I115" s="164"/>
      <c r="J115" s="165">
        <f>ROUND(I115*H115,2)</f>
        <v>0</v>
      </c>
      <c r="K115" s="161" t="s">
        <v>141</v>
      </c>
      <c r="L115" s="166"/>
      <c r="M115" s="167" t="s">
        <v>19</v>
      </c>
      <c r="N115" s="168" t="s">
        <v>43</v>
      </c>
      <c r="P115" s="136">
        <f>O115*H115</f>
        <v>0</v>
      </c>
      <c r="Q115" s="136">
        <v>1E-3</v>
      </c>
      <c r="R115" s="136">
        <f>Q115*H115</f>
        <v>3.8556E-2</v>
      </c>
      <c r="S115" s="136">
        <v>0</v>
      </c>
      <c r="T115" s="137">
        <f>S115*H115</f>
        <v>0</v>
      </c>
      <c r="AR115" s="138" t="s">
        <v>158</v>
      </c>
      <c r="AT115" s="138" t="s">
        <v>155</v>
      </c>
      <c r="AU115" s="138" t="s">
        <v>82</v>
      </c>
      <c r="AY115" s="17" t="s">
        <v>134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142</v>
      </c>
      <c r="BM115" s="138" t="s">
        <v>159</v>
      </c>
    </row>
    <row r="116" spans="2:65" s="12" customFormat="1">
      <c r="B116" s="144"/>
      <c r="D116" s="145" t="s">
        <v>150</v>
      </c>
      <c r="F116" s="147" t="s">
        <v>160</v>
      </c>
      <c r="H116" s="148">
        <v>38.555999999999997</v>
      </c>
      <c r="I116" s="149"/>
      <c r="L116" s="144"/>
      <c r="M116" s="150"/>
      <c r="T116" s="151"/>
      <c r="AT116" s="146" t="s">
        <v>150</v>
      </c>
      <c r="AU116" s="146" t="s">
        <v>82</v>
      </c>
      <c r="AV116" s="12" t="s">
        <v>82</v>
      </c>
      <c r="AW116" s="12" t="s">
        <v>4</v>
      </c>
      <c r="AX116" s="12" t="s">
        <v>80</v>
      </c>
      <c r="AY116" s="146" t="s">
        <v>134</v>
      </c>
    </row>
    <row r="117" spans="2:65" s="1" customFormat="1" ht="16.5" customHeight="1">
      <c r="B117" s="32"/>
      <c r="C117" s="127" t="s">
        <v>142</v>
      </c>
      <c r="D117" s="127" t="s">
        <v>137</v>
      </c>
      <c r="E117" s="128" t="s">
        <v>161</v>
      </c>
      <c r="F117" s="129" t="s">
        <v>162</v>
      </c>
      <c r="G117" s="130" t="s">
        <v>140</v>
      </c>
      <c r="H117" s="131">
        <v>36.72</v>
      </c>
      <c r="I117" s="132"/>
      <c r="J117" s="133">
        <f>ROUND(I117*H117,2)</f>
        <v>0</v>
      </c>
      <c r="K117" s="129" t="s">
        <v>141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3.0000000000000001E-3</v>
      </c>
      <c r="R117" s="136">
        <f>Q117*H117</f>
        <v>0.11015999999999999</v>
      </c>
      <c r="S117" s="136">
        <v>0</v>
      </c>
      <c r="T117" s="137">
        <f>S117*H117</f>
        <v>0</v>
      </c>
      <c r="AR117" s="138" t="s">
        <v>142</v>
      </c>
      <c r="AT117" s="138" t="s">
        <v>137</v>
      </c>
      <c r="AU117" s="138" t="s">
        <v>82</v>
      </c>
      <c r="AY117" s="17" t="s">
        <v>134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142</v>
      </c>
      <c r="BM117" s="138" t="s">
        <v>163</v>
      </c>
    </row>
    <row r="118" spans="2:65" s="1" customFormat="1">
      <c r="B118" s="32"/>
      <c r="D118" s="140" t="s">
        <v>144</v>
      </c>
      <c r="F118" s="141" t="s">
        <v>164</v>
      </c>
      <c r="I118" s="142"/>
      <c r="L118" s="32"/>
      <c r="M118" s="143"/>
      <c r="T118" s="53"/>
      <c r="AT118" s="17" t="s">
        <v>144</v>
      </c>
      <c r="AU118" s="17" t="s">
        <v>82</v>
      </c>
    </row>
    <row r="119" spans="2:65" s="1" customFormat="1" ht="16.5" customHeight="1">
      <c r="B119" s="32"/>
      <c r="C119" s="127" t="s">
        <v>165</v>
      </c>
      <c r="D119" s="127" t="s">
        <v>137</v>
      </c>
      <c r="E119" s="128" t="s">
        <v>166</v>
      </c>
      <c r="F119" s="129" t="s">
        <v>167</v>
      </c>
      <c r="G119" s="130" t="s">
        <v>140</v>
      </c>
      <c r="H119" s="131">
        <v>233</v>
      </c>
      <c r="I119" s="132"/>
      <c r="J119" s="133">
        <f>ROUND(I119*H119,2)</f>
        <v>0</v>
      </c>
      <c r="K119" s="129" t="s">
        <v>141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1.2999999999999999E-4</v>
      </c>
      <c r="R119" s="136">
        <f>Q119*H119</f>
        <v>3.0289999999999997E-2</v>
      </c>
      <c r="S119" s="136">
        <v>0</v>
      </c>
      <c r="T119" s="137">
        <f>S119*H119</f>
        <v>0</v>
      </c>
      <c r="AR119" s="138" t="s">
        <v>142</v>
      </c>
      <c r="AT119" s="138" t="s">
        <v>137</v>
      </c>
      <c r="AU119" s="138" t="s">
        <v>82</v>
      </c>
      <c r="AY119" s="17" t="s">
        <v>134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142</v>
      </c>
      <c r="BM119" s="138" t="s">
        <v>168</v>
      </c>
    </row>
    <row r="120" spans="2:65" s="1" customFormat="1">
      <c r="B120" s="32"/>
      <c r="D120" s="140" t="s">
        <v>144</v>
      </c>
      <c r="F120" s="141" t="s">
        <v>169</v>
      </c>
      <c r="I120" s="142"/>
      <c r="L120" s="32"/>
      <c r="M120" s="143"/>
      <c r="T120" s="53"/>
      <c r="AT120" s="17" t="s">
        <v>144</v>
      </c>
      <c r="AU120" s="17" t="s">
        <v>82</v>
      </c>
    </row>
    <row r="121" spans="2:65" s="14" customFormat="1">
      <c r="B121" s="169"/>
      <c r="D121" s="145" t="s">
        <v>150</v>
      </c>
      <c r="E121" s="170" t="s">
        <v>19</v>
      </c>
      <c r="F121" s="171" t="s">
        <v>170</v>
      </c>
      <c r="H121" s="170" t="s">
        <v>19</v>
      </c>
      <c r="I121" s="172"/>
      <c r="L121" s="169"/>
      <c r="M121" s="173"/>
      <c r="T121" s="174"/>
      <c r="AT121" s="170" t="s">
        <v>150</v>
      </c>
      <c r="AU121" s="170" t="s">
        <v>82</v>
      </c>
      <c r="AV121" s="14" t="s">
        <v>80</v>
      </c>
      <c r="AW121" s="14" t="s">
        <v>33</v>
      </c>
      <c r="AX121" s="14" t="s">
        <v>72</v>
      </c>
      <c r="AY121" s="170" t="s">
        <v>134</v>
      </c>
    </row>
    <row r="122" spans="2:65" s="12" customFormat="1">
      <c r="B122" s="144"/>
      <c r="D122" s="145" t="s">
        <v>150</v>
      </c>
      <c r="E122" s="146" t="s">
        <v>19</v>
      </c>
      <c r="F122" s="147" t="s">
        <v>171</v>
      </c>
      <c r="H122" s="148">
        <v>233</v>
      </c>
      <c r="I122" s="149"/>
      <c r="L122" s="144"/>
      <c r="M122" s="150"/>
      <c r="T122" s="151"/>
      <c r="AT122" s="146" t="s">
        <v>150</v>
      </c>
      <c r="AU122" s="146" t="s">
        <v>82</v>
      </c>
      <c r="AV122" s="12" t="s">
        <v>82</v>
      </c>
      <c r="AW122" s="12" t="s">
        <v>33</v>
      </c>
      <c r="AX122" s="12" t="s">
        <v>80</v>
      </c>
      <c r="AY122" s="146" t="s">
        <v>134</v>
      </c>
    </row>
    <row r="123" spans="2:65" s="1" customFormat="1" ht="16.5" customHeight="1">
      <c r="B123" s="32"/>
      <c r="C123" s="127" t="s">
        <v>135</v>
      </c>
      <c r="D123" s="127" t="s">
        <v>137</v>
      </c>
      <c r="E123" s="128" t="s">
        <v>172</v>
      </c>
      <c r="F123" s="129" t="s">
        <v>173</v>
      </c>
      <c r="G123" s="130" t="s">
        <v>140</v>
      </c>
      <c r="H123" s="131">
        <v>233</v>
      </c>
      <c r="I123" s="132"/>
      <c r="J123" s="133">
        <f>ROUND(I123*H123,2)</f>
        <v>0</v>
      </c>
      <c r="K123" s="129" t="s">
        <v>141</v>
      </c>
      <c r="L123" s="32"/>
      <c r="M123" s="134" t="s">
        <v>19</v>
      </c>
      <c r="N123" s="135" t="s">
        <v>43</v>
      </c>
      <c r="P123" s="136">
        <f>O123*H123</f>
        <v>0</v>
      </c>
      <c r="Q123" s="136">
        <v>3.3E-4</v>
      </c>
      <c r="R123" s="136">
        <f>Q123*H123</f>
        <v>7.689E-2</v>
      </c>
      <c r="S123" s="136">
        <v>0</v>
      </c>
      <c r="T123" s="137">
        <f>S123*H123</f>
        <v>0</v>
      </c>
      <c r="AR123" s="138" t="s">
        <v>142</v>
      </c>
      <c r="AT123" s="138" t="s">
        <v>137</v>
      </c>
      <c r="AU123" s="138" t="s">
        <v>82</v>
      </c>
      <c r="AY123" s="17" t="s">
        <v>134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142</v>
      </c>
      <c r="BM123" s="138" t="s">
        <v>174</v>
      </c>
    </row>
    <row r="124" spans="2:65" s="1" customFormat="1">
      <c r="B124" s="32"/>
      <c r="D124" s="140" t="s">
        <v>144</v>
      </c>
      <c r="F124" s="141" t="s">
        <v>175</v>
      </c>
      <c r="I124" s="142"/>
      <c r="L124" s="32"/>
      <c r="M124" s="143"/>
      <c r="T124" s="53"/>
      <c r="AT124" s="17" t="s">
        <v>144</v>
      </c>
      <c r="AU124" s="17" t="s">
        <v>82</v>
      </c>
    </row>
    <row r="125" spans="2:65" s="14" customFormat="1">
      <c r="B125" s="169"/>
      <c r="D125" s="145" t="s">
        <v>150</v>
      </c>
      <c r="E125" s="170" t="s">
        <v>19</v>
      </c>
      <c r="F125" s="171" t="s">
        <v>170</v>
      </c>
      <c r="H125" s="170" t="s">
        <v>19</v>
      </c>
      <c r="I125" s="172"/>
      <c r="L125" s="169"/>
      <c r="M125" s="173"/>
      <c r="T125" s="174"/>
      <c r="AT125" s="170" t="s">
        <v>150</v>
      </c>
      <c r="AU125" s="170" t="s">
        <v>82</v>
      </c>
      <c r="AV125" s="14" t="s">
        <v>80</v>
      </c>
      <c r="AW125" s="14" t="s">
        <v>33</v>
      </c>
      <c r="AX125" s="14" t="s">
        <v>72</v>
      </c>
      <c r="AY125" s="170" t="s">
        <v>134</v>
      </c>
    </row>
    <row r="126" spans="2:65" s="12" customFormat="1">
      <c r="B126" s="144"/>
      <c r="D126" s="145" t="s">
        <v>150</v>
      </c>
      <c r="E126" s="146" t="s">
        <v>19</v>
      </c>
      <c r="F126" s="147" t="s">
        <v>171</v>
      </c>
      <c r="H126" s="148">
        <v>233</v>
      </c>
      <c r="I126" s="149"/>
      <c r="L126" s="144"/>
      <c r="M126" s="150"/>
      <c r="T126" s="151"/>
      <c r="AT126" s="146" t="s">
        <v>150</v>
      </c>
      <c r="AU126" s="146" t="s">
        <v>82</v>
      </c>
      <c r="AV126" s="12" t="s">
        <v>82</v>
      </c>
      <c r="AW126" s="12" t="s">
        <v>33</v>
      </c>
      <c r="AX126" s="12" t="s">
        <v>80</v>
      </c>
      <c r="AY126" s="146" t="s">
        <v>134</v>
      </c>
    </row>
    <row r="127" spans="2:65" s="11" customFormat="1" ht="22.9" customHeight="1">
      <c r="B127" s="115"/>
      <c r="D127" s="116" t="s">
        <v>71</v>
      </c>
      <c r="E127" s="125" t="s">
        <v>176</v>
      </c>
      <c r="F127" s="125" t="s">
        <v>177</v>
      </c>
      <c r="I127" s="118"/>
      <c r="J127" s="126">
        <f>BK127</f>
        <v>0</v>
      </c>
      <c r="L127" s="115"/>
      <c r="M127" s="120"/>
      <c r="P127" s="121">
        <f>SUM(P128:P179)</f>
        <v>0</v>
      </c>
      <c r="R127" s="121">
        <f>SUM(R128:R179)</f>
        <v>5.9109999999999996E-2</v>
      </c>
      <c r="T127" s="122">
        <f>SUM(T128:T179)</f>
        <v>167.02539999999999</v>
      </c>
      <c r="AR127" s="116" t="s">
        <v>80</v>
      </c>
      <c r="AT127" s="123" t="s">
        <v>71</v>
      </c>
      <c r="AU127" s="123" t="s">
        <v>80</v>
      </c>
      <c r="AY127" s="116" t="s">
        <v>134</v>
      </c>
      <c r="BK127" s="124">
        <f>SUM(BK128:BK179)</f>
        <v>0</v>
      </c>
    </row>
    <row r="128" spans="2:65" s="1" customFormat="1" ht="24.2" customHeight="1">
      <c r="B128" s="32"/>
      <c r="C128" s="127" t="s">
        <v>178</v>
      </c>
      <c r="D128" s="127" t="s">
        <v>137</v>
      </c>
      <c r="E128" s="128" t="s">
        <v>179</v>
      </c>
      <c r="F128" s="129" t="s">
        <v>180</v>
      </c>
      <c r="G128" s="130" t="s">
        <v>140</v>
      </c>
      <c r="H128" s="131">
        <v>990</v>
      </c>
      <c r="I128" s="132"/>
      <c r="J128" s="133">
        <f>ROUND(I128*H128,2)</f>
        <v>0</v>
      </c>
      <c r="K128" s="129" t="s">
        <v>141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142</v>
      </c>
      <c r="AT128" s="138" t="s">
        <v>137</v>
      </c>
      <c r="AU128" s="138" t="s">
        <v>82</v>
      </c>
      <c r="AY128" s="17" t="s">
        <v>134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142</v>
      </c>
      <c r="BM128" s="138" t="s">
        <v>181</v>
      </c>
    </row>
    <row r="129" spans="2:65" s="1" customFormat="1">
      <c r="B129" s="32"/>
      <c r="D129" s="140" t="s">
        <v>144</v>
      </c>
      <c r="F129" s="141" t="s">
        <v>182</v>
      </c>
      <c r="I129" s="142"/>
      <c r="L129" s="32"/>
      <c r="M129" s="143"/>
      <c r="T129" s="53"/>
      <c r="AT129" s="17" t="s">
        <v>144</v>
      </c>
      <c r="AU129" s="17" t="s">
        <v>82</v>
      </c>
    </row>
    <row r="130" spans="2:65" s="12" customFormat="1">
      <c r="B130" s="144"/>
      <c r="D130" s="145" t="s">
        <v>150</v>
      </c>
      <c r="E130" s="146" t="s">
        <v>19</v>
      </c>
      <c r="F130" s="147" t="s">
        <v>183</v>
      </c>
      <c r="H130" s="148">
        <v>990</v>
      </c>
      <c r="I130" s="149"/>
      <c r="L130" s="144"/>
      <c r="M130" s="150"/>
      <c r="T130" s="151"/>
      <c r="AT130" s="146" t="s">
        <v>150</v>
      </c>
      <c r="AU130" s="146" t="s">
        <v>82</v>
      </c>
      <c r="AV130" s="12" t="s">
        <v>82</v>
      </c>
      <c r="AW130" s="12" t="s">
        <v>33</v>
      </c>
      <c r="AX130" s="12" t="s">
        <v>80</v>
      </c>
      <c r="AY130" s="146" t="s">
        <v>134</v>
      </c>
    </row>
    <row r="131" spans="2:65" s="1" customFormat="1" ht="24.2" customHeight="1">
      <c r="B131" s="32"/>
      <c r="C131" s="127" t="s">
        <v>158</v>
      </c>
      <c r="D131" s="127" t="s">
        <v>137</v>
      </c>
      <c r="E131" s="128" t="s">
        <v>184</v>
      </c>
      <c r="F131" s="129" t="s">
        <v>185</v>
      </c>
      <c r="G131" s="130" t="s">
        <v>140</v>
      </c>
      <c r="H131" s="131">
        <v>59400</v>
      </c>
      <c r="I131" s="132"/>
      <c r="J131" s="133">
        <f>ROUND(I131*H131,2)</f>
        <v>0</v>
      </c>
      <c r="K131" s="129" t="s">
        <v>141</v>
      </c>
      <c r="L131" s="32"/>
      <c r="M131" s="134" t="s">
        <v>19</v>
      </c>
      <c r="N131" s="135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142</v>
      </c>
      <c r="AT131" s="138" t="s">
        <v>137</v>
      </c>
      <c r="AU131" s="138" t="s">
        <v>82</v>
      </c>
      <c r="AY131" s="17" t="s">
        <v>134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142</v>
      </c>
      <c r="BM131" s="138" t="s">
        <v>186</v>
      </c>
    </row>
    <row r="132" spans="2:65" s="1" customFormat="1">
      <c r="B132" s="32"/>
      <c r="D132" s="140" t="s">
        <v>144</v>
      </c>
      <c r="F132" s="141" t="s">
        <v>187</v>
      </c>
      <c r="I132" s="142"/>
      <c r="L132" s="32"/>
      <c r="M132" s="143"/>
      <c r="T132" s="53"/>
      <c r="AT132" s="17" t="s">
        <v>144</v>
      </c>
      <c r="AU132" s="17" t="s">
        <v>82</v>
      </c>
    </row>
    <row r="133" spans="2:65" s="12" customFormat="1">
      <c r="B133" s="144"/>
      <c r="D133" s="145" t="s">
        <v>150</v>
      </c>
      <c r="E133" s="146" t="s">
        <v>19</v>
      </c>
      <c r="F133" s="147" t="s">
        <v>188</v>
      </c>
      <c r="H133" s="148">
        <v>59400</v>
      </c>
      <c r="I133" s="149"/>
      <c r="L133" s="144"/>
      <c r="M133" s="150"/>
      <c r="T133" s="151"/>
      <c r="AT133" s="146" t="s">
        <v>150</v>
      </c>
      <c r="AU133" s="146" t="s">
        <v>82</v>
      </c>
      <c r="AV133" s="12" t="s">
        <v>82</v>
      </c>
      <c r="AW133" s="12" t="s">
        <v>33</v>
      </c>
      <c r="AX133" s="12" t="s">
        <v>80</v>
      </c>
      <c r="AY133" s="146" t="s">
        <v>134</v>
      </c>
    </row>
    <row r="134" spans="2:65" s="1" customFormat="1" ht="24.2" customHeight="1">
      <c r="B134" s="32"/>
      <c r="C134" s="127" t="s">
        <v>176</v>
      </c>
      <c r="D134" s="127" t="s">
        <v>137</v>
      </c>
      <c r="E134" s="128" t="s">
        <v>189</v>
      </c>
      <c r="F134" s="129" t="s">
        <v>190</v>
      </c>
      <c r="G134" s="130" t="s">
        <v>140</v>
      </c>
      <c r="H134" s="131">
        <v>990</v>
      </c>
      <c r="I134" s="132"/>
      <c r="J134" s="133">
        <f>ROUND(I134*H134,2)</f>
        <v>0</v>
      </c>
      <c r="K134" s="129" t="s">
        <v>141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142</v>
      </c>
      <c r="AT134" s="138" t="s">
        <v>137</v>
      </c>
      <c r="AU134" s="138" t="s">
        <v>82</v>
      </c>
      <c r="AY134" s="17" t="s">
        <v>134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142</v>
      </c>
      <c r="BM134" s="138" t="s">
        <v>191</v>
      </c>
    </row>
    <row r="135" spans="2:65" s="1" customFormat="1">
      <c r="B135" s="32"/>
      <c r="D135" s="140" t="s">
        <v>144</v>
      </c>
      <c r="F135" s="141" t="s">
        <v>192</v>
      </c>
      <c r="I135" s="142"/>
      <c r="L135" s="32"/>
      <c r="M135" s="143"/>
      <c r="T135" s="53"/>
      <c r="AT135" s="17" t="s">
        <v>144</v>
      </c>
      <c r="AU135" s="17" t="s">
        <v>82</v>
      </c>
    </row>
    <row r="136" spans="2:65" s="1" customFormat="1" ht="24.2" customHeight="1">
      <c r="B136" s="32"/>
      <c r="C136" s="127" t="s">
        <v>193</v>
      </c>
      <c r="D136" s="127" t="s">
        <v>137</v>
      </c>
      <c r="E136" s="128" t="s">
        <v>194</v>
      </c>
      <c r="F136" s="129" t="s">
        <v>195</v>
      </c>
      <c r="G136" s="130" t="s">
        <v>140</v>
      </c>
      <c r="H136" s="131">
        <v>200</v>
      </c>
      <c r="I136" s="132"/>
      <c r="J136" s="133">
        <f>ROUND(I136*H136,2)</f>
        <v>0</v>
      </c>
      <c r="K136" s="129" t="s">
        <v>141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2.1000000000000001E-4</v>
      </c>
      <c r="R136" s="136">
        <f>Q136*H136</f>
        <v>4.2000000000000003E-2</v>
      </c>
      <c r="S136" s="136">
        <v>0</v>
      </c>
      <c r="T136" s="137">
        <f>S136*H136</f>
        <v>0</v>
      </c>
      <c r="AR136" s="138" t="s">
        <v>142</v>
      </c>
      <c r="AT136" s="138" t="s">
        <v>137</v>
      </c>
      <c r="AU136" s="138" t="s">
        <v>82</v>
      </c>
      <c r="AY136" s="17" t="s">
        <v>134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142</v>
      </c>
      <c r="BM136" s="138" t="s">
        <v>196</v>
      </c>
    </row>
    <row r="137" spans="2:65" s="1" customFormat="1">
      <c r="B137" s="32"/>
      <c r="D137" s="140" t="s">
        <v>144</v>
      </c>
      <c r="F137" s="141" t="s">
        <v>197</v>
      </c>
      <c r="I137" s="142"/>
      <c r="L137" s="32"/>
      <c r="M137" s="143"/>
      <c r="T137" s="53"/>
      <c r="AT137" s="17" t="s">
        <v>144</v>
      </c>
      <c r="AU137" s="17" t="s">
        <v>82</v>
      </c>
    </row>
    <row r="138" spans="2:65" s="1" customFormat="1" ht="16.5" customHeight="1">
      <c r="B138" s="32"/>
      <c r="C138" s="127" t="s">
        <v>198</v>
      </c>
      <c r="D138" s="127" t="s">
        <v>137</v>
      </c>
      <c r="E138" s="128" t="s">
        <v>199</v>
      </c>
      <c r="F138" s="129" t="s">
        <v>200</v>
      </c>
      <c r="G138" s="130" t="s">
        <v>201</v>
      </c>
      <c r="H138" s="131">
        <v>1</v>
      </c>
      <c r="I138" s="132"/>
      <c r="J138" s="133">
        <f>ROUND(I138*H138,2)</f>
        <v>0</v>
      </c>
      <c r="K138" s="129" t="s">
        <v>141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1.1E-4</v>
      </c>
      <c r="R138" s="136">
        <f>Q138*H138</f>
        <v>1.1E-4</v>
      </c>
      <c r="S138" s="136">
        <v>0</v>
      </c>
      <c r="T138" s="137">
        <f>S138*H138</f>
        <v>0</v>
      </c>
      <c r="AR138" s="138" t="s">
        <v>142</v>
      </c>
      <c r="AT138" s="138" t="s">
        <v>137</v>
      </c>
      <c r="AU138" s="138" t="s">
        <v>82</v>
      </c>
      <c r="AY138" s="17" t="s">
        <v>134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142</v>
      </c>
      <c r="BM138" s="138" t="s">
        <v>202</v>
      </c>
    </row>
    <row r="139" spans="2:65" s="1" customFormat="1">
      <c r="B139" s="32"/>
      <c r="D139" s="140" t="s">
        <v>144</v>
      </c>
      <c r="F139" s="141" t="s">
        <v>203</v>
      </c>
      <c r="I139" s="142"/>
      <c r="L139" s="32"/>
      <c r="M139" s="143"/>
      <c r="T139" s="53"/>
      <c r="AT139" s="17" t="s">
        <v>144</v>
      </c>
      <c r="AU139" s="17" t="s">
        <v>82</v>
      </c>
    </row>
    <row r="140" spans="2:65" s="1" customFormat="1" ht="16.5" customHeight="1">
      <c r="B140" s="32"/>
      <c r="C140" s="159" t="s">
        <v>8</v>
      </c>
      <c r="D140" s="159" t="s">
        <v>155</v>
      </c>
      <c r="E140" s="160" t="s">
        <v>204</v>
      </c>
      <c r="F140" s="161" t="s">
        <v>205</v>
      </c>
      <c r="G140" s="162" t="s">
        <v>201</v>
      </c>
      <c r="H140" s="163">
        <v>1</v>
      </c>
      <c r="I140" s="164"/>
      <c r="J140" s="165">
        <f>ROUND(I140*H140,2)</f>
        <v>0</v>
      </c>
      <c r="K140" s="161" t="s">
        <v>141</v>
      </c>
      <c r="L140" s="166"/>
      <c r="M140" s="167" t="s">
        <v>19</v>
      </c>
      <c r="N140" s="168" t="s">
        <v>43</v>
      </c>
      <c r="P140" s="136">
        <f>O140*H140</f>
        <v>0</v>
      </c>
      <c r="Q140" s="136">
        <v>5.0000000000000001E-3</v>
      </c>
      <c r="R140" s="136">
        <f>Q140*H140</f>
        <v>5.0000000000000001E-3</v>
      </c>
      <c r="S140" s="136">
        <v>0</v>
      </c>
      <c r="T140" s="137">
        <f>S140*H140</f>
        <v>0</v>
      </c>
      <c r="AR140" s="138" t="s">
        <v>158</v>
      </c>
      <c r="AT140" s="138" t="s">
        <v>155</v>
      </c>
      <c r="AU140" s="138" t="s">
        <v>82</v>
      </c>
      <c r="AY140" s="17" t="s">
        <v>134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142</v>
      </c>
      <c r="BM140" s="138" t="s">
        <v>206</v>
      </c>
    </row>
    <row r="141" spans="2:65" s="1" customFormat="1" ht="16.5" customHeight="1">
      <c r="B141" s="32"/>
      <c r="C141" s="159" t="s">
        <v>207</v>
      </c>
      <c r="D141" s="159" t="s">
        <v>155</v>
      </c>
      <c r="E141" s="160" t="s">
        <v>208</v>
      </c>
      <c r="F141" s="161" t="s">
        <v>209</v>
      </c>
      <c r="G141" s="162" t="s">
        <v>201</v>
      </c>
      <c r="H141" s="163">
        <v>1</v>
      </c>
      <c r="I141" s="164"/>
      <c r="J141" s="165">
        <f>ROUND(I141*H141,2)</f>
        <v>0</v>
      </c>
      <c r="K141" s="161" t="s">
        <v>141</v>
      </c>
      <c r="L141" s="166"/>
      <c r="M141" s="167" t="s">
        <v>19</v>
      </c>
      <c r="N141" s="168" t="s">
        <v>43</v>
      </c>
      <c r="P141" s="136">
        <f>O141*H141</f>
        <v>0</v>
      </c>
      <c r="Q141" s="136">
        <v>1.2E-2</v>
      </c>
      <c r="R141" s="136">
        <f>Q141*H141</f>
        <v>1.2E-2</v>
      </c>
      <c r="S141" s="136">
        <v>0</v>
      </c>
      <c r="T141" s="137">
        <f>S141*H141</f>
        <v>0</v>
      </c>
      <c r="AR141" s="138" t="s">
        <v>158</v>
      </c>
      <c r="AT141" s="138" t="s">
        <v>155</v>
      </c>
      <c r="AU141" s="138" t="s">
        <v>82</v>
      </c>
      <c r="AY141" s="17" t="s">
        <v>134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142</v>
      </c>
      <c r="BM141" s="138" t="s">
        <v>210</v>
      </c>
    </row>
    <row r="142" spans="2:65" s="1" customFormat="1" ht="16.5" customHeight="1">
      <c r="B142" s="32"/>
      <c r="C142" s="127" t="s">
        <v>211</v>
      </c>
      <c r="D142" s="127" t="s">
        <v>137</v>
      </c>
      <c r="E142" s="128" t="s">
        <v>212</v>
      </c>
      <c r="F142" s="129" t="s">
        <v>213</v>
      </c>
      <c r="G142" s="130" t="s">
        <v>214</v>
      </c>
      <c r="H142" s="131">
        <v>36</v>
      </c>
      <c r="I142" s="132"/>
      <c r="J142" s="133">
        <f>ROUND(I142*H142,2)</f>
        <v>0</v>
      </c>
      <c r="K142" s="129" t="s">
        <v>141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2.2000000000000002</v>
      </c>
      <c r="T142" s="137">
        <f>S142*H142</f>
        <v>79.2</v>
      </c>
      <c r="AR142" s="138" t="s">
        <v>142</v>
      </c>
      <c r="AT142" s="138" t="s">
        <v>137</v>
      </c>
      <c r="AU142" s="138" t="s">
        <v>82</v>
      </c>
      <c r="AY142" s="17" t="s">
        <v>134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142</v>
      </c>
      <c r="BM142" s="138" t="s">
        <v>215</v>
      </c>
    </row>
    <row r="143" spans="2:65" s="1" customFormat="1">
      <c r="B143" s="32"/>
      <c r="D143" s="140" t="s">
        <v>144</v>
      </c>
      <c r="F143" s="141" t="s">
        <v>216</v>
      </c>
      <c r="I143" s="142"/>
      <c r="L143" s="32"/>
      <c r="M143" s="143"/>
      <c r="T143" s="53"/>
      <c r="AT143" s="17" t="s">
        <v>144</v>
      </c>
      <c r="AU143" s="17" t="s">
        <v>82</v>
      </c>
    </row>
    <row r="144" spans="2:65" s="14" customFormat="1">
      <c r="B144" s="169"/>
      <c r="D144" s="145" t="s">
        <v>150</v>
      </c>
      <c r="E144" s="170" t="s">
        <v>19</v>
      </c>
      <c r="F144" s="171" t="s">
        <v>217</v>
      </c>
      <c r="H144" s="170" t="s">
        <v>19</v>
      </c>
      <c r="I144" s="172"/>
      <c r="L144" s="169"/>
      <c r="M144" s="173"/>
      <c r="T144" s="174"/>
      <c r="AT144" s="170" t="s">
        <v>150</v>
      </c>
      <c r="AU144" s="170" t="s">
        <v>82</v>
      </c>
      <c r="AV144" s="14" t="s">
        <v>80</v>
      </c>
      <c r="AW144" s="14" t="s">
        <v>33</v>
      </c>
      <c r="AX144" s="14" t="s">
        <v>72</v>
      </c>
      <c r="AY144" s="170" t="s">
        <v>134</v>
      </c>
    </row>
    <row r="145" spans="2:65" s="12" customFormat="1">
      <c r="B145" s="144"/>
      <c r="D145" s="145" t="s">
        <v>150</v>
      </c>
      <c r="E145" s="146" t="s">
        <v>19</v>
      </c>
      <c r="F145" s="147" t="s">
        <v>218</v>
      </c>
      <c r="H145" s="148">
        <v>18.2</v>
      </c>
      <c r="I145" s="149"/>
      <c r="L145" s="144"/>
      <c r="M145" s="150"/>
      <c r="T145" s="151"/>
      <c r="AT145" s="146" t="s">
        <v>150</v>
      </c>
      <c r="AU145" s="146" t="s">
        <v>82</v>
      </c>
      <c r="AV145" s="12" t="s">
        <v>82</v>
      </c>
      <c r="AW145" s="12" t="s">
        <v>33</v>
      </c>
      <c r="AX145" s="12" t="s">
        <v>72</v>
      </c>
      <c r="AY145" s="146" t="s">
        <v>134</v>
      </c>
    </row>
    <row r="146" spans="2:65" s="14" customFormat="1">
      <c r="B146" s="169"/>
      <c r="D146" s="145" t="s">
        <v>150</v>
      </c>
      <c r="E146" s="170" t="s">
        <v>19</v>
      </c>
      <c r="F146" s="171" t="s">
        <v>219</v>
      </c>
      <c r="H146" s="170" t="s">
        <v>19</v>
      </c>
      <c r="I146" s="172"/>
      <c r="L146" s="169"/>
      <c r="M146" s="173"/>
      <c r="T146" s="174"/>
      <c r="AT146" s="170" t="s">
        <v>150</v>
      </c>
      <c r="AU146" s="170" t="s">
        <v>82</v>
      </c>
      <c r="AV146" s="14" t="s">
        <v>80</v>
      </c>
      <c r="AW146" s="14" t="s">
        <v>33</v>
      </c>
      <c r="AX146" s="14" t="s">
        <v>72</v>
      </c>
      <c r="AY146" s="170" t="s">
        <v>134</v>
      </c>
    </row>
    <row r="147" spans="2:65" s="12" customFormat="1">
      <c r="B147" s="144"/>
      <c r="D147" s="145" t="s">
        <v>150</v>
      </c>
      <c r="E147" s="146" t="s">
        <v>19</v>
      </c>
      <c r="F147" s="147" t="s">
        <v>220</v>
      </c>
      <c r="H147" s="148">
        <v>16</v>
      </c>
      <c r="I147" s="149"/>
      <c r="L147" s="144"/>
      <c r="M147" s="150"/>
      <c r="T147" s="151"/>
      <c r="AT147" s="146" t="s">
        <v>150</v>
      </c>
      <c r="AU147" s="146" t="s">
        <v>82</v>
      </c>
      <c r="AV147" s="12" t="s">
        <v>82</v>
      </c>
      <c r="AW147" s="12" t="s">
        <v>33</v>
      </c>
      <c r="AX147" s="12" t="s">
        <v>72</v>
      </c>
      <c r="AY147" s="146" t="s">
        <v>134</v>
      </c>
    </row>
    <row r="148" spans="2:65" s="14" customFormat="1">
      <c r="B148" s="169"/>
      <c r="D148" s="145" t="s">
        <v>150</v>
      </c>
      <c r="E148" s="170" t="s">
        <v>19</v>
      </c>
      <c r="F148" s="171" t="s">
        <v>221</v>
      </c>
      <c r="H148" s="170" t="s">
        <v>19</v>
      </c>
      <c r="I148" s="172"/>
      <c r="L148" s="169"/>
      <c r="M148" s="173"/>
      <c r="T148" s="174"/>
      <c r="AT148" s="170" t="s">
        <v>150</v>
      </c>
      <c r="AU148" s="170" t="s">
        <v>82</v>
      </c>
      <c r="AV148" s="14" t="s">
        <v>80</v>
      </c>
      <c r="AW148" s="14" t="s">
        <v>33</v>
      </c>
      <c r="AX148" s="14" t="s">
        <v>72</v>
      </c>
      <c r="AY148" s="170" t="s">
        <v>134</v>
      </c>
    </row>
    <row r="149" spans="2:65" s="12" customFormat="1">
      <c r="B149" s="144"/>
      <c r="D149" s="145" t="s">
        <v>150</v>
      </c>
      <c r="E149" s="146" t="s">
        <v>19</v>
      </c>
      <c r="F149" s="147" t="s">
        <v>222</v>
      </c>
      <c r="H149" s="148">
        <v>0.7</v>
      </c>
      <c r="I149" s="149"/>
      <c r="L149" s="144"/>
      <c r="M149" s="150"/>
      <c r="T149" s="151"/>
      <c r="AT149" s="146" t="s">
        <v>150</v>
      </c>
      <c r="AU149" s="146" t="s">
        <v>82</v>
      </c>
      <c r="AV149" s="12" t="s">
        <v>82</v>
      </c>
      <c r="AW149" s="12" t="s">
        <v>33</v>
      </c>
      <c r="AX149" s="12" t="s">
        <v>72</v>
      </c>
      <c r="AY149" s="146" t="s">
        <v>134</v>
      </c>
    </row>
    <row r="150" spans="2:65" s="14" customFormat="1">
      <c r="B150" s="169"/>
      <c r="D150" s="145" t="s">
        <v>150</v>
      </c>
      <c r="E150" s="170" t="s">
        <v>19</v>
      </c>
      <c r="F150" s="171" t="s">
        <v>223</v>
      </c>
      <c r="H150" s="170" t="s">
        <v>19</v>
      </c>
      <c r="I150" s="172"/>
      <c r="L150" s="169"/>
      <c r="M150" s="173"/>
      <c r="T150" s="174"/>
      <c r="AT150" s="170" t="s">
        <v>150</v>
      </c>
      <c r="AU150" s="170" t="s">
        <v>82</v>
      </c>
      <c r="AV150" s="14" t="s">
        <v>80</v>
      </c>
      <c r="AW150" s="14" t="s">
        <v>33</v>
      </c>
      <c r="AX150" s="14" t="s">
        <v>72</v>
      </c>
      <c r="AY150" s="170" t="s">
        <v>134</v>
      </c>
    </row>
    <row r="151" spans="2:65" s="12" customFormat="1">
      <c r="B151" s="144"/>
      <c r="D151" s="145" t="s">
        <v>150</v>
      </c>
      <c r="E151" s="146" t="s">
        <v>19</v>
      </c>
      <c r="F151" s="147" t="s">
        <v>224</v>
      </c>
      <c r="H151" s="148">
        <v>1.1000000000000001</v>
      </c>
      <c r="I151" s="149"/>
      <c r="L151" s="144"/>
      <c r="M151" s="150"/>
      <c r="T151" s="151"/>
      <c r="AT151" s="146" t="s">
        <v>150</v>
      </c>
      <c r="AU151" s="146" t="s">
        <v>82</v>
      </c>
      <c r="AV151" s="12" t="s">
        <v>82</v>
      </c>
      <c r="AW151" s="12" t="s">
        <v>33</v>
      </c>
      <c r="AX151" s="12" t="s">
        <v>72</v>
      </c>
      <c r="AY151" s="146" t="s">
        <v>134</v>
      </c>
    </row>
    <row r="152" spans="2:65" s="13" customFormat="1">
      <c r="B152" s="152"/>
      <c r="D152" s="145" t="s">
        <v>150</v>
      </c>
      <c r="E152" s="153" t="s">
        <v>19</v>
      </c>
      <c r="F152" s="154" t="s">
        <v>153</v>
      </c>
      <c r="H152" s="155">
        <v>36</v>
      </c>
      <c r="I152" s="156"/>
      <c r="L152" s="152"/>
      <c r="M152" s="157"/>
      <c r="T152" s="158"/>
      <c r="AT152" s="153" t="s">
        <v>150</v>
      </c>
      <c r="AU152" s="153" t="s">
        <v>82</v>
      </c>
      <c r="AV152" s="13" t="s">
        <v>142</v>
      </c>
      <c r="AW152" s="13" t="s">
        <v>33</v>
      </c>
      <c r="AX152" s="13" t="s">
        <v>80</v>
      </c>
      <c r="AY152" s="153" t="s">
        <v>134</v>
      </c>
    </row>
    <row r="153" spans="2:65" s="1" customFormat="1" ht="21.75" customHeight="1">
      <c r="B153" s="32"/>
      <c r="C153" s="127" t="s">
        <v>225</v>
      </c>
      <c r="D153" s="127" t="s">
        <v>137</v>
      </c>
      <c r="E153" s="128" t="s">
        <v>226</v>
      </c>
      <c r="F153" s="129" t="s">
        <v>227</v>
      </c>
      <c r="G153" s="130" t="s">
        <v>214</v>
      </c>
      <c r="H153" s="131">
        <v>9.1</v>
      </c>
      <c r="I153" s="132"/>
      <c r="J153" s="133">
        <f>ROUND(I153*H153,2)</f>
        <v>0</v>
      </c>
      <c r="K153" s="129" t="s">
        <v>141</v>
      </c>
      <c r="L153" s="32"/>
      <c r="M153" s="134" t="s">
        <v>19</v>
      </c>
      <c r="N153" s="135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4.3999999999999997E-2</v>
      </c>
      <c r="T153" s="137">
        <f>S153*H153</f>
        <v>0.40039999999999998</v>
      </c>
      <c r="AR153" s="138" t="s">
        <v>142</v>
      </c>
      <c r="AT153" s="138" t="s">
        <v>137</v>
      </c>
      <c r="AU153" s="138" t="s">
        <v>82</v>
      </c>
      <c r="AY153" s="17" t="s">
        <v>134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142</v>
      </c>
      <c r="BM153" s="138" t="s">
        <v>228</v>
      </c>
    </row>
    <row r="154" spans="2:65" s="1" customFormat="1">
      <c r="B154" s="32"/>
      <c r="D154" s="140" t="s">
        <v>144</v>
      </c>
      <c r="F154" s="141" t="s">
        <v>229</v>
      </c>
      <c r="I154" s="142"/>
      <c r="L154" s="32"/>
      <c r="M154" s="143"/>
      <c r="T154" s="53"/>
      <c r="AT154" s="17" t="s">
        <v>144</v>
      </c>
      <c r="AU154" s="17" t="s">
        <v>82</v>
      </c>
    </row>
    <row r="155" spans="2:65" s="14" customFormat="1">
      <c r="B155" s="169"/>
      <c r="D155" s="145" t="s">
        <v>150</v>
      </c>
      <c r="E155" s="170" t="s">
        <v>19</v>
      </c>
      <c r="F155" s="171" t="s">
        <v>217</v>
      </c>
      <c r="H155" s="170" t="s">
        <v>19</v>
      </c>
      <c r="I155" s="172"/>
      <c r="L155" s="169"/>
      <c r="M155" s="173"/>
      <c r="T155" s="174"/>
      <c r="AT155" s="170" t="s">
        <v>150</v>
      </c>
      <c r="AU155" s="170" t="s">
        <v>82</v>
      </c>
      <c r="AV155" s="14" t="s">
        <v>80</v>
      </c>
      <c r="AW155" s="14" t="s">
        <v>33</v>
      </c>
      <c r="AX155" s="14" t="s">
        <v>72</v>
      </c>
      <c r="AY155" s="170" t="s">
        <v>134</v>
      </c>
    </row>
    <row r="156" spans="2:65" s="12" customFormat="1">
      <c r="B156" s="144"/>
      <c r="D156" s="145" t="s">
        <v>150</v>
      </c>
      <c r="E156" s="146" t="s">
        <v>19</v>
      </c>
      <c r="F156" s="147" t="s">
        <v>230</v>
      </c>
      <c r="H156" s="148">
        <v>9.1</v>
      </c>
      <c r="I156" s="149"/>
      <c r="L156" s="144"/>
      <c r="M156" s="150"/>
      <c r="T156" s="151"/>
      <c r="AT156" s="146" t="s">
        <v>150</v>
      </c>
      <c r="AU156" s="146" t="s">
        <v>82</v>
      </c>
      <c r="AV156" s="12" t="s">
        <v>82</v>
      </c>
      <c r="AW156" s="12" t="s">
        <v>33</v>
      </c>
      <c r="AX156" s="12" t="s">
        <v>80</v>
      </c>
      <c r="AY156" s="146" t="s">
        <v>134</v>
      </c>
    </row>
    <row r="157" spans="2:65" s="1" customFormat="1" ht="24.2" customHeight="1">
      <c r="B157" s="32"/>
      <c r="C157" s="127" t="s">
        <v>231</v>
      </c>
      <c r="D157" s="127" t="s">
        <v>137</v>
      </c>
      <c r="E157" s="128" t="s">
        <v>232</v>
      </c>
      <c r="F157" s="129" t="s">
        <v>233</v>
      </c>
      <c r="G157" s="130" t="s">
        <v>140</v>
      </c>
      <c r="H157" s="131">
        <v>269</v>
      </c>
      <c r="I157" s="132"/>
      <c r="J157" s="133">
        <f>ROUND(I157*H157,2)</f>
        <v>0</v>
      </c>
      <c r="K157" s="129" t="s">
        <v>141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4.4999999999999998E-2</v>
      </c>
      <c r="T157" s="137">
        <f>S157*H157</f>
        <v>12.105</v>
      </c>
      <c r="AR157" s="138" t="s">
        <v>142</v>
      </c>
      <c r="AT157" s="138" t="s">
        <v>137</v>
      </c>
      <c r="AU157" s="138" t="s">
        <v>82</v>
      </c>
      <c r="AY157" s="17" t="s">
        <v>134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142</v>
      </c>
      <c r="BM157" s="138" t="s">
        <v>234</v>
      </c>
    </row>
    <row r="158" spans="2:65" s="1" customFormat="1">
      <c r="B158" s="32"/>
      <c r="D158" s="140" t="s">
        <v>144</v>
      </c>
      <c r="F158" s="141" t="s">
        <v>235</v>
      </c>
      <c r="I158" s="142"/>
      <c r="L158" s="32"/>
      <c r="M158" s="143"/>
      <c r="T158" s="53"/>
      <c r="AT158" s="17" t="s">
        <v>144</v>
      </c>
      <c r="AU158" s="17" t="s">
        <v>82</v>
      </c>
    </row>
    <row r="159" spans="2:65" s="14" customFormat="1">
      <c r="B159" s="169"/>
      <c r="D159" s="145" t="s">
        <v>150</v>
      </c>
      <c r="E159" s="170" t="s">
        <v>19</v>
      </c>
      <c r="F159" s="171" t="s">
        <v>217</v>
      </c>
      <c r="H159" s="170" t="s">
        <v>19</v>
      </c>
      <c r="I159" s="172"/>
      <c r="L159" s="169"/>
      <c r="M159" s="173"/>
      <c r="T159" s="174"/>
      <c r="AT159" s="170" t="s">
        <v>150</v>
      </c>
      <c r="AU159" s="170" t="s">
        <v>82</v>
      </c>
      <c r="AV159" s="14" t="s">
        <v>80</v>
      </c>
      <c r="AW159" s="14" t="s">
        <v>33</v>
      </c>
      <c r="AX159" s="14" t="s">
        <v>72</v>
      </c>
      <c r="AY159" s="170" t="s">
        <v>134</v>
      </c>
    </row>
    <row r="160" spans="2:65" s="12" customFormat="1">
      <c r="B160" s="144"/>
      <c r="D160" s="145" t="s">
        <v>150</v>
      </c>
      <c r="E160" s="146" t="s">
        <v>19</v>
      </c>
      <c r="F160" s="147" t="s">
        <v>236</v>
      </c>
      <c r="H160" s="148">
        <v>91</v>
      </c>
      <c r="I160" s="149"/>
      <c r="L160" s="144"/>
      <c r="M160" s="150"/>
      <c r="T160" s="151"/>
      <c r="AT160" s="146" t="s">
        <v>150</v>
      </c>
      <c r="AU160" s="146" t="s">
        <v>82</v>
      </c>
      <c r="AV160" s="12" t="s">
        <v>82</v>
      </c>
      <c r="AW160" s="12" t="s">
        <v>33</v>
      </c>
      <c r="AX160" s="12" t="s">
        <v>72</v>
      </c>
      <c r="AY160" s="146" t="s">
        <v>134</v>
      </c>
    </row>
    <row r="161" spans="2:65" s="14" customFormat="1">
      <c r="B161" s="169"/>
      <c r="D161" s="145" t="s">
        <v>150</v>
      </c>
      <c r="E161" s="170" t="s">
        <v>19</v>
      </c>
      <c r="F161" s="171" t="s">
        <v>219</v>
      </c>
      <c r="H161" s="170" t="s">
        <v>19</v>
      </c>
      <c r="I161" s="172"/>
      <c r="L161" s="169"/>
      <c r="M161" s="173"/>
      <c r="T161" s="174"/>
      <c r="AT161" s="170" t="s">
        <v>150</v>
      </c>
      <c r="AU161" s="170" t="s">
        <v>82</v>
      </c>
      <c r="AV161" s="14" t="s">
        <v>80</v>
      </c>
      <c r="AW161" s="14" t="s">
        <v>33</v>
      </c>
      <c r="AX161" s="14" t="s">
        <v>72</v>
      </c>
      <c r="AY161" s="170" t="s">
        <v>134</v>
      </c>
    </row>
    <row r="162" spans="2:65" s="12" customFormat="1">
      <c r="B162" s="144"/>
      <c r="D162" s="145" t="s">
        <v>150</v>
      </c>
      <c r="E162" s="146" t="s">
        <v>19</v>
      </c>
      <c r="F162" s="147" t="s">
        <v>237</v>
      </c>
      <c r="H162" s="148">
        <v>160</v>
      </c>
      <c r="I162" s="149"/>
      <c r="L162" s="144"/>
      <c r="M162" s="150"/>
      <c r="T162" s="151"/>
      <c r="AT162" s="146" t="s">
        <v>150</v>
      </c>
      <c r="AU162" s="146" t="s">
        <v>82</v>
      </c>
      <c r="AV162" s="12" t="s">
        <v>82</v>
      </c>
      <c r="AW162" s="12" t="s">
        <v>33</v>
      </c>
      <c r="AX162" s="12" t="s">
        <v>72</v>
      </c>
      <c r="AY162" s="146" t="s">
        <v>134</v>
      </c>
    </row>
    <row r="163" spans="2:65" s="14" customFormat="1">
      <c r="B163" s="169"/>
      <c r="D163" s="145" t="s">
        <v>150</v>
      </c>
      <c r="E163" s="170" t="s">
        <v>19</v>
      </c>
      <c r="F163" s="171" t="s">
        <v>221</v>
      </c>
      <c r="H163" s="170" t="s">
        <v>19</v>
      </c>
      <c r="I163" s="172"/>
      <c r="L163" s="169"/>
      <c r="M163" s="173"/>
      <c r="T163" s="174"/>
      <c r="AT163" s="170" t="s">
        <v>150</v>
      </c>
      <c r="AU163" s="170" t="s">
        <v>82</v>
      </c>
      <c r="AV163" s="14" t="s">
        <v>80</v>
      </c>
      <c r="AW163" s="14" t="s">
        <v>33</v>
      </c>
      <c r="AX163" s="14" t="s">
        <v>72</v>
      </c>
      <c r="AY163" s="170" t="s">
        <v>134</v>
      </c>
    </row>
    <row r="164" spans="2:65" s="12" customFormat="1">
      <c r="B164" s="144"/>
      <c r="D164" s="145" t="s">
        <v>150</v>
      </c>
      <c r="E164" s="146" t="s">
        <v>19</v>
      </c>
      <c r="F164" s="147" t="s">
        <v>178</v>
      </c>
      <c r="H164" s="148">
        <v>7</v>
      </c>
      <c r="I164" s="149"/>
      <c r="L164" s="144"/>
      <c r="M164" s="150"/>
      <c r="T164" s="151"/>
      <c r="AT164" s="146" t="s">
        <v>150</v>
      </c>
      <c r="AU164" s="146" t="s">
        <v>82</v>
      </c>
      <c r="AV164" s="12" t="s">
        <v>82</v>
      </c>
      <c r="AW164" s="12" t="s">
        <v>33</v>
      </c>
      <c r="AX164" s="12" t="s">
        <v>72</v>
      </c>
      <c r="AY164" s="146" t="s">
        <v>134</v>
      </c>
    </row>
    <row r="165" spans="2:65" s="14" customFormat="1">
      <c r="B165" s="169"/>
      <c r="D165" s="145" t="s">
        <v>150</v>
      </c>
      <c r="E165" s="170" t="s">
        <v>19</v>
      </c>
      <c r="F165" s="171" t="s">
        <v>223</v>
      </c>
      <c r="H165" s="170" t="s">
        <v>19</v>
      </c>
      <c r="I165" s="172"/>
      <c r="L165" s="169"/>
      <c r="M165" s="173"/>
      <c r="T165" s="174"/>
      <c r="AT165" s="170" t="s">
        <v>150</v>
      </c>
      <c r="AU165" s="170" t="s">
        <v>82</v>
      </c>
      <c r="AV165" s="14" t="s">
        <v>80</v>
      </c>
      <c r="AW165" s="14" t="s">
        <v>33</v>
      </c>
      <c r="AX165" s="14" t="s">
        <v>72</v>
      </c>
      <c r="AY165" s="170" t="s">
        <v>134</v>
      </c>
    </row>
    <row r="166" spans="2:65" s="12" customFormat="1">
      <c r="B166" s="144"/>
      <c r="D166" s="145" t="s">
        <v>150</v>
      </c>
      <c r="E166" s="146" t="s">
        <v>19</v>
      </c>
      <c r="F166" s="147" t="s">
        <v>198</v>
      </c>
      <c r="H166" s="148">
        <v>11</v>
      </c>
      <c r="I166" s="149"/>
      <c r="L166" s="144"/>
      <c r="M166" s="150"/>
      <c r="T166" s="151"/>
      <c r="AT166" s="146" t="s">
        <v>150</v>
      </c>
      <c r="AU166" s="146" t="s">
        <v>82</v>
      </c>
      <c r="AV166" s="12" t="s">
        <v>82</v>
      </c>
      <c r="AW166" s="12" t="s">
        <v>33</v>
      </c>
      <c r="AX166" s="12" t="s">
        <v>72</v>
      </c>
      <c r="AY166" s="146" t="s">
        <v>134</v>
      </c>
    </row>
    <row r="167" spans="2:65" s="13" customFormat="1">
      <c r="B167" s="152"/>
      <c r="D167" s="145" t="s">
        <v>150</v>
      </c>
      <c r="E167" s="153" t="s">
        <v>19</v>
      </c>
      <c r="F167" s="154" t="s">
        <v>153</v>
      </c>
      <c r="H167" s="155">
        <v>269</v>
      </c>
      <c r="I167" s="156"/>
      <c r="L167" s="152"/>
      <c r="M167" s="157"/>
      <c r="T167" s="158"/>
      <c r="AT167" s="153" t="s">
        <v>150</v>
      </c>
      <c r="AU167" s="153" t="s">
        <v>82</v>
      </c>
      <c r="AV167" s="13" t="s">
        <v>142</v>
      </c>
      <c r="AW167" s="13" t="s">
        <v>33</v>
      </c>
      <c r="AX167" s="13" t="s">
        <v>80</v>
      </c>
      <c r="AY167" s="153" t="s">
        <v>134</v>
      </c>
    </row>
    <row r="168" spans="2:65" s="1" customFormat="1" ht="21.75" customHeight="1">
      <c r="B168" s="32"/>
      <c r="C168" s="127" t="s">
        <v>238</v>
      </c>
      <c r="D168" s="127" t="s">
        <v>137</v>
      </c>
      <c r="E168" s="128" t="s">
        <v>239</v>
      </c>
      <c r="F168" s="129" t="s">
        <v>240</v>
      </c>
      <c r="G168" s="130" t="s">
        <v>214</v>
      </c>
      <c r="H168" s="131">
        <v>53.8</v>
      </c>
      <c r="I168" s="132"/>
      <c r="J168" s="133">
        <f>ROUND(I168*H168,2)</f>
        <v>0</v>
      </c>
      <c r="K168" s="129" t="s">
        <v>141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0</v>
      </c>
      <c r="R168" s="136">
        <f>Q168*H168</f>
        <v>0</v>
      </c>
      <c r="S168" s="136">
        <v>1.4</v>
      </c>
      <c r="T168" s="137">
        <f>S168*H168</f>
        <v>75.319999999999993</v>
      </c>
      <c r="AR168" s="138" t="s">
        <v>142</v>
      </c>
      <c r="AT168" s="138" t="s">
        <v>137</v>
      </c>
      <c r="AU168" s="138" t="s">
        <v>82</v>
      </c>
      <c r="AY168" s="17" t="s">
        <v>134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142</v>
      </c>
      <c r="BM168" s="138" t="s">
        <v>241</v>
      </c>
    </row>
    <row r="169" spans="2:65" s="1" customFormat="1">
      <c r="B169" s="32"/>
      <c r="D169" s="140" t="s">
        <v>144</v>
      </c>
      <c r="F169" s="141" t="s">
        <v>242</v>
      </c>
      <c r="I169" s="142"/>
      <c r="L169" s="32"/>
      <c r="M169" s="143"/>
      <c r="T169" s="53"/>
      <c r="AT169" s="17" t="s">
        <v>144</v>
      </c>
      <c r="AU169" s="17" t="s">
        <v>82</v>
      </c>
    </row>
    <row r="170" spans="2:65" s="14" customFormat="1">
      <c r="B170" s="169"/>
      <c r="D170" s="145" t="s">
        <v>150</v>
      </c>
      <c r="E170" s="170" t="s">
        <v>19</v>
      </c>
      <c r="F170" s="171" t="s">
        <v>217</v>
      </c>
      <c r="H170" s="170" t="s">
        <v>19</v>
      </c>
      <c r="I170" s="172"/>
      <c r="L170" s="169"/>
      <c r="M170" s="173"/>
      <c r="T170" s="174"/>
      <c r="AT170" s="170" t="s">
        <v>150</v>
      </c>
      <c r="AU170" s="170" t="s">
        <v>82</v>
      </c>
      <c r="AV170" s="14" t="s">
        <v>80</v>
      </c>
      <c r="AW170" s="14" t="s">
        <v>33</v>
      </c>
      <c r="AX170" s="14" t="s">
        <v>72</v>
      </c>
      <c r="AY170" s="170" t="s">
        <v>134</v>
      </c>
    </row>
    <row r="171" spans="2:65" s="12" customFormat="1">
      <c r="B171" s="144"/>
      <c r="D171" s="145" t="s">
        <v>150</v>
      </c>
      <c r="E171" s="146" t="s">
        <v>19</v>
      </c>
      <c r="F171" s="147" t="s">
        <v>243</v>
      </c>
      <c r="H171" s="148">
        <v>18.2</v>
      </c>
      <c r="I171" s="149"/>
      <c r="L171" s="144"/>
      <c r="M171" s="150"/>
      <c r="T171" s="151"/>
      <c r="AT171" s="146" t="s">
        <v>150</v>
      </c>
      <c r="AU171" s="146" t="s">
        <v>82</v>
      </c>
      <c r="AV171" s="12" t="s">
        <v>82</v>
      </c>
      <c r="AW171" s="12" t="s">
        <v>33</v>
      </c>
      <c r="AX171" s="12" t="s">
        <v>72</v>
      </c>
      <c r="AY171" s="146" t="s">
        <v>134</v>
      </c>
    </row>
    <row r="172" spans="2:65" s="14" customFormat="1">
      <c r="B172" s="169"/>
      <c r="D172" s="145" t="s">
        <v>150</v>
      </c>
      <c r="E172" s="170" t="s">
        <v>19</v>
      </c>
      <c r="F172" s="171" t="s">
        <v>219</v>
      </c>
      <c r="H172" s="170" t="s">
        <v>19</v>
      </c>
      <c r="I172" s="172"/>
      <c r="L172" s="169"/>
      <c r="M172" s="173"/>
      <c r="T172" s="174"/>
      <c r="AT172" s="170" t="s">
        <v>150</v>
      </c>
      <c r="AU172" s="170" t="s">
        <v>82</v>
      </c>
      <c r="AV172" s="14" t="s">
        <v>80</v>
      </c>
      <c r="AW172" s="14" t="s">
        <v>33</v>
      </c>
      <c r="AX172" s="14" t="s">
        <v>72</v>
      </c>
      <c r="AY172" s="170" t="s">
        <v>134</v>
      </c>
    </row>
    <row r="173" spans="2:65" s="12" customFormat="1">
      <c r="B173" s="144"/>
      <c r="D173" s="145" t="s">
        <v>150</v>
      </c>
      <c r="E173" s="146" t="s">
        <v>19</v>
      </c>
      <c r="F173" s="147" t="s">
        <v>244</v>
      </c>
      <c r="H173" s="148">
        <v>32</v>
      </c>
      <c r="I173" s="149"/>
      <c r="L173" s="144"/>
      <c r="M173" s="150"/>
      <c r="T173" s="151"/>
      <c r="AT173" s="146" t="s">
        <v>150</v>
      </c>
      <c r="AU173" s="146" t="s">
        <v>82</v>
      </c>
      <c r="AV173" s="12" t="s">
        <v>82</v>
      </c>
      <c r="AW173" s="12" t="s">
        <v>33</v>
      </c>
      <c r="AX173" s="12" t="s">
        <v>72</v>
      </c>
      <c r="AY173" s="146" t="s">
        <v>134</v>
      </c>
    </row>
    <row r="174" spans="2:65" s="14" customFormat="1">
      <c r="B174" s="169"/>
      <c r="D174" s="145" t="s">
        <v>150</v>
      </c>
      <c r="E174" s="170" t="s">
        <v>19</v>
      </c>
      <c r="F174" s="171" t="s">
        <v>221</v>
      </c>
      <c r="H174" s="170" t="s">
        <v>19</v>
      </c>
      <c r="I174" s="172"/>
      <c r="L174" s="169"/>
      <c r="M174" s="173"/>
      <c r="T174" s="174"/>
      <c r="AT174" s="170" t="s">
        <v>150</v>
      </c>
      <c r="AU174" s="170" t="s">
        <v>82</v>
      </c>
      <c r="AV174" s="14" t="s">
        <v>80</v>
      </c>
      <c r="AW174" s="14" t="s">
        <v>33</v>
      </c>
      <c r="AX174" s="14" t="s">
        <v>72</v>
      </c>
      <c r="AY174" s="170" t="s">
        <v>134</v>
      </c>
    </row>
    <row r="175" spans="2:65" s="12" customFormat="1">
      <c r="B175" s="144"/>
      <c r="D175" s="145" t="s">
        <v>150</v>
      </c>
      <c r="E175" s="146" t="s">
        <v>19</v>
      </c>
      <c r="F175" s="147" t="s">
        <v>245</v>
      </c>
      <c r="H175" s="148">
        <v>1.4</v>
      </c>
      <c r="I175" s="149"/>
      <c r="L175" s="144"/>
      <c r="M175" s="150"/>
      <c r="T175" s="151"/>
      <c r="AT175" s="146" t="s">
        <v>150</v>
      </c>
      <c r="AU175" s="146" t="s">
        <v>82</v>
      </c>
      <c r="AV175" s="12" t="s">
        <v>82</v>
      </c>
      <c r="AW175" s="12" t="s">
        <v>33</v>
      </c>
      <c r="AX175" s="12" t="s">
        <v>72</v>
      </c>
      <c r="AY175" s="146" t="s">
        <v>134</v>
      </c>
    </row>
    <row r="176" spans="2:65" s="14" customFormat="1">
      <c r="B176" s="169"/>
      <c r="D176" s="145" t="s">
        <v>150</v>
      </c>
      <c r="E176" s="170" t="s">
        <v>19</v>
      </c>
      <c r="F176" s="171" t="s">
        <v>223</v>
      </c>
      <c r="H176" s="170" t="s">
        <v>19</v>
      </c>
      <c r="I176" s="172"/>
      <c r="L176" s="169"/>
      <c r="M176" s="173"/>
      <c r="T176" s="174"/>
      <c r="AT176" s="170" t="s">
        <v>150</v>
      </c>
      <c r="AU176" s="170" t="s">
        <v>82</v>
      </c>
      <c r="AV176" s="14" t="s">
        <v>80</v>
      </c>
      <c r="AW176" s="14" t="s">
        <v>33</v>
      </c>
      <c r="AX176" s="14" t="s">
        <v>72</v>
      </c>
      <c r="AY176" s="170" t="s">
        <v>134</v>
      </c>
    </row>
    <row r="177" spans="2:65" s="12" customFormat="1">
      <c r="B177" s="144"/>
      <c r="D177" s="145" t="s">
        <v>150</v>
      </c>
      <c r="E177" s="146" t="s">
        <v>19</v>
      </c>
      <c r="F177" s="147" t="s">
        <v>246</v>
      </c>
      <c r="H177" s="148">
        <v>2.2000000000000002</v>
      </c>
      <c r="I177" s="149"/>
      <c r="L177" s="144"/>
      <c r="M177" s="150"/>
      <c r="T177" s="151"/>
      <c r="AT177" s="146" t="s">
        <v>150</v>
      </c>
      <c r="AU177" s="146" t="s">
        <v>82</v>
      </c>
      <c r="AV177" s="12" t="s">
        <v>82</v>
      </c>
      <c r="AW177" s="12" t="s">
        <v>33</v>
      </c>
      <c r="AX177" s="12" t="s">
        <v>72</v>
      </c>
      <c r="AY177" s="146" t="s">
        <v>134</v>
      </c>
    </row>
    <row r="178" spans="2:65" s="13" customFormat="1">
      <c r="B178" s="152"/>
      <c r="D178" s="145" t="s">
        <v>150</v>
      </c>
      <c r="E178" s="153" t="s">
        <v>19</v>
      </c>
      <c r="F178" s="154" t="s">
        <v>153</v>
      </c>
      <c r="H178" s="155">
        <v>53.8</v>
      </c>
      <c r="I178" s="156"/>
      <c r="L178" s="152"/>
      <c r="M178" s="157"/>
      <c r="T178" s="158"/>
      <c r="AT178" s="153" t="s">
        <v>150</v>
      </c>
      <c r="AU178" s="153" t="s">
        <v>82</v>
      </c>
      <c r="AV178" s="13" t="s">
        <v>142</v>
      </c>
      <c r="AW178" s="13" t="s">
        <v>33</v>
      </c>
      <c r="AX178" s="13" t="s">
        <v>80</v>
      </c>
      <c r="AY178" s="153" t="s">
        <v>134</v>
      </c>
    </row>
    <row r="179" spans="2:65" s="1" customFormat="1" ht="16.5" customHeight="1">
      <c r="B179" s="32"/>
      <c r="C179" s="127" t="s">
        <v>247</v>
      </c>
      <c r="D179" s="127" t="s">
        <v>137</v>
      </c>
      <c r="E179" s="128" t="s">
        <v>248</v>
      </c>
      <c r="F179" s="129" t="s">
        <v>249</v>
      </c>
      <c r="G179" s="130" t="s">
        <v>201</v>
      </c>
      <c r="H179" s="131">
        <v>5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142</v>
      </c>
      <c r="AT179" s="138" t="s">
        <v>137</v>
      </c>
      <c r="AU179" s="138" t="s">
        <v>82</v>
      </c>
      <c r="AY179" s="17" t="s">
        <v>134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142</v>
      </c>
      <c r="BM179" s="138" t="s">
        <v>250</v>
      </c>
    </row>
    <row r="180" spans="2:65" s="11" customFormat="1" ht="22.9" customHeight="1">
      <c r="B180" s="115"/>
      <c r="D180" s="116" t="s">
        <v>71</v>
      </c>
      <c r="E180" s="125" t="s">
        <v>251</v>
      </c>
      <c r="F180" s="125" t="s">
        <v>252</v>
      </c>
      <c r="I180" s="118"/>
      <c r="J180" s="126">
        <f>BK180</f>
        <v>0</v>
      </c>
      <c r="L180" s="115"/>
      <c r="M180" s="120"/>
      <c r="P180" s="121">
        <f>SUM(P181:P191)</f>
        <v>0</v>
      </c>
      <c r="R180" s="121">
        <f>SUM(R181:R191)</f>
        <v>0</v>
      </c>
      <c r="T180" s="122">
        <f>SUM(T181:T191)</f>
        <v>0</v>
      </c>
      <c r="AR180" s="116" t="s">
        <v>80</v>
      </c>
      <c r="AT180" s="123" t="s">
        <v>71</v>
      </c>
      <c r="AU180" s="123" t="s">
        <v>80</v>
      </c>
      <c r="AY180" s="116" t="s">
        <v>134</v>
      </c>
      <c r="BK180" s="124">
        <f>SUM(BK181:BK191)</f>
        <v>0</v>
      </c>
    </row>
    <row r="181" spans="2:65" s="1" customFormat="1" ht="24.2" customHeight="1">
      <c r="B181" s="32"/>
      <c r="C181" s="127" t="s">
        <v>253</v>
      </c>
      <c r="D181" s="175" t="s">
        <v>137</v>
      </c>
      <c r="E181" s="128" t="s">
        <v>254</v>
      </c>
      <c r="F181" s="129" t="s">
        <v>255</v>
      </c>
      <c r="G181" s="130" t="s">
        <v>256</v>
      </c>
      <c r="H181" s="131">
        <v>168.80799999999999</v>
      </c>
      <c r="I181" s="132"/>
      <c r="J181" s="133">
        <f>ROUND(I181*H181,2)</f>
        <v>0</v>
      </c>
      <c r="K181" s="129" t="s">
        <v>141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142</v>
      </c>
      <c r="AT181" s="138" t="s">
        <v>137</v>
      </c>
      <c r="AU181" s="138" t="s">
        <v>82</v>
      </c>
      <c r="AY181" s="17" t="s">
        <v>134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142</v>
      </c>
      <c r="BM181" s="138" t="s">
        <v>257</v>
      </c>
    </row>
    <row r="182" spans="2:65" s="1" customFormat="1">
      <c r="B182" s="32"/>
      <c r="D182" s="140" t="s">
        <v>144</v>
      </c>
      <c r="F182" s="141" t="s">
        <v>258</v>
      </c>
      <c r="I182" s="142"/>
      <c r="L182" s="32"/>
      <c r="M182" s="143"/>
      <c r="T182" s="53"/>
      <c r="AT182" s="17" t="s">
        <v>144</v>
      </c>
      <c r="AU182" s="17" t="s">
        <v>82</v>
      </c>
    </row>
    <row r="183" spans="2:65" s="12" customFormat="1">
      <c r="B183" s="144"/>
      <c r="D183" s="145" t="s">
        <v>150</v>
      </c>
      <c r="E183" s="146" t="s">
        <v>19</v>
      </c>
      <c r="F183" s="147" t="s">
        <v>259</v>
      </c>
      <c r="H183" s="148">
        <v>168.80799999999999</v>
      </c>
      <c r="I183" s="149"/>
      <c r="L183" s="144"/>
      <c r="M183" s="150"/>
      <c r="T183" s="151"/>
      <c r="AT183" s="146" t="s">
        <v>150</v>
      </c>
      <c r="AU183" s="146" t="s">
        <v>82</v>
      </c>
      <c r="AV183" s="12" t="s">
        <v>82</v>
      </c>
      <c r="AW183" s="12" t="s">
        <v>33</v>
      </c>
      <c r="AX183" s="12" t="s">
        <v>80</v>
      </c>
      <c r="AY183" s="146" t="s">
        <v>134</v>
      </c>
    </row>
    <row r="184" spans="2:65" s="1" customFormat="1" ht="21.75" customHeight="1">
      <c r="B184" s="32"/>
      <c r="C184" s="127" t="s">
        <v>260</v>
      </c>
      <c r="D184" s="175" t="s">
        <v>137</v>
      </c>
      <c r="E184" s="128" t="s">
        <v>261</v>
      </c>
      <c r="F184" s="129" t="s">
        <v>262</v>
      </c>
      <c r="G184" s="130" t="s">
        <v>256</v>
      </c>
      <c r="H184" s="131">
        <v>168.80799999999999</v>
      </c>
      <c r="I184" s="132"/>
      <c r="J184" s="133">
        <f>ROUND(I184*H184,2)</f>
        <v>0</v>
      </c>
      <c r="K184" s="129" t="s">
        <v>141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142</v>
      </c>
      <c r="AT184" s="138" t="s">
        <v>137</v>
      </c>
      <c r="AU184" s="138" t="s">
        <v>82</v>
      </c>
      <c r="AY184" s="17" t="s">
        <v>134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142</v>
      </c>
      <c r="BM184" s="138" t="s">
        <v>263</v>
      </c>
    </row>
    <row r="185" spans="2:65" s="1" customFormat="1">
      <c r="B185" s="32"/>
      <c r="D185" s="140" t="s">
        <v>144</v>
      </c>
      <c r="F185" s="141" t="s">
        <v>264</v>
      </c>
      <c r="I185" s="142"/>
      <c r="L185" s="32"/>
      <c r="M185" s="143"/>
      <c r="T185" s="53"/>
      <c r="AT185" s="17" t="s">
        <v>144</v>
      </c>
      <c r="AU185" s="17" t="s">
        <v>82</v>
      </c>
    </row>
    <row r="186" spans="2:65" s="1" customFormat="1" ht="24.2" customHeight="1">
      <c r="B186" s="32"/>
      <c r="C186" s="127" t="s">
        <v>7</v>
      </c>
      <c r="D186" s="175" t="s">
        <v>137</v>
      </c>
      <c r="E186" s="128" t="s">
        <v>265</v>
      </c>
      <c r="F186" s="129" t="s">
        <v>266</v>
      </c>
      <c r="G186" s="130" t="s">
        <v>256</v>
      </c>
      <c r="H186" s="131">
        <v>1519.2719999999999</v>
      </c>
      <c r="I186" s="132"/>
      <c r="J186" s="133">
        <f>ROUND(I186*H186,2)</f>
        <v>0</v>
      </c>
      <c r="K186" s="129" t="s">
        <v>141</v>
      </c>
      <c r="L186" s="32"/>
      <c r="M186" s="134" t="s">
        <v>19</v>
      </c>
      <c r="N186" s="135" t="s">
        <v>43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142</v>
      </c>
      <c r="AT186" s="138" t="s">
        <v>137</v>
      </c>
      <c r="AU186" s="138" t="s">
        <v>82</v>
      </c>
      <c r="AY186" s="17" t="s">
        <v>134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142</v>
      </c>
      <c r="BM186" s="138" t="s">
        <v>267</v>
      </c>
    </row>
    <row r="187" spans="2:65" s="1" customFormat="1">
      <c r="B187" s="32"/>
      <c r="D187" s="140" t="s">
        <v>144</v>
      </c>
      <c r="F187" s="141" t="s">
        <v>268</v>
      </c>
      <c r="I187" s="142"/>
      <c r="L187" s="32"/>
      <c r="M187" s="143"/>
      <c r="T187" s="53"/>
      <c r="AT187" s="17" t="s">
        <v>144</v>
      </c>
      <c r="AU187" s="17" t="s">
        <v>82</v>
      </c>
    </row>
    <row r="188" spans="2:65" s="12" customFormat="1">
      <c r="B188" s="144"/>
      <c r="D188" s="145" t="s">
        <v>150</v>
      </c>
      <c r="E188" s="146" t="s">
        <v>19</v>
      </c>
      <c r="F188" s="147" t="s">
        <v>269</v>
      </c>
      <c r="H188" s="148">
        <v>1519.2719999999999</v>
      </c>
      <c r="I188" s="149"/>
      <c r="L188" s="144"/>
      <c r="M188" s="150"/>
      <c r="T188" s="151"/>
      <c r="AT188" s="146" t="s">
        <v>150</v>
      </c>
      <c r="AU188" s="146" t="s">
        <v>82</v>
      </c>
      <c r="AV188" s="12" t="s">
        <v>82</v>
      </c>
      <c r="AW188" s="12" t="s">
        <v>33</v>
      </c>
      <c r="AX188" s="12" t="s">
        <v>80</v>
      </c>
      <c r="AY188" s="146" t="s">
        <v>134</v>
      </c>
    </row>
    <row r="189" spans="2:65" s="1" customFormat="1" ht="24.2" customHeight="1">
      <c r="B189" s="32"/>
      <c r="C189" s="127" t="s">
        <v>270</v>
      </c>
      <c r="D189" s="127" t="s">
        <v>137</v>
      </c>
      <c r="E189" s="128" t="s">
        <v>271</v>
      </c>
      <c r="F189" s="129" t="s">
        <v>272</v>
      </c>
      <c r="G189" s="130" t="s">
        <v>256</v>
      </c>
      <c r="H189" s="131">
        <v>168.80799999999999</v>
      </c>
      <c r="I189" s="132"/>
      <c r="J189" s="133">
        <f>ROUND(I189*H189,2)</f>
        <v>0</v>
      </c>
      <c r="K189" s="129" t="s">
        <v>141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142</v>
      </c>
      <c r="AT189" s="138" t="s">
        <v>137</v>
      </c>
      <c r="AU189" s="138" t="s">
        <v>82</v>
      </c>
      <c r="AY189" s="17" t="s">
        <v>134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142</v>
      </c>
      <c r="BM189" s="138" t="s">
        <v>273</v>
      </c>
    </row>
    <row r="190" spans="2:65" s="1" customFormat="1">
      <c r="B190" s="32"/>
      <c r="D190" s="140" t="s">
        <v>144</v>
      </c>
      <c r="F190" s="141" t="s">
        <v>274</v>
      </c>
      <c r="I190" s="142"/>
      <c r="L190" s="32"/>
      <c r="M190" s="143"/>
      <c r="T190" s="53"/>
      <c r="AT190" s="17" t="s">
        <v>144</v>
      </c>
      <c r="AU190" s="17" t="s">
        <v>82</v>
      </c>
    </row>
    <row r="191" spans="2:65" s="12" customFormat="1">
      <c r="B191" s="144"/>
      <c r="D191" s="145" t="s">
        <v>150</v>
      </c>
      <c r="E191" s="146" t="s">
        <v>19</v>
      </c>
      <c r="F191" s="147" t="s">
        <v>259</v>
      </c>
      <c r="H191" s="148">
        <v>168.80799999999999</v>
      </c>
      <c r="I191" s="149"/>
      <c r="L191" s="144"/>
      <c r="M191" s="150"/>
      <c r="T191" s="151"/>
      <c r="AT191" s="146" t="s">
        <v>150</v>
      </c>
      <c r="AU191" s="146" t="s">
        <v>82</v>
      </c>
      <c r="AV191" s="12" t="s">
        <v>82</v>
      </c>
      <c r="AW191" s="12" t="s">
        <v>33</v>
      </c>
      <c r="AX191" s="12" t="s">
        <v>80</v>
      </c>
      <c r="AY191" s="146" t="s">
        <v>134</v>
      </c>
    </row>
    <row r="192" spans="2:65" s="11" customFormat="1" ht="22.9" customHeight="1">
      <c r="B192" s="115"/>
      <c r="D192" s="116" t="s">
        <v>71</v>
      </c>
      <c r="E192" s="125" t="s">
        <v>275</v>
      </c>
      <c r="F192" s="125" t="s">
        <v>276</v>
      </c>
      <c r="I192" s="118"/>
      <c r="J192" s="126">
        <f>BK192</f>
        <v>0</v>
      </c>
      <c r="L192" s="115"/>
      <c r="M192" s="120"/>
      <c r="P192" s="121">
        <f>SUM(P193:P221)</f>
        <v>0</v>
      </c>
      <c r="R192" s="121">
        <f>SUM(R193:R221)</f>
        <v>0</v>
      </c>
      <c r="T192" s="122">
        <f>SUM(T193:T221)</f>
        <v>10.759412999999999</v>
      </c>
      <c r="AR192" s="116" t="s">
        <v>80</v>
      </c>
      <c r="AT192" s="123" t="s">
        <v>71</v>
      </c>
      <c r="AU192" s="123" t="s">
        <v>80</v>
      </c>
      <c r="AY192" s="116" t="s">
        <v>134</v>
      </c>
      <c r="BK192" s="124">
        <f>SUM(BK193:BK221)</f>
        <v>0</v>
      </c>
    </row>
    <row r="193" spans="2:65" s="1" customFormat="1" ht="16.5" customHeight="1">
      <c r="B193" s="32"/>
      <c r="C193" s="127" t="s">
        <v>277</v>
      </c>
      <c r="D193" s="175" t="s">
        <v>137</v>
      </c>
      <c r="E193" s="128" t="s">
        <v>278</v>
      </c>
      <c r="F193" s="129" t="s">
        <v>279</v>
      </c>
      <c r="G193" s="130" t="s">
        <v>140</v>
      </c>
      <c r="H193" s="131">
        <v>181.5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1.695E-2</v>
      </c>
      <c r="T193" s="137">
        <f>S193*H193</f>
        <v>3.076425</v>
      </c>
      <c r="AR193" s="138" t="s">
        <v>231</v>
      </c>
      <c r="AT193" s="138" t="s">
        <v>137</v>
      </c>
      <c r="AU193" s="138" t="s">
        <v>82</v>
      </c>
      <c r="AY193" s="17" t="s">
        <v>134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231</v>
      </c>
      <c r="BM193" s="138" t="s">
        <v>280</v>
      </c>
    </row>
    <row r="194" spans="2:65" s="14" customFormat="1">
      <c r="B194" s="169"/>
      <c r="D194" s="145" t="s">
        <v>150</v>
      </c>
      <c r="E194" s="170" t="s">
        <v>19</v>
      </c>
      <c r="F194" s="171" t="s">
        <v>281</v>
      </c>
      <c r="H194" s="170" t="s">
        <v>19</v>
      </c>
      <c r="I194" s="172"/>
      <c r="L194" s="169"/>
      <c r="M194" s="173"/>
      <c r="T194" s="174"/>
      <c r="AT194" s="170" t="s">
        <v>150</v>
      </c>
      <c r="AU194" s="170" t="s">
        <v>82</v>
      </c>
      <c r="AV194" s="14" t="s">
        <v>80</v>
      </c>
      <c r="AW194" s="14" t="s">
        <v>33</v>
      </c>
      <c r="AX194" s="14" t="s">
        <v>72</v>
      </c>
      <c r="AY194" s="170" t="s">
        <v>134</v>
      </c>
    </row>
    <row r="195" spans="2:65" s="12" customFormat="1">
      <c r="B195" s="144"/>
      <c r="D195" s="145" t="s">
        <v>150</v>
      </c>
      <c r="E195" s="146" t="s">
        <v>19</v>
      </c>
      <c r="F195" s="147" t="s">
        <v>282</v>
      </c>
      <c r="H195" s="148">
        <v>181.5</v>
      </c>
      <c r="I195" s="149"/>
      <c r="L195" s="144"/>
      <c r="M195" s="150"/>
      <c r="T195" s="151"/>
      <c r="AT195" s="146" t="s">
        <v>150</v>
      </c>
      <c r="AU195" s="146" t="s">
        <v>82</v>
      </c>
      <c r="AV195" s="12" t="s">
        <v>82</v>
      </c>
      <c r="AW195" s="12" t="s">
        <v>33</v>
      </c>
      <c r="AX195" s="12" t="s">
        <v>80</v>
      </c>
      <c r="AY195" s="146" t="s">
        <v>134</v>
      </c>
    </row>
    <row r="196" spans="2:65" s="1" customFormat="1" ht="16.5" customHeight="1">
      <c r="B196" s="32"/>
      <c r="C196" s="127" t="s">
        <v>283</v>
      </c>
      <c r="D196" s="175" t="s">
        <v>137</v>
      </c>
      <c r="E196" s="128" t="s">
        <v>284</v>
      </c>
      <c r="F196" s="129" t="s">
        <v>285</v>
      </c>
      <c r="G196" s="130" t="s">
        <v>140</v>
      </c>
      <c r="H196" s="131">
        <v>23.92</v>
      </c>
      <c r="I196" s="132"/>
      <c r="J196" s="133">
        <f>ROUND(I196*H196,2)</f>
        <v>0</v>
      </c>
      <c r="K196" s="129" t="s">
        <v>141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2.4649999999999998E-2</v>
      </c>
      <c r="T196" s="137">
        <f>S196*H196</f>
        <v>0.58962800000000004</v>
      </c>
      <c r="AR196" s="138" t="s">
        <v>231</v>
      </c>
      <c r="AT196" s="138" t="s">
        <v>137</v>
      </c>
      <c r="AU196" s="138" t="s">
        <v>82</v>
      </c>
      <c r="AY196" s="17" t="s">
        <v>134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231</v>
      </c>
      <c r="BM196" s="138" t="s">
        <v>286</v>
      </c>
    </row>
    <row r="197" spans="2:65" s="1" customFormat="1">
      <c r="B197" s="32"/>
      <c r="D197" s="140" t="s">
        <v>144</v>
      </c>
      <c r="F197" s="141" t="s">
        <v>287</v>
      </c>
      <c r="I197" s="142"/>
      <c r="L197" s="32"/>
      <c r="M197" s="143"/>
      <c r="T197" s="53"/>
      <c r="AT197" s="17" t="s">
        <v>144</v>
      </c>
      <c r="AU197" s="17" t="s">
        <v>82</v>
      </c>
    </row>
    <row r="198" spans="2:65" s="14" customFormat="1">
      <c r="B198" s="169"/>
      <c r="D198" s="145" t="s">
        <v>150</v>
      </c>
      <c r="E198" s="170" t="s">
        <v>19</v>
      </c>
      <c r="F198" s="171" t="s">
        <v>288</v>
      </c>
      <c r="H198" s="170" t="s">
        <v>19</v>
      </c>
      <c r="I198" s="172"/>
      <c r="L198" s="169"/>
      <c r="M198" s="173"/>
      <c r="T198" s="174"/>
      <c r="AT198" s="170" t="s">
        <v>150</v>
      </c>
      <c r="AU198" s="170" t="s">
        <v>82</v>
      </c>
      <c r="AV198" s="14" t="s">
        <v>80</v>
      </c>
      <c r="AW198" s="14" t="s">
        <v>33</v>
      </c>
      <c r="AX198" s="14" t="s">
        <v>72</v>
      </c>
      <c r="AY198" s="170" t="s">
        <v>134</v>
      </c>
    </row>
    <row r="199" spans="2:65" s="12" customFormat="1">
      <c r="B199" s="144"/>
      <c r="D199" s="145" t="s">
        <v>150</v>
      </c>
      <c r="E199" s="146" t="s">
        <v>19</v>
      </c>
      <c r="F199" s="147" t="s">
        <v>289</v>
      </c>
      <c r="H199" s="148">
        <v>34.799999999999997</v>
      </c>
      <c r="I199" s="149"/>
      <c r="L199" s="144"/>
      <c r="M199" s="150"/>
      <c r="T199" s="151"/>
      <c r="AT199" s="146" t="s">
        <v>150</v>
      </c>
      <c r="AU199" s="146" t="s">
        <v>82</v>
      </c>
      <c r="AV199" s="12" t="s">
        <v>82</v>
      </c>
      <c r="AW199" s="12" t="s">
        <v>33</v>
      </c>
      <c r="AX199" s="12" t="s">
        <v>72</v>
      </c>
      <c r="AY199" s="146" t="s">
        <v>134</v>
      </c>
    </row>
    <row r="200" spans="2:65" s="12" customFormat="1">
      <c r="B200" s="144"/>
      <c r="D200" s="145" t="s">
        <v>150</v>
      </c>
      <c r="E200" s="146" t="s">
        <v>19</v>
      </c>
      <c r="F200" s="147" t="s">
        <v>152</v>
      </c>
      <c r="H200" s="148">
        <v>-10.88</v>
      </c>
      <c r="I200" s="149"/>
      <c r="L200" s="144"/>
      <c r="M200" s="150"/>
      <c r="T200" s="151"/>
      <c r="AT200" s="146" t="s">
        <v>150</v>
      </c>
      <c r="AU200" s="146" t="s">
        <v>82</v>
      </c>
      <c r="AV200" s="12" t="s">
        <v>82</v>
      </c>
      <c r="AW200" s="12" t="s">
        <v>33</v>
      </c>
      <c r="AX200" s="12" t="s">
        <v>72</v>
      </c>
      <c r="AY200" s="146" t="s">
        <v>134</v>
      </c>
    </row>
    <row r="201" spans="2:65" s="13" customFormat="1">
      <c r="B201" s="152"/>
      <c r="D201" s="145" t="s">
        <v>150</v>
      </c>
      <c r="E201" s="153" t="s">
        <v>19</v>
      </c>
      <c r="F201" s="154" t="s">
        <v>153</v>
      </c>
      <c r="H201" s="155">
        <v>23.92</v>
      </c>
      <c r="I201" s="156"/>
      <c r="L201" s="152"/>
      <c r="M201" s="157"/>
      <c r="T201" s="158"/>
      <c r="AT201" s="153" t="s">
        <v>150</v>
      </c>
      <c r="AU201" s="153" t="s">
        <v>82</v>
      </c>
      <c r="AV201" s="13" t="s">
        <v>142</v>
      </c>
      <c r="AW201" s="13" t="s">
        <v>33</v>
      </c>
      <c r="AX201" s="13" t="s">
        <v>80</v>
      </c>
      <c r="AY201" s="153" t="s">
        <v>134</v>
      </c>
    </row>
    <row r="202" spans="2:65" s="1" customFormat="1" ht="16.5" customHeight="1">
      <c r="B202" s="32"/>
      <c r="C202" s="127" t="s">
        <v>290</v>
      </c>
      <c r="D202" s="175" t="s">
        <v>137</v>
      </c>
      <c r="E202" s="128" t="s">
        <v>291</v>
      </c>
      <c r="F202" s="129" t="s">
        <v>292</v>
      </c>
      <c r="G202" s="130" t="s">
        <v>140</v>
      </c>
      <c r="H202" s="131">
        <v>23.92</v>
      </c>
      <c r="I202" s="132"/>
      <c r="J202" s="133">
        <f>ROUND(I202*H202,2)</f>
        <v>0</v>
      </c>
      <c r="K202" s="129" t="s">
        <v>141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8.0000000000000002E-3</v>
      </c>
      <c r="T202" s="137">
        <f>S202*H202</f>
        <v>0.19136000000000003</v>
      </c>
      <c r="AR202" s="138" t="s">
        <v>231</v>
      </c>
      <c r="AT202" s="138" t="s">
        <v>137</v>
      </c>
      <c r="AU202" s="138" t="s">
        <v>82</v>
      </c>
      <c r="AY202" s="17" t="s">
        <v>134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231</v>
      </c>
      <c r="BM202" s="138" t="s">
        <v>293</v>
      </c>
    </row>
    <row r="203" spans="2:65" s="1" customFormat="1">
      <c r="B203" s="32"/>
      <c r="D203" s="140" t="s">
        <v>144</v>
      </c>
      <c r="F203" s="141" t="s">
        <v>294</v>
      </c>
      <c r="I203" s="142"/>
      <c r="L203" s="32"/>
      <c r="M203" s="143"/>
      <c r="T203" s="53"/>
      <c r="AT203" s="17" t="s">
        <v>144</v>
      </c>
      <c r="AU203" s="17" t="s">
        <v>82</v>
      </c>
    </row>
    <row r="204" spans="2:65" s="14" customFormat="1">
      <c r="B204" s="169"/>
      <c r="D204" s="145" t="s">
        <v>150</v>
      </c>
      <c r="E204" s="170" t="s">
        <v>19</v>
      </c>
      <c r="F204" s="171" t="s">
        <v>288</v>
      </c>
      <c r="H204" s="170" t="s">
        <v>19</v>
      </c>
      <c r="I204" s="172"/>
      <c r="L204" s="169"/>
      <c r="M204" s="173"/>
      <c r="T204" s="174"/>
      <c r="AT204" s="170" t="s">
        <v>150</v>
      </c>
      <c r="AU204" s="170" t="s">
        <v>82</v>
      </c>
      <c r="AV204" s="14" t="s">
        <v>80</v>
      </c>
      <c r="AW204" s="14" t="s">
        <v>33</v>
      </c>
      <c r="AX204" s="14" t="s">
        <v>72</v>
      </c>
      <c r="AY204" s="170" t="s">
        <v>134</v>
      </c>
    </row>
    <row r="205" spans="2:65" s="12" customFormat="1">
      <c r="B205" s="144"/>
      <c r="D205" s="145" t="s">
        <v>150</v>
      </c>
      <c r="E205" s="146" t="s">
        <v>19</v>
      </c>
      <c r="F205" s="147" t="s">
        <v>289</v>
      </c>
      <c r="H205" s="148">
        <v>34.799999999999997</v>
      </c>
      <c r="I205" s="149"/>
      <c r="L205" s="144"/>
      <c r="M205" s="150"/>
      <c r="T205" s="151"/>
      <c r="AT205" s="146" t="s">
        <v>150</v>
      </c>
      <c r="AU205" s="146" t="s">
        <v>82</v>
      </c>
      <c r="AV205" s="12" t="s">
        <v>82</v>
      </c>
      <c r="AW205" s="12" t="s">
        <v>33</v>
      </c>
      <c r="AX205" s="12" t="s">
        <v>72</v>
      </c>
      <c r="AY205" s="146" t="s">
        <v>134</v>
      </c>
    </row>
    <row r="206" spans="2:65" s="12" customFormat="1">
      <c r="B206" s="144"/>
      <c r="D206" s="145" t="s">
        <v>150</v>
      </c>
      <c r="E206" s="146" t="s">
        <v>19</v>
      </c>
      <c r="F206" s="147" t="s">
        <v>152</v>
      </c>
      <c r="H206" s="148">
        <v>-10.88</v>
      </c>
      <c r="I206" s="149"/>
      <c r="L206" s="144"/>
      <c r="M206" s="150"/>
      <c r="T206" s="151"/>
      <c r="AT206" s="146" t="s">
        <v>150</v>
      </c>
      <c r="AU206" s="146" t="s">
        <v>82</v>
      </c>
      <c r="AV206" s="12" t="s">
        <v>82</v>
      </c>
      <c r="AW206" s="12" t="s">
        <v>33</v>
      </c>
      <c r="AX206" s="12" t="s">
        <v>72</v>
      </c>
      <c r="AY206" s="146" t="s">
        <v>134</v>
      </c>
    </row>
    <row r="207" spans="2:65" s="13" customFormat="1">
      <c r="B207" s="152"/>
      <c r="D207" s="145" t="s">
        <v>150</v>
      </c>
      <c r="E207" s="153" t="s">
        <v>19</v>
      </c>
      <c r="F207" s="154" t="s">
        <v>153</v>
      </c>
      <c r="H207" s="155">
        <v>23.92</v>
      </c>
      <c r="I207" s="156"/>
      <c r="L207" s="152"/>
      <c r="M207" s="157"/>
      <c r="T207" s="158"/>
      <c r="AT207" s="153" t="s">
        <v>150</v>
      </c>
      <c r="AU207" s="153" t="s">
        <v>82</v>
      </c>
      <c r="AV207" s="13" t="s">
        <v>142</v>
      </c>
      <c r="AW207" s="13" t="s">
        <v>33</v>
      </c>
      <c r="AX207" s="13" t="s">
        <v>80</v>
      </c>
      <c r="AY207" s="153" t="s">
        <v>134</v>
      </c>
    </row>
    <row r="208" spans="2:65" s="1" customFormat="1" ht="21.75" customHeight="1">
      <c r="B208" s="32"/>
      <c r="C208" s="127" t="s">
        <v>295</v>
      </c>
      <c r="D208" s="175" t="s">
        <v>137</v>
      </c>
      <c r="E208" s="128" t="s">
        <v>296</v>
      </c>
      <c r="F208" s="129" t="s">
        <v>297</v>
      </c>
      <c r="G208" s="130" t="s">
        <v>140</v>
      </c>
      <c r="H208" s="131">
        <v>280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2.4649999999999998E-2</v>
      </c>
      <c r="T208" s="137">
        <f>S208*H208</f>
        <v>6.9019999999999992</v>
      </c>
      <c r="AR208" s="138" t="s">
        <v>231</v>
      </c>
      <c r="AT208" s="138" t="s">
        <v>137</v>
      </c>
      <c r="AU208" s="138" t="s">
        <v>82</v>
      </c>
      <c r="AY208" s="17" t="s">
        <v>134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231</v>
      </c>
      <c r="BM208" s="138" t="s">
        <v>298</v>
      </c>
    </row>
    <row r="209" spans="2:65" s="1" customFormat="1" ht="24.2" customHeight="1">
      <c r="B209" s="32"/>
      <c r="C209" s="127" t="s">
        <v>299</v>
      </c>
      <c r="D209" s="175" t="s">
        <v>137</v>
      </c>
      <c r="E209" s="128" t="s">
        <v>254</v>
      </c>
      <c r="F209" s="129" t="s">
        <v>255</v>
      </c>
      <c r="G209" s="130" t="s">
        <v>256</v>
      </c>
      <c r="H209" s="131">
        <v>15</v>
      </c>
      <c r="I209" s="132"/>
      <c r="J209" s="133">
        <f>ROUND(I209*H209,2)</f>
        <v>0</v>
      </c>
      <c r="K209" s="129" t="s">
        <v>141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142</v>
      </c>
      <c r="AT209" s="138" t="s">
        <v>137</v>
      </c>
      <c r="AU209" s="138" t="s">
        <v>82</v>
      </c>
      <c r="AY209" s="17" t="s">
        <v>134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142</v>
      </c>
      <c r="BM209" s="138" t="s">
        <v>300</v>
      </c>
    </row>
    <row r="210" spans="2:65" s="1" customFormat="1">
      <c r="B210" s="32"/>
      <c r="D210" s="140" t="s">
        <v>144</v>
      </c>
      <c r="F210" s="141" t="s">
        <v>258</v>
      </c>
      <c r="I210" s="142"/>
      <c r="L210" s="32"/>
      <c r="M210" s="143"/>
      <c r="T210" s="53"/>
      <c r="AT210" s="17" t="s">
        <v>144</v>
      </c>
      <c r="AU210" s="17" t="s">
        <v>82</v>
      </c>
    </row>
    <row r="211" spans="2:65" s="1" customFormat="1" ht="21.75" customHeight="1">
      <c r="B211" s="32"/>
      <c r="C211" s="127" t="s">
        <v>301</v>
      </c>
      <c r="D211" s="175" t="s">
        <v>137</v>
      </c>
      <c r="E211" s="128" t="s">
        <v>261</v>
      </c>
      <c r="F211" s="129" t="s">
        <v>262</v>
      </c>
      <c r="G211" s="130" t="s">
        <v>256</v>
      </c>
      <c r="H211" s="131">
        <v>15</v>
      </c>
      <c r="I211" s="132"/>
      <c r="J211" s="133">
        <f>ROUND(I211*H211,2)</f>
        <v>0</v>
      </c>
      <c r="K211" s="129" t="s">
        <v>141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142</v>
      </c>
      <c r="AT211" s="138" t="s">
        <v>137</v>
      </c>
      <c r="AU211" s="138" t="s">
        <v>82</v>
      </c>
      <c r="AY211" s="17" t="s">
        <v>134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142</v>
      </c>
      <c r="BM211" s="138" t="s">
        <v>302</v>
      </c>
    </row>
    <row r="212" spans="2:65" s="1" customFormat="1">
      <c r="B212" s="32"/>
      <c r="D212" s="140" t="s">
        <v>144</v>
      </c>
      <c r="F212" s="141" t="s">
        <v>264</v>
      </c>
      <c r="I212" s="142"/>
      <c r="L212" s="32"/>
      <c r="M212" s="143"/>
      <c r="T212" s="53"/>
      <c r="AT212" s="17" t="s">
        <v>144</v>
      </c>
      <c r="AU212" s="17" t="s">
        <v>82</v>
      </c>
    </row>
    <row r="213" spans="2:65" s="1" customFormat="1" ht="24.2" customHeight="1">
      <c r="B213" s="32"/>
      <c r="C213" s="127" t="s">
        <v>303</v>
      </c>
      <c r="D213" s="175" t="s">
        <v>137</v>
      </c>
      <c r="E213" s="128" t="s">
        <v>265</v>
      </c>
      <c r="F213" s="129" t="s">
        <v>266</v>
      </c>
      <c r="G213" s="130" t="s">
        <v>256</v>
      </c>
      <c r="H213" s="131">
        <v>135</v>
      </c>
      <c r="I213" s="132"/>
      <c r="J213" s="133">
        <f>ROUND(I213*H213,2)</f>
        <v>0</v>
      </c>
      <c r="K213" s="129" t="s">
        <v>141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142</v>
      </c>
      <c r="AT213" s="138" t="s">
        <v>137</v>
      </c>
      <c r="AU213" s="138" t="s">
        <v>82</v>
      </c>
      <c r="AY213" s="17" t="s">
        <v>134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142</v>
      </c>
      <c r="BM213" s="138" t="s">
        <v>304</v>
      </c>
    </row>
    <row r="214" spans="2:65" s="1" customFormat="1">
      <c r="B214" s="32"/>
      <c r="D214" s="140" t="s">
        <v>144</v>
      </c>
      <c r="F214" s="141" t="s">
        <v>268</v>
      </c>
      <c r="I214" s="142"/>
      <c r="L214" s="32"/>
      <c r="M214" s="143"/>
      <c r="T214" s="53"/>
      <c r="AT214" s="17" t="s">
        <v>144</v>
      </c>
      <c r="AU214" s="17" t="s">
        <v>82</v>
      </c>
    </row>
    <row r="215" spans="2:65" s="12" customFormat="1">
      <c r="B215" s="144"/>
      <c r="D215" s="145" t="s">
        <v>150</v>
      </c>
      <c r="E215" s="146" t="s">
        <v>19</v>
      </c>
      <c r="F215" s="147" t="s">
        <v>305</v>
      </c>
      <c r="H215" s="148">
        <v>135</v>
      </c>
      <c r="I215" s="149"/>
      <c r="L215" s="144"/>
      <c r="M215" s="150"/>
      <c r="T215" s="151"/>
      <c r="AT215" s="146" t="s">
        <v>150</v>
      </c>
      <c r="AU215" s="146" t="s">
        <v>82</v>
      </c>
      <c r="AV215" s="12" t="s">
        <v>82</v>
      </c>
      <c r="AW215" s="12" t="s">
        <v>33</v>
      </c>
      <c r="AX215" s="12" t="s">
        <v>80</v>
      </c>
      <c r="AY215" s="146" t="s">
        <v>134</v>
      </c>
    </row>
    <row r="216" spans="2:65" s="1" customFormat="1" ht="24.2" customHeight="1">
      <c r="B216" s="32"/>
      <c r="C216" s="127" t="s">
        <v>306</v>
      </c>
      <c r="D216" s="175" t="s">
        <v>137</v>
      </c>
      <c r="E216" s="128" t="s">
        <v>307</v>
      </c>
      <c r="F216" s="129" t="s">
        <v>308</v>
      </c>
      <c r="G216" s="130" t="s">
        <v>256</v>
      </c>
      <c r="H216" s="131">
        <v>15</v>
      </c>
      <c r="I216" s="132"/>
      <c r="J216" s="133">
        <f>ROUND(I216*H216,2)</f>
        <v>0</v>
      </c>
      <c r="K216" s="129" t="s">
        <v>141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142</v>
      </c>
      <c r="AT216" s="138" t="s">
        <v>137</v>
      </c>
      <c r="AU216" s="138" t="s">
        <v>82</v>
      </c>
      <c r="AY216" s="17" t="s">
        <v>134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142</v>
      </c>
      <c r="BM216" s="138" t="s">
        <v>309</v>
      </c>
    </row>
    <row r="217" spans="2:65" s="1" customFormat="1">
      <c r="B217" s="32"/>
      <c r="D217" s="140" t="s">
        <v>144</v>
      </c>
      <c r="F217" s="141" t="s">
        <v>310</v>
      </c>
      <c r="I217" s="142"/>
      <c r="L217" s="32"/>
      <c r="M217" s="143"/>
      <c r="T217" s="53"/>
      <c r="AT217" s="17" t="s">
        <v>144</v>
      </c>
      <c r="AU217" s="17" t="s">
        <v>82</v>
      </c>
    </row>
    <row r="218" spans="2:65" s="1" customFormat="1" ht="49.15" customHeight="1">
      <c r="B218" s="32"/>
      <c r="C218" s="127" t="s">
        <v>311</v>
      </c>
      <c r="D218" s="175" t="s">
        <v>137</v>
      </c>
      <c r="E218" s="128" t="s">
        <v>312</v>
      </c>
      <c r="F218" s="129" t="s">
        <v>313</v>
      </c>
      <c r="G218" s="130" t="s">
        <v>256</v>
      </c>
      <c r="H218" s="131">
        <v>15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231</v>
      </c>
      <c r="AT218" s="138" t="s">
        <v>137</v>
      </c>
      <c r="AU218" s="138" t="s">
        <v>82</v>
      </c>
      <c r="AY218" s="17" t="s">
        <v>134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231</v>
      </c>
      <c r="BM218" s="138" t="s">
        <v>314</v>
      </c>
    </row>
    <row r="219" spans="2:65" s="1" customFormat="1" ht="72">
      <c r="B219" s="32"/>
      <c r="D219" s="145" t="s">
        <v>315</v>
      </c>
      <c r="F219" s="268" t="s">
        <v>316</v>
      </c>
      <c r="I219" s="142"/>
      <c r="L219" s="32"/>
      <c r="M219" s="143"/>
      <c r="T219" s="53"/>
      <c r="AT219" s="17" t="s">
        <v>315</v>
      </c>
      <c r="AU219" s="17" t="s">
        <v>82</v>
      </c>
    </row>
    <row r="220" spans="2:65" s="1" customFormat="1" ht="16.5" customHeight="1">
      <c r="B220" s="32"/>
      <c r="C220" s="127" t="s">
        <v>317</v>
      </c>
      <c r="D220" s="175" t="s">
        <v>137</v>
      </c>
      <c r="E220" s="128" t="s">
        <v>318</v>
      </c>
      <c r="F220" s="129" t="s">
        <v>319</v>
      </c>
      <c r="G220" s="130" t="s">
        <v>320</v>
      </c>
      <c r="H220" s="131">
        <v>1</v>
      </c>
      <c r="I220" s="132"/>
      <c r="J220" s="133">
        <f>ROUND(I220*H220,2)</f>
        <v>0</v>
      </c>
      <c r="K220" s="129" t="s">
        <v>19</v>
      </c>
      <c r="L220" s="32"/>
      <c r="M220" s="134" t="s">
        <v>19</v>
      </c>
      <c r="N220" s="135" t="s">
        <v>43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231</v>
      </c>
      <c r="AT220" s="138" t="s">
        <v>137</v>
      </c>
      <c r="AU220" s="138" t="s">
        <v>82</v>
      </c>
      <c r="AY220" s="17" t="s">
        <v>134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80</v>
      </c>
      <c r="BK220" s="139">
        <f>ROUND(I220*H220,2)</f>
        <v>0</v>
      </c>
      <c r="BL220" s="17" t="s">
        <v>231</v>
      </c>
      <c r="BM220" s="138" t="s">
        <v>321</v>
      </c>
    </row>
    <row r="221" spans="2:65" s="1" customFormat="1" ht="16.5" customHeight="1">
      <c r="B221" s="32"/>
      <c r="C221" s="127" t="s">
        <v>322</v>
      </c>
      <c r="D221" s="175" t="s">
        <v>137</v>
      </c>
      <c r="E221" s="128" t="s">
        <v>323</v>
      </c>
      <c r="F221" s="129" t="s">
        <v>324</v>
      </c>
      <c r="G221" s="130" t="s">
        <v>325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231</v>
      </c>
      <c r="AT221" s="138" t="s">
        <v>137</v>
      </c>
      <c r="AU221" s="138" t="s">
        <v>82</v>
      </c>
      <c r="AY221" s="17" t="s">
        <v>134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231</v>
      </c>
      <c r="BM221" s="138" t="s">
        <v>326</v>
      </c>
    </row>
    <row r="222" spans="2:65" s="11" customFormat="1" ht="22.9" customHeight="1">
      <c r="B222" s="115"/>
      <c r="D222" s="116" t="s">
        <v>71</v>
      </c>
      <c r="E222" s="125" t="s">
        <v>327</v>
      </c>
      <c r="F222" s="125" t="s">
        <v>328</v>
      </c>
      <c r="I222" s="118"/>
      <c r="J222" s="126">
        <f>BK222</f>
        <v>0</v>
      </c>
      <c r="L222" s="115"/>
      <c r="M222" s="120"/>
      <c r="P222" s="121">
        <f>SUM(P223:P224)</f>
        <v>0</v>
      </c>
      <c r="R222" s="121">
        <f>SUM(R223:R224)</f>
        <v>0</v>
      </c>
      <c r="T222" s="122">
        <f>SUM(T223:T224)</f>
        <v>0</v>
      </c>
      <c r="AR222" s="116" t="s">
        <v>80</v>
      </c>
      <c r="AT222" s="123" t="s">
        <v>71</v>
      </c>
      <c r="AU222" s="123" t="s">
        <v>80</v>
      </c>
      <c r="AY222" s="116" t="s">
        <v>134</v>
      </c>
      <c r="BK222" s="124">
        <f>SUM(BK223:BK224)</f>
        <v>0</v>
      </c>
    </row>
    <row r="223" spans="2:65" s="1" customFormat="1" ht="37.9" customHeight="1">
      <c r="B223" s="32"/>
      <c r="C223" s="127" t="s">
        <v>329</v>
      </c>
      <c r="D223" s="127" t="s">
        <v>137</v>
      </c>
      <c r="E223" s="128" t="s">
        <v>330</v>
      </c>
      <c r="F223" s="129" t="s">
        <v>331</v>
      </c>
      <c r="G223" s="130" t="s">
        <v>256</v>
      </c>
      <c r="H223" s="131">
        <v>0.77</v>
      </c>
      <c r="I223" s="132"/>
      <c r="J223" s="133">
        <f>ROUND(I223*H223,2)</f>
        <v>0</v>
      </c>
      <c r="K223" s="129" t="s">
        <v>141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142</v>
      </c>
      <c r="AT223" s="138" t="s">
        <v>137</v>
      </c>
      <c r="AU223" s="138" t="s">
        <v>82</v>
      </c>
      <c r="AY223" s="17" t="s">
        <v>134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142</v>
      </c>
      <c r="BM223" s="138" t="s">
        <v>332</v>
      </c>
    </row>
    <row r="224" spans="2:65" s="1" customFormat="1">
      <c r="B224" s="32"/>
      <c r="D224" s="140" t="s">
        <v>144</v>
      </c>
      <c r="F224" s="141" t="s">
        <v>333</v>
      </c>
      <c r="I224" s="142"/>
      <c r="L224" s="32"/>
      <c r="M224" s="143"/>
      <c r="T224" s="53"/>
      <c r="AT224" s="17" t="s">
        <v>144</v>
      </c>
      <c r="AU224" s="17" t="s">
        <v>82</v>
      </c>
    </row>
    <row r="225" spans="2:65" s="11" customFormat="1" ht="25.9" customHeight="1">
      <c r="B225" s="115"/>
      <c r="D225" s="116" t="s">
        <v>71</v>
      </c>
      <c r="E225" s="117" t="s">
        <v>334</v>
      </c>
      <c r="F225" s="117" t="s">
        <v>335</v>
      </c>
      <c r="I225" s="118"/>
      <c r="J225" s="119">
        <f>BK225</f>
        <v>0</v>
      </c>
      <c r="L225" s="115"/>
      <c r="M225" s="120"/>
      <c r="P225" s="121">
        <f>P226+P242+P247+P286+P300+P308+P325+P351+P397+P433+P445+P463+P505+P523</f>
        <v>0</v>
      </c>
      <c r="R225" s="121">
        <f>R226+R242+R247+R286+R300+R308+R325+R351+R397+R433+R445+R463+R505+R523</f>
        <v>52.903733520000003</v>
      </c>
      <c r="T225" s="122">
        <f>T226+T242+T247+T286+T300+T308+T325+T351+T397+T433+T445+T463+T505+T523</f>
        <v>6.0230100000000002</v>
      </c>
      <c r="AR225" s="116" t="s">
        <v>82</v>
      </c>
      <c r="AT225" s="123" t="s">
        <v>71</v>
      </c>
      <c r="AU225" s="123" t="s">
        <v>72</v>
      </c>
      <c r="AY225" s="116" t="s">
        <v>134</v>
      </c>
      <c r="BK225" s="124">
        <f>BK226+BK242+BK247+BK286+BK300+BK308+BK325+BK351+BK397+BK433+BK445+BK463+BK505+BK523</f>
        <v>0</v>
      </c>
    </row>
    <row r="226" spans="2:65" s="11" customFormat="1" ht="22.9" customHeight="1">
      <c r="B226" s="115"/>
      <c r="D226" s="116" t="s">
        <v>71</v>
      </c>
      <c r="E226" s="125" t="s">
        <v>336</v>
      </c>
      <c r="F226" s="125" t="s">
        <v>337</v>
      </c>
      <c r="I226" s="118"/>
      <c r="J226" s="126">
        <f>BK226</f>
        <v>0</v>
      </c>
      <c r="L226" s="115"/>
      <c r="M226" s="120"/>
      <c r="P226" s="121">
        <f>SUM(P227:P241)</f>
        <v>0</v>
      </c>
      <c r="R226" s="121">
        <f>SUM(R227:R241)</f>
        <v>4.2823289999999998</v>
      </c>
      <c r="T226" s="122">
        <f>SUM(T227:T241)</f>
        <v>0</v>
      </c>
      <c r="AR226" s="116" t="s">
        <v>82</v>
      </c>
      <c r="AT226" s="123" t="s">
        <v>71</v>
      </c>
      <c r="AU226" s="123" t="s">
        <v>80</v>
      </c>
      <c r="AY226" s="116" t="s">
        <v>134</v>
      </c>
      <c r="BK226" s="124">
        <f>SUM(BK227:BK241)</f>
        <v>0</v>
      </c>
    </row>
    <row r="227" spans="2:65" s="1" customFormat="1" ht="24.2" customHeight="1">
      <c r="B227" s="32"/>
      <c r="C227" s="127" t="s">
        <v>338</v>
      </c>
      <c r="D227" s="127" t="s">
        <v>137</v>
      </c>
      <c r="E227" s="128" t="s">
        <v>339</v>
      </c>
      <c r="F227" s="129" t="s">
        <v>340</v>
      </c>
      <c r="G227" s="130" t="s">
        <v>140</v>
      </c>
      <c r="H227" s="131">
        <v>233</v>
      </c>
      <c r="I227" s="132"/>
      <c r="J227" s="133">
        <f>ROUND(I227*H227,2)</f>
        <v>0</v>
      </c>
      <c r="K227" s="129" t="s">
        <v>141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231</v>
      </c>
      <c r="AT227" s="138" t="s">
        <v>137</v>
      </c>
      <c r="AU227" s="138" t="s">
        <v>82</v>
      </c>
      <c r="AY227" s="17" t="s">
        <v>134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231</v>
      </c>
      <c r="BM227" s="138" t="s">
        <v>341</v>
      </c>
    </row>
    <row r="228" spans="2:65" s="1" customFormat="1">
      <c r="B228" s="32"/>
      <c r="D228" s="140" t="s">
        <v>144</v>
      </c>
      <c r="F228" s="141" t="s">
        <v>342</v>
      </c>
      <c r="I228" s="142"/>
      <c r="L228" s="32"/>
      <c r="M228" s="143"/>
      <c r="T228" s="53"/>
      <c r="AT228" s="17" t="s">
        <v>144</v>
      </c>
      <c r="AU228" s="17" t="s">
        <v>82</v>
      </c>
    </row>
    <row r="229" spans="2:65" s="14" customFormat="1">
      <c r="B229" s="169"/>
      <c r="D229" s="145" t="s">
        <v>150</v>
      </c>
      <c r="E229" s="170" t="s">
        <v>19</v>
      </c>
      <c r="F229" s="171" t="s">
        <v>170</v>
      </c>
      <c r="H229" s="170" t="s">
        <v>19</v>
      </c>
      <c r="I229" s="172"/>
      <c r="L229" s="169"/>
      <c r="M229" s="173"/>
      <c r="T229" s="174"/>
      <c r="AT229" s="170" t="s">
        <v>150</v>
      </c>
      <c r="AU229" s="170" t="s">
        <v>82</v>
      </c>
      <c r="AV229" s="14" t="s">
        <v>80</v>
      </c>
      <c r="AW229" s="14" t="s">
        <v>33</v>
      </c>
      <c r="AX229" s="14" t="s">
        <v>72</v>
      </c>
      <c r="AY229" s="170" t="s">
        <v>134</v>
      </c>
    </row>
    <row r="230" spans="2:65" s="12" customFormat="1">
      <c r="B230" s="144"/>
      <c r="D230" s="145" t="s">
        <v>150</v>
      </c>
      <c r="E230" s="146" t="s">
        <v>19</v>
      </c>
      <c r="F230" s="147" t="s">
        <v>171</v>
      </c>
      <c r="H230" s="148">
        <v>233</v>
      </c>
      <c r="I230" s="149"/>
      <c r="L230" s="144"/>
      <c r="M230" s="150"/>
      <c r="T230" s="151"/>
      <c r="AT230" s="146" t="s">
        <v>150</v>
      </c>
      <c r="AU230" s="146" t="s">
        <v>82</v>
      </c>
      <c r="AV230" s="12" t="s">
        <v>82</v>
      </c>
      <c r="AW230" s="12" t="s">
        <v>33</v>
      </c>
      <c r="AX230" s="12" t="s">
        <v>80</v>
      </c>
      <c r="AY230" s="146" t="s">
        <v>134</v>
      </c>
    </row>
    <row r="231" spans="2:65" s="1" customFormat="1" ht="16.5" customHeight="1">
      <c r="B231" s="32"/>
      <c r="C231" s="159" t="s">
        <v>343</v>
      </c>
      <c r="D231" s="159" t="s">
        <v>155</v>
      </c>
      <c r="E231" s="160" t="s">
        <v>344</v>
      </c>
      <c r="F231" s="161" t="s">
        <v>345</v>
      </c>
      <c r="G231" s="162" t="s">
        <v>140</v>
      </c>
      <c r="H231" s="163">
        <v>244.65</v>
      </c>
      <c r="I231" s="164"/>
      <c r="J231" s="165">
        <f>ROUND(I231*H231,2)</f>
        <v>0</v>
      </c>
      <c r="K231" s="161" t="s">
        <v>141</v>
      </c>
      <c r="L231" s="166"/>
      <c r="M231" s="167" t="s">
        <v>19</v>
      </c>
      <c r="N231" s="168" t="s">
        <v>43</v>
      </c>
      <c r="P231" s="136">
        <f>O231*H231</f>
        <v>0</v>
      </c>
      <c r="Q231" s="136">
        <v>2.5999999999999998E-4</v>
      </c>
      <c r="R231" s="136">
        <f>Q231*H231</f>
        <v>6.3608999999999999E-2</v>
      </c>
      <c r="S231" s="136">
        <v>0</v>
      </c>
      <c r="T231" s="137">
        <f>S231*H231</f>
        <v>0</v>
      </c>
      <c r="AR231" s="138" t="s">
        <v>317</v>
      </c>
      <c r="AT231" s="138" t="s">
        <v>155</v>
      </c>
      <c r="AU231" s="138" t="s">
        <v>82</v>
      </c>
      <c r="AY231" s="17" t="s">
        <v>134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231</v>
      </c>
      <c r="BM231" s="138" t="s">
        <v>346</v>
      </c>
    </row>
    <row r="232" spans="2:65" s="12" customFormat="1">
      <c r="B232" s="144"/>
      <c r="D232" s="145" t="s">
        <v>150</v>
      </c>
      <c r="F232" s="147" t="s">
        <v>347</v>
      </c>
      <c r="H232" s="148">
        <v>244.65</v>
      </c>
      <c r="I232" s="149"/>
      <c r="L232" s="144"/>
      <c r="M232" s="150"/>
      <c r="T232" s="151"/>
      <c r="AT232" s="146" t="s">
        <v>150</v>
      </c>
      <c r="AU232" s="146" t="s">
        <v>82</v>
      </c>
      <c r="AV232" s="12" t="s">
        <v>82</v>
      </c>
      <c r="AW232" s="12" t="s">
        <v>4</v>
      </c>
      <c r="AX232" s="12" t="s">
        <v>80</v>
      </c>
      <c r="AY232" s="146" t="s">
        <v>134</v>
      </c>
    </row>
    <row r="233" spans="2:65" s="1" customFormat="1" ht="24.2" customHeight="1">
      <c r="B233" s="32"/>
      <c r="C233" s="127" t="s">
        <v>348</v>
      </c>
      <c r="D233" s="127" t="s">
        <v>137</v>
      </c>
      <c r="E233" s="128" t="s">
        <v>349</v>
      </c>
      <c r="F233" s="129" t="s">
        <v>350</v>
      </c>
      <c r="G233" s="130" t="s">
        <v>140</v>
      </c>
      <c r="H233" s="131">
        <v>517</v>
      </c>
      <c r="I233" s="132"/>
      <c r="J233" s="133">
        <f>ROUND(I233*H233,2)</f>
        <v>0</v>
      </c>
      <c r="K233" s="129" t="s">
        <v>141</v>
      </c>
      <c r="L233" s="32"/>
      <c r="M233" s="134" t="s">
        <v>19</v>
      </c>
      <c r="N233" s="135" t="s">
        <v>43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231</v>
      </c>
      <c r="AT233" s="138" t="s">
        <v>137</v>
      </c>
      <c r="AU233" s="138" t="s">
        <v>82</v>
      </c>
      <c r="AY233" s="17" t="s">
        <v>134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80</v>
      </c>
      <c r="BK233" s="139">
        <f>ROUND(I233*H233,2)</f>
        <v>0</v>
      </c>
      <c r="BL233" s="17" t="s">
        <v>231</v>
      </c>
      <c r="BM233" s="138" t="s">
        <v>351</v>
      </c>
    </row>
    <row r="234" spans="2:65" s="1" customFormat="1">
      <c r="B234" s="32"/>
      <c r="D234" s="140" t="s">
        <v>144</v>
      </c>
      <c r="F234" s="141" t="s">
        <v>352</v>
      </c>
      <c r="I234" s="142"/>
      <c r="L234" s="32"/>
      <c r="M234" s="143"/>
      <c r="T234" s="53"/>
      <c r="AT234" s="17" t="s">
        <v>144</v>
      </c>
      <c r="AU234" s="17" t="s">
        <v>82</v>
      </c>
    </row>
    <row r="235" spans="2:65" s="12" customFormat="1">
      <c r="B235" s="144"/>
      <c r="D235" s="145" t="s">
        <v>150</v>
      </c>
      <c r="E235" s="146" t="s">
        <v>19</v>
      </c>
      <c r="F235" s="147" t="s">
        <v>353</v>
      </c>
      <c r="H235" s="148">
        <v>429</v>
      </c>
      <c r="I235" s="149"/>
      <c r="L235" s="144"/>
      <c r="M235" s="150"/>
      <c r="T235" s="151"/>
      <c r="AT235" s="146" t="s">
        <v>150</v>
      </c>
      <c r="AU235" s="146" t="s">
        <v>82</v>
      </c>
      <c r="AV235" s="12" t="s">
        <v>82</v>
      </c>
      <c r="AW235" s="12" t="s">
        <v>33</v>
      </c>
      <c r="AX235" s="12" t="s">
        <v>72</v>
      </c>
      <c r="AY235" s="146" t="s">
        <v>134</v>
      </c>
    </row>
    <row r="236" spans="2:65" s="12" customFormat="1">
      <c r="B236" s="144"/>
      <c r="D236" s="145" t="s">
        <v>150</v>
      </c>
      <c r="E236" s="146" t="s">
        <v>19</v>
      </c>
      <c r="F236" s="147" t="s">
        <v>354</v>
      </c>
      <c r="H236" s="148">
        <v>88</v>
      </c>
      <c r="I236" s="149"/>
      <c r="L236" s="144"/>
      <c r="M236" s="150"/>
      <c r="T236" s="151"/>
      <c r="AT236" s="146" t="s">
        <v>150</v>
      </c>
      <c r="AU236" s="146" t="s">
        <v>82</v>
      </c>
      <c r="AV236" s="12" t="s">
        <v>82</v>
      </c>
      <c r="AW236" s="12" t="s">
        <v>33</v>
      </c>
      <c r="AX236" s="12" t="s">
        <v>72</v>
      </c>
      <c r="AY236" s="146" t="s">
        <v>134</v>
      </c>
    </row>
    <row r="237" spans="2:65" s="13" customFormat="1">
      <c r="B237" s="152"/>
      <c r="D237" s="145" t="s">
        <v>150</v>
      </c>
      <c r="E237" s="153" t="s">
        <v>19</v>
      </c>
      <c r="F237" s="154" t="s">
        <v>153</v>
      </c>
      <c r="H237" s="155">
        <v>517</v>
      </c>
      <c r="I237" s="156"/>
      <c r="L237" s="152"/>
      <c r="M237" s="157"/>
      <c r="T237" s="158"/>
      <c r="AT237" s="153" t="s">
        <v>150</v>
      </c>
      <c r="AU237" s="153" t="s">
        <v>82</v>
      </c>
      <c r="AV237" s="13" t="s">
        <v>142</v>
      </c>
      <c r="AW237" s="13" t="s">
        <v>33</v>
      </c>
      <c r="AX237" s="13" t="s">
        <v>80</v>
      </c>
      <c r="AY237" s="153" t="s">
        <v>134</v>
      </c>
    </row>
    <row r="238" spans="2:65" s="1" customFormat="1" ht="16.5" customHeight="1">
      <c r="B238" s="32"/>
      <c r="C238" s="159" t="s">
        <v>355</v>
      </c>
      <c r="D238" s="159" t="s">
        <v>155</v>
      </c>
      <c r="E238" s="160" t="s">
        <v>356</v>
      </c>
      <c r="F238" s="161" t="s">
        <v>357</v>
      </c>
      <c r="G238" s="162" t="s">
        <v>140</v>
      </c>
      <c r="H238" s="163">
        <v>527.34</v>
      </c>
      <c r="I238" s="164"/>
      <c r="J238" s="165">
        <f>ROUND(I238*H238,2)</f>
        <v>0</v>
      </c>
      <c r="K238" s="161" t="s">
        <v>141</v>
      </c>
      <c r="L238" s="166"/>
      <c r="M238" s="167" t="s">
        <v>19</v>
      </c>
      <c r="N238" s="168" t="s">
        <v>43</v>
      </c>
      <c r="P238" s="136">
        <f>O238*H238</f>
        <v>0</v>
      </c>
      <c r="Q238" s="136">
        <v>8.0000000000000002E-3</v>
      </c>
      <c r="R238" s="136">
        <f>Q238*H238</f>
        <v>4.2187200000000002</v>
      </c>
      <c r="S238" s="136">
        <v>0</v>
      </c>
      <c r="T238" s="137">
        <f>S238*H238</f>
        <v>0</v>
      </c>
      <c r="AR238" s="138" t="s">
        <v>317</v>
      </c>
      <c r="AT238" s="138" t="s">
        <v>155</v>
      </c>
      <c r="AU238" s="138" t="s">
        <v>82</v>
      </c>
      <c r="AY238" s="17" t="s">
        <v>134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231</v>
      </c>
      <c r="BM238" s="138" t="s">
        <v>358</v>
      </c>
    </row>
    <row r="239" spans="2:65" s="12" customFormat="1">
      <c r="B239" s="144"/>
      <c r="D239" s="145" t="s">
        <v>150</v>
      </c>
      <c r="F239" s="147" t="s">
        <v>359</v>
      </c>
      <c r="H239" s="148">
        <v>527.34</v>
      </c>
      <c r="I239" s="149"/>
      <c r="L239" s="144"/>
      <c r="M239" s="150"/>
      <c r="T239" s="151"/>
      <c r="AT239" s="146" t="s">
        <v>150</v>
      </c>
      <c r="AU239" s="146" t="s">
        <v>82</v>
      </c>
      <c r="AV239" s="12" t="s">
        <v>82</v>
      </c>
      <c r="AW239" s="12" t="s">
        <v>4</v>
      </c>
      <c r="AX239" s="12" t="s">
        <v>80</v>
      </c>
      <c r="AY239" s="146" t="s">
        <v>134</v>
      </c>
    </row>
    <row r="240" spans="2:65" s="1" customFormat="1" ht="24.2" customHeight="1">
      <c r="B240" s="32"/>
      <c r="C240" s="127" t="s">
        <v>360</v>
      </c>
      <c r="D240" s="127" t="s">
        <v>137</v>
      </c>
      <c r="E240" s="128" t="s">
        <v>361</v>
      </c>
      <c r="F240" s="129" t="s">
        <v>362</v>
      </c>
      <c r="G240" s="130" t="s">
        <v>256</v>
      </c>
      <c r="H240" s="131">
        <v>4.282</v>
      </c>
      <c r="I240" s="132"/>
      <c r="J240" s="133">
        <f>ROUND(I240*H240,2)</f>
        <v>0</v>
      </c>
      <c r="K240" s="129" t="s">
        <v>141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231</v>
      </c>
      <c r="AT240" s="138" t="s">
        <v>137</v>
      </c>
      <c r="AU240" s="138" t="s">
        <v>82</v>
      </c>
      <c r="AY240" s="17" t="s">
        <v>134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231</v>
      </c>
      <c r="BM240" s="138" t="s">
        <v>363</v>
      </c>
    </row>
    <row r="241" spans="2:65" s="1" customFormat="1">
      <c r="B241" s="32"/>
      <c r="D241" s="140" t="s">
        <v>144</v>
      </c>
      <c r="F241" s="141" t="s">
        <v>364</v>
      </c>
      <c r="I241" s="142"/>
      <c r="L241" s="32"/>
      <c r="M241" s="143"/>
      <c r="T241" s="53"/>
      <c r="AT241" s="17" t="s">
        <v>144</v>
      </c>
      <c r="AU241" s="17" t="s">
        <v>82</v>
      </c>
    </row>
    <row r="242" spans="2:65" s="11" customFormat="1" ht="22.9" customHeight="1">
      <c r="B242" s="115"/>
      <c r="D242" s="116" t="s">
        <v>71</v>
      </c>
      <c r="E242" s="125" t="s">
        <v>365</v>
      </c>
      <c r="F242" s="125" t="s">
        <v>366</v>
      </c>
      <c r="I242" s="118"/>
      <c r="J242" s="126">
        <f>BK242</f>
        <v>0</v>
      </c>
      <c r="L242" s="115"/>
      <c r="M242" s="120"/>
      <c r="P242" s="121">
        <f>SUM(P243:P246)</f>
        <v>0</v>
      </c>
      <c r="R242" s="121">
        <f>SUM(R243:R246)</f>
        <v>1.48E-3</v>
      </c>
      <c r="T242" s="122">
        <f>SUM(T243:T246)</f>
        <v>0</v>
      </c>
      <c r="AR242" s="116" t="s">
        <v>82</v>
      </c>
      <c r="AT242" s="123" t="s">
        <v>71</v>
      </c>
      <c r="AU242" s="123" t="s">
        <v>80</v>
      </c>
      <c r="AY242" s="116" t="s">
        <v>134</v>
      </c>
      <c r="BK242" s="124">
        <f>SUM(BK243:BK246)</f>
        <v>0</v>
      </c>
    </row>
    <row r="243" spans="2:65" s="1" customFormat="1" ht="16.5" customHeight="1">
      <c r="B243" s="32"/>
      <c r="C243" s="127" t="s">
        <v>367</v>
      </c>
      <c r="D243" s="127" t="s">
        <v>137</v>
      </c>
      <c r="E243" s="128" t="s">
        <v>368</v>
      </c>
      <c r="F243" s="129" t="s">
        <v>369</v>
      </c>
      <c r="G243" s="130" t="s">
        <v>201</v>
      </c>
      <c r="H243" s="131">
        <v>1</v>
      </c>
      <c r="I243" s="132"/>
      <c r="J243" s="133">
        <f>ROUND(I243*H243,2)</f>
        <v>0</v>
      </c>
      <c r="K243" s="129" t="s">
        <v>141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1.48E-3</v>
      </c>
      <c r="R243" s="136">
        <f>Q243*H243</f>
        <v>1.48E-3</v>
      </c>
      <c r="S243" s="136">
        <v>0</v>
      </c>
      <c r="T243" s="137">
        <f>S243*H243</f>
        <v>0</v>
      </c>
      <c r="AR243" s="138" t="s">
        <v>231</v>
      </c>
      <c r="AT243" s="138" t="s">
        <v>137</v>
      </c>
      <c r="AU243" s="138" t="s">
        <v>82</v>
      </c>
      <c r="AY243" s="17" t="s">
        <v>134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231</v>
      </c>
      <c r="BM243" s="138" t="s">
        <v>370</v>
      </c>
    </row>
    <row r="244" spans="2:65" s="1" customFormat="1">
      <c r="B244" s="32"/>
      <c r="D244" s="140" t="s">
        <v>144</v>
      </c>
      <c r="F244" s="141" t="s">
        <v>371</v>
      </c>
      <c r="I244" s="142"/>
      <c r="L244" s="32"/>
      <c r="M244" s="143"/>
      <c r="T244" s="53"/>
      <c r="AT244" s="17" t="s">
        <v>144</v>
      </c>
      <c r="AU244" s="17" t="s">
        <v>82</v>
      </c>
    </row>
    <row r="245" spans="2:65" s="1" customFormat="1" ht="24.2" customHeight="1">
      <c r="B245" s="32"/>
      <c r="C245" s="127" t="s">
        <v>372</v>
      </c>
      <c r="D245" s="127" t="s">
        <v>137</v>
      </c>
      <c r="E245" s="128" t="s">
        <v>373</v>
      </c>
      <c r="F245" s="129" t="s">
        <v>374</v>
      </c>
      <c r="G245" s="130" t="s">
        <v>256</v>
      </c>
      <c r="H245" s="131">
        <v>1E-3</v>
      </c>
      <c r="I245" s="132"/>
      <c r="J245" s="133">
        <f>ROUND(I245*H245,2)</f>
        <v>0</v>
      </c>
      <c r="K245" s="129" t="s">
        <v>141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</v>
      </c>
      <c r="T245" s="137">
        <f>S245*H245</f>
        <v>0</v>
      </c>
      <c r="AR245" s="138" t="s">
        <v>231</v>
      </c>
      <c r="AT245" s="138" t="s">
        <v>137</v>
      </c>
      <c r="AU245" s="138" t="s">
        <v>82</v>
      </c>
      <c r="AY245" s="17" t="s">
        <v>134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231</v>
      </c>
      <c r="BM245" s="138" t="s">
        <v>375</v>
      </c>
    </row>
    <row r="246" spans="2:65" s="1" customFormat="1">
      <c r="B246" s="32"/>
      <c r="D246" s="140" t="s">
        <v>144</v>
      </c>
      <c r="F246" s="141" t="s">
        <v>376</v>
      </c>
      <c r="I246" s="142"/>
      <c r="L246" s="32"/>
      <c r="M246" s="143"/>
      <c r="T246" s="53"/>
      <c r="AT246" s="17" t="s">
        <v>144</v>
      </c>
      <c r="AU246" s="17" t="s">
        <v>82</v>
      </c>
    </row>
    <row r="247" spans="2:65" s="11" customFormat="1" ht="22.9" customHeight="1">
      <c r="B247" s="115"/>
      <c r="D247" s="116" t="s">
        <v>71</v>
      </c>
      <c r="E247" s="125" t="s">
        <v>377</v>
      </c>
      <c r="F247" s="125" t="s">
        <v>378</v>
      </c>
      <c r="I247" s="118"/>
      <c r="J247" s="126">
        <f>BK247</f>
        <v>0</v>
      </c>
      <c r="L247" s="115"/>
      <c r="M247" s="120"/>
      <c r="P247" s="121">
        <f>SUM(P248:P285)</f>
        <v>0</v>
      </c>
      <c r="R247" s="121">
        <f>SUM(R248:R285)</f>
        <v>0.20143</v>
      </c>
      <c r="T247" s="122">
        <f>SUM(T248:T285)</f>
        <v>0.16602</v>
      </c>
      <c r="AR247" s="116" t="s">
        <v>82</v>
      </c>
      <c r="AT247" s="123" t="s">
        <v>71</v>
      </c>
      <c r="AU247" s="123" t="s">
        <v>80</v>
      </c>
      <c r="AY247" s="116" t="s">
        <v>134</v>
      </c>
      <c r="BK247" s="124">
        <f>SUM(BK248:BK285)</f>
        <v>0</v>
      </c>
    </row>
    <row r="248" spans="2:65" s="1" customFormat="1" ht="16.5" customHeight="1">
      <c r="B248" s="32"/>
      <c r="C248" s="127" t="s">
        <v>379</v>
      </c>
      <c r="D248" s="127" t="s">
        <v>137</v>
      </c>
      <c r="E248" s="128" t="s">
        <v>380</v>
      </c>
      <c r="F248" s="129" t="s">
        <v>381</v>
      </c>
      <c r="G248" s="130" t="s">
        <v>382</v>
      </c>
      <c r="H248" s="131">
        <v>3</v>
      </c>
      <c r="I248" s="132"/>
      <c r="J248" s="133">
        <f>ROUND(I248*H248,2)</f>
        <v>0</v>
      </c>
      <c r="K248" s="129" t="s">
        <v>141</v>
      </c>
      <c r="L248" s="32"/>
      <c r="M248" s="134" t="s">
        <v>19</v>
      </c>
      <c r="N248" s="135" t="s">
        <v>43</v>
      </c>
      <c r="P248" s="136">
        <f>O248*H248</f>
        <v>0</v>
      </c>
      <c r="Q248" s="136">
        <v>0</v>
      </c>
      <c r="R248" s="136">
        <f>Q248*H248</f>
        <v>0</v>
      </c>
      <c r="S248" s="136">
        <v>3.4200000000000001E-2</v>
      </c>
      <c r="T248" s="137">
        <f>S248*H248</f>
        <v>0.1026</v>
      </c>
      <c r="AR248" s="138" t="s">
        <v>231</v>
      </c>
      <c r="AT248" s="138" t="s">
        <v>137</v>
      </c>
      <c r="AU248" s="138" t="s">
        <v>82</v>
      </c>
      <c r="AY248" s="17" t="s">
        <v>134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80</v>
      </c>
      <c r="BK248" s="139">
        <f>ROUND(I248*H248,2)</f>
        <v>0</v>
      </c>
      <c r="BL248" s="17" t="s">
        <v>231</v>
      </c>
      <c r="BM248" s="138" t="s">
        <v>383</v>
      </c>
    </row>
    <row r="249" spans="2:65" s="1" customFormat="1">
      <c r="B249" s="32"/>
      <c r="D249" s="140" t="s">
        <v>144</v>
      </c>
      <c r="F249" s="141" t="s">
        <v>384</v>
      </c>
      <c r="I249" s="142"/>
      <c r="L249" s="32"/>
      <c r="M249" s="143"/>
      <c r="T249" s="53"/>
      <c r="AT249" s="17" t="s">
        <v>144</v>
      </c>
      <c r="AU249" s="17" t="s">
        <v>82</v>
      </c>
    </row>
    <row r="250" spans="2:65" s="14" customFormat="1">
      <c r="B250" s="169"/>
      <c r="D250" s="145" t="s">
        <v>150</v>
      </c>
      <c r="E250" s="170" t="s">
        <v>19</v>
      </c>
      <c r="F250" s="171" t="s">
        <v>385</v>
      </c>
      <c r="H250" s="170" t="s">
        <v>19</v>
      </c>
      <c r="I250" s="172"/>
      <c r="L250" s="169"/>
      <c r="M250" s="173"/>
      <c r="T250" s="174"/>
      <c r="AT250" s="170" t="s">
        <v>150</v>
      </c>
      <c r="AU250" s="170" t="s">
        <v>82</v>
      </c>
      <c r="AV250" s="14" t="s">
        <v>80</v>
      </c>
      <c r="AW250" s="14" t="s">
        <v>33</v>
      </c>
      <c r="AX250" s="14" t="s">
        <v>72</v>
      </c>
      <c r="AY250" s="170" t="s">
        <v>134</v>
      </c>
    </row>
    <row r="251" spans="2:65" s="12" customFormat="1">
      <c r="B251" s="144"/>
      <c r="D251" s="145" t="s">
        <v>150</v>
      </c>
      <c r="E251" s="146" t="s">
        <v>19</v>
      </c>
      <c r="F251" s="147" t="s">
        <v>154</v>
      </c>
      <c r="H251" s="148">
        <v>3</v>
      </c>
      <c r="I251" s="149"/>
      <c r="L251" s="144"/>
      <c r="M251" s="150"/>
      <c r="T251" s="151"/>
      <c r="AT251" s="146" t="s">
        <v>150</v>
      </c>
      <c r="AU251" s="146" t="s">
        <v>82</v>
      </c>
      <c r="AV251" s="12" t="s">
        <v>82</v>
      </c>
      <c r="AW251" s="12" t="s">
        <v>33</v>
      </c>
      <c r="AX251" s="12" t="s">
        <v>80</v>
      </c>
      <c r="AY251" s="146" t="s">
        <v>134</v>
      </c>
    </row>
    <row r="252" spans="2:65" s="1" customFormat="1" ht="24.2" customHeight="1">
      <c r="B252" s="32"/>
      <c r="C252" s="127" t="s">
        <v>386</v>
      </c>
      <c r="D252" s="127" t="s">
        <v>137</v>
      </c>
      <c r="E252" s="128" t="s">
        <v>387</v>
      </c>
      <c r="F252" s="129" t="s">
        <v>388</v>
      </c>
      <c r="G252" s="130" t="s">
        <v>382</v>
      </c>
      <c r="H252" s="131">
        <v>3</v>
      </c>
      <c r="I252" s="132"/>
      <c r="J252" s="133">
        <f>ROUND(I252*H252,2)</f>
        <v>0</v>
      </c>
      <c r="K252" s="129" t="s">
        <v>141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1.4239999999999999E-2</v>
      </c>
      <c r="R252" s="136">
        <f>Q252*H252</f>
        <v>4.2719999999999994E-2</v>
      </c>
      <c r="S252" s="136">
        <v>0</v>
      </c>
      <c r="T252" s="137">
        <f>S252*H252</f>
        <v>0</v>
      </c>
      <c r="AR252" s="138" t="s">
        <v>231</v>
      </c>
      <c r="AT252" s="138" t="s">
        <v>137</v>
      </c>
      <c r="AU252" s="138" t="s">
        <v>82</v>
      </c>
      <c r="AY252" s="17" t="s">
        <v>134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231</v>
      </c>
      <c r="BM252" s="138" t="s">
        <v>389</v>
      </c>
    </row>
    <row r="253" spans="2:65" s="1" customFormat="1">
      <c r="B253" s="32"/>
      <c r="D253" s="140" t="s">
        <v>144</v>
      </c>
      <c r="F253" s="141" t="s">
        <v>390</v>
      </c>
      <c r="I253" s="142"/>
      <c r="L253" s="32"/>
      <c r="M253" s="143"/>
      <c r="T253" s="53"/>
      <c r="AT253" s="17" t="s">
        <v>144</v>
      </c>
      <c r="AU253" s="17" t="s">
        <v>82</v>
      </c>
    </row>
    <row r="254" spans="2:65" s="1" customFormat="1" ht="16.5" customHeight="1">
      <c r="B254" s="32"/>
      <c r="C254" s="127" t="s">
        <v>391</v>
      </c>
      <c r="D254" s="127" t="s">
        <v>137</v>
      </c>
      <c r="E254" s="128" t="s">
        <v>392</v>
      </c>
      <c r="F254" s="129" t="s">
        <v>393</v>
      </c>
      <c r="G254" s="130" t="s">
        <v>382</v>
      </c>
      <c r="H254" s="131">
        <v>2</v>
      </c>
      <c r="I254" s="132"/>
      <c r="J254" s="133">
        <f>ROUND(I254*H254,2)</f>
        <v>0</v>
      </c>
      <c r="K254" s="129" t="s">
        <v>141</v>
      </c>
      <c r="L254" s="32"/>
      <c r="M254" s="134" t="s">
        <v>19</v>
      </c>
      <c r="N254" s="135" t="s">
        <v>43</v>
      </c>
      <c r="P254" s="136">
        <f>O254*H254</f>
        <v>0</v>
      </c>
      <c r="Q254" s="136">
        <v>0</v>
      </c>
      <c r="R254" s="136">
        <f>Q254*H254</f>
        <v>0</v>
      </c>
      <c r="S254" s="136">
        <v>1.9460000000000002E-2</v>
      </c>
      <c r="T254" s="137">
        <f>S254*H254</f>
        <v>3.8920000000000003E-2</v>
      </c>
      <c r="AR254" s="138" t="s">
        <v>231</v>
      </c>
      <c r="AT254" s="138" t="s">
        <v>137</v>
      </c>
      <c r="AU254" s="138" t="s">
        <v>82</v>
      </c>
      <c r="AY254" s="17" t="s">
        <v>134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80</v>
      </c>
      <c r="BK254" s="139">
        <f>ROUND(I254*H254,2)</f>
        <v>0</v>
      </c>
      <c r="BL254" s="17" t="s">
        <v>231</v>
      </c>
      <c r="BM254" s="138" t="s">
        <v>394</v>
      </c>
    </row>
    <row r="255" spans="2:65" s="1" customFormat="1">
      <c r="B255" s="32"/>
      <c r="D255" s="140" t="s">
        <v>144</v>
      </c>
      <c r="F255" s="141" t="s">
        <v>395</v>
      </c>
      <c r="I255" s="142"/>
      <c r="L255" s="32"/>
      <c r="M255" s="143"/>
      <c r="T255" s="53"/>
      <c r="AT255" s="17" t="s">
        <v>144</v>
      </c>
      <c r="AU255" s="17" t="s">
        <v>82</v>
      </c>
    </row>
    <row r="256" spans="2:65" s="14" customFormat="1">
      <c r="B256" s="169"/>
      <c r="D256" s="145" t="s">
        <v>150</v>
      </c>
      <c r="E256" s="170" t="s">
        <v>19</v>
      </c>
      <c r="F256" s="171" t="s">
        <v>385</v>
      </c>
      <c r="H256" s="170" t="s">
        <v>19</v>
      </c>
      <c r="I256" s="172"/>
      <c r="L256" s="169"/>
      <c r="M256" s="173"/>
      <c r="T256" s="174"/>
      <c r="AT256" s="170" t="s">
        <v>150</v>
      </c>
      <c r="AU256" s="170" t="s">
        <v>82</v>
      </c>
      <c r="AV256" s="14" t="s">
        <v>80</v>
      </c>
      <c r="AW256" s="14" t="s">
        <v>33</v>
      </c>
      <c r="AX256" s="14" t="s">
        <v>72</v>
      </c>
      <c r="AY256" s="170" t="s">
        <v>134</v>
      </c>
    </row>
    <row r="257" spans="2:65" s="12" customFormat="1">
      <c r="B257" s="144"/>
      <c r="D257" s="145" t="s">
        <v>150</v>
      </c>
      <c r="E257" s="146" t="s">
        <v>19</v>
      </c>
      <c r="F257" s="147" t="s">
        <v>82</v>
      </c>
      <c r="H257" s="148">
        <v>2</v>
      </c>
      <c r="I257" s="149"/>
      <c r="L257" s="144"/>
      <c r="M257" s="150"/>
      <c r="T257" s="151"/>
      <c r="AT257" s="146" t="s">
        <v>150</v>
      </c>
      <c r="AU257" s="146" t="s">
        <v>82</v>
      </c>
      <c r="AV257" s="12" t="s">
        <v>82</v>
      </c>
      <c r="AW257" s="12" t="s">
        <v>33</v>
      </c>
      <c r="AX257" s="12" t="s">
        <v>80</v>
      </c>
      <c r="AY257" s="146" t="s">
        <v>134</v>
      </c>
    </row>
    <row r="258" spans="2:65" s="1" customFormat="1" ht="24.2" customHeight="1">
      <c r="B258" s="32"/>
      <c r="C258" s="127" t="s">
        <v>396</v>
      </c>
      <c r="D258" s="127" t="s">
        <v>137</v>
      </c>
      <c r="E258" s="128" t="s">
        <v>397</v>
      </c>
      <c r="F258" s="129" t="s">
        <v>398</v>
      </c>
      <c r="G258" s="130" t="s">
        <v>382</v>
      </c>
      <c r="H258" s="131">
        <v>2</v>
      </c>
      <c r="I258" s="132"/>
      <c r="J258" s="133">
        <f>ROUND(I258*H258,2)</f>
        <v>0</v>
      </c>
      <c r="K258" s="129" t="s">
        <v>141</v>
      </c>
      <c r="L258" s="32"/>
      <c r="M258" s="134" t="s">
        <v>19</v>
      </c>
      <c r="N258" s="135" t="s">
        <v>43</v>
      </c>
      <c r="P258" s="136">
        <f>O258*H258</f>
        <v>0</v>
      </c>
      <c r="Q258" s="136">
        <v>1.823E-2</v>
      </c>
      <c r="R258" s="136">
        <f>Q258*H258</f>
        <v>3.6459999999999999E-2</v>
      </c>
      <c r="S258" s="136">
        <v>0</v>
      </c>
      <c r="T258" s="137">
        <f>S258*H258</f>
        <v>0</v>
      </c>
      <c r="AR258" s="138" t="s">
        <v>231</v>
      </c>
      <c r="AT258" s="138" t="s">
        <v>137</v>
      </c>
      <c r="AU258" s="138" t="s">
        <v>82</v>
      </c>
      <c r="AY258" s="17" t="s">
        <v>134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80</v>
      </c>
      <c r="BK258" s="139">
        <f>ROUND(I258*H258,2)</f>
        <v>0</v>
      </c>
      <c r="BL258" s="17" t="s">
        <v>231</v>
      </c>
      <c r="BM258" s="138" t="s">
        <v>399</v>
      </c>
    </row>
    <row r="259" spans="2:65" s="1" customFormat="1">
      <c r="B259" s="32"/>
      <c r="D259" s="140" t="s">
        <v>144</v>
      </c>
      <c r="F259" s="141" t="s">
        <v>400</v>
      </c>
      <c r="I259" s="142"/>
      <c r="L259" s="32"/>
      <c r="M259" s="143"/>
      <c r="T259" s="53"/>
      <c r="AT259" s="17" t="s">
        <v>144</v>
      </c>
      <c r="AU259" s="17" t="s">
        <v>82</v>
      </c>
    </row>
    <row r="260" spans="2:65" s="1" customFormat="1" ht="16.5" customHeight="1">
      <c r="B260" s="32"/>
      <c r="C260" s="127" t="s">
        <v>401</v>
      </c>
      <c r="D260" s="127" t="s">
        <v>137</v>
      </c>
      <c r="E260" s="128" t="s">
        <v>402</v>
      </c>
      <c r="F260" s="129" t="s">
        <v>403</v>
      </c>
      <c r="G260" s="130" t="s">
        <v>382</v>
      </c>
      <c r="H260" s="131">
        <v>1</v>
      </c>
      <c r="I260" s="132"/>
      <c r="J260" s="133">
        <f>ROUND(I260*H260,2)</f>
        <v>0</v>
      </c>
      <c r="K260" s="129" t="s">
        <v>141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2.4500000000000001E-2</v>
      </c>
      <c r="T260" s="137">
        <f>S260*H260</f>
        <v>2.4500000000000001E-2</v>
      </c>
      <c r="AR260" s="138" t="s">
        <v>231</v>
      </c>
      <c r="AT260" s="138" t="s">
        <v>137</v>
      </c>
      <c r="AU260" s="138" t="s">
        <v>82</v>
      </c>
      <c r="AY260" s="17" t="s">
        <v>134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231</v>
      </c>
      <c r="BM260" s="138" t="s">
        <v>404</v>
      </c>
    </row>
    <row r="261" spans="2:65" s="1" customFormat="1">
      <c r="B261" s="32"/>
      <c r="D261" s="140" t="s">
        <v>144</v>
      </c>
      <c r="F261" s="141" t="s">
        <v>405</v>
      </c>
      <c r="I261" s="142"/>
      <c r="L261" s="32"/>
      <c r="M261" s="143"/>
      <c r="T261" s="53"/>
      <c r="AT261" s="17" t="s">
        <v>144</v>
      </c>
      <c r="AU261" s="17" t="s">
        <v>82</v>
      </c>
    </row>
    <row r="262" spans="2:65" s="14" customFormat="1">
      <c r="B262" s="169"/>
      <c r="D262" s="145" t="s">
        <v>150</v>
      </c>
      <c r="E262" s="170" t="s">
        <v>19</v>
      </c>
      <c r="F262" s="171" t="s">
        <v>385</v>
      </c>
      <c r="H262" s="170" t="s">
        <v>19</v>
      </c>
      <c r="I262" s="172"/>
      <c r="L262" s="169"/>
      <c r="M262" s="173"/>
      <c r="T262" s="174"/>
      <c r="AT262" s="170" t="s">
        <v>150</v>
      </c>
      <c r="AU262" s="170" t="s">
        <v>82</v>
      </c>
      <c r="AV262" s="14" t="s">
        <v>80</v>
      </c>
      <c r="AW262" s="14" t="s">
        <v>33</v>
      </c>
      <c r="AX262" s="14" t="s">
        <v>72</v>
      </c>
      <c r="AY262" s="170" t="s">
        <v>134</v>
      </c>
    </row>
    <row r="263" spans="2:65" s="12" customFormat="1">
      <c r="B263" s="144"/>
      <c r="D263" s="145" t="s">
        <v>150</v>
      </c>
      <c r="E263" s="146" t="s">
        <v>19</v>
      </c>
      <c r="F263" s="147" t="s">
        <v>80</v>
      </c>
      <c r="H263" s="148">
        <v>1</v>
      </c>
      <c r="I263" s="149"/>
      <c r="L263" s="144"/>
      <c r="M263" s="150"/>
      <c r="T263" s="151"/>
      <c r="AT263" s="146" t="s">
        <v>150</v>
      </c>
      <c r="AU263" s="146" t="s">
        <v>82</v>
      </c>
      <c r="AV263" s="12" t="s">
        <v>82</v>
      </c>
      <c r="AW263" s="12" t="s">
        <v>33</v>
      </c>
      <c r="AX263" s="12" t="s">
        <v>80</v>
      </c>
      <c r="AY263" s="146" t="s">
        <v>134</v>
      </c>
    </row>
    <row r="264" spans="2:65" s="1" customFormat="1" ht="24.2" customHeight="1">
      <c r="B264" s="32"/>
      <c r="C264" s="127" t="s">
        <v>406</v>
      </c>
      <c r="D264" s="127" t="s">
        <v>137</v>
      </c>
      <c r="E264" s="128" t="s">
        <v>407</v>
      </c>
      <c r="F264" s="129" t="s">
        <v>408</v>
      </c>
      <c r="G264" s="130" t="s">
        <v>382</v>
      </c>
      <c r="H264" s="131">
        <v>2</v>
      </c>
      <c r="I264" s="132"/>
      <c r="J264" s="133">
        <f>ROUND(I264*H264,2)</f>
        <v>0</v>
      </c>
      <c r="K264" s="129" t="s">
        <v>141</v>
      </c>
      <c r="L264" s="32"/>
      <c r="M264" s="134" t="s">
        <v>19</v>
      </c>
      <c r="N264" s="135" t="s">
        <v>43</v>
      </c>
      <c r="P264" s="136">
        <f>O264*H264</f>
        <v>0</v>
      </c>
      <c r="Q264" s="136">
        <v>2.8080000000000001E-2</v>
      </c>
      <c r="R264" s="136">
        <f>Q264*H264</f>
        <v>5.6160000000000002E-2</v>
      </c>
      <c r="S264" s="136">
        <v>0</v>
      </c>
      <c r="T264" s="137">
        <f>S264*H264</f>
        <v>0</v>
      </c>
      <c r="AR264" s="138" t="s">
        <v>231</v>
      </c>
      <c r="AT264" s="138" t="s">
        <v>137</v>
      </c>
      <c r="AU264" s="138" t="s">
        <v>82</v>
      </c>
      <c r="AY264" s="17" t="s">
        <v>134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80</v>
      </c>
      <c r="BK264" s="139">
        <f>ROUND(I264*H264,2)</f>
        <v>0</v>
      </c>
      <c r="BL264" s="17" t="s">
        <v>231</v>
      </c>
      <c r="BM264" s="138" t="s">
        <v>409</v>
      </c>
    </row>
    <row r="265" spans="2:65" s="1" customFormat="1">
      <c r="B265" s="32"/>
      <c r="D265" s="140" t="s">
        <v>144</v>
      </c>
      <c r="F265" s="141" t="s">
        <v>410</v>
      </c>
      <c r="I265" s="142"/>
      <c r="L265" s="32"/>
      <c r="M265" s="143"/>
      <c r="T265" s="53"/>
      <c r="AT265" s="17" t="s">
        <v>144</v>
      </c>
      <c r="AU265" s="17" t="s">
        <v>82</v>
      </c>
    </row>
    <row r="266" spans="2:65" s="1" customFormat="1" ht="16.5" customHeight="1">
      <c r="B266" s="32"/>
      <c r="C266" s="127" t="s">
        <v>411</v>
      </c>
      <c r="D266" s="127" t="s">
        <v>137</v>
      </c>
      <c r="E266" s="128" t="s">
        <v>412</v>
      </c>
      <c r="F266" s="129" t="s">
        <v>413</v>
      </c>
      <c r="G266" s="130" t="s">
        <v>201</v>
      </c>
      <c r="H266" s="131">
        <v>2</v>
      </c>
      <c r="I266" s="132"/>
      <c r="J266" s="133">
        <f>ROUND(I266*H266,2)</f>
        <v>0</v>
      </c>
      <c r="K266" s="129" t="s">
        <v>141</v>
      </c>
      <c r="L266" s="32"/>
      <c r="M266" s="134" t="s">
        <v>19</v>
      </c>
      <c r="N266" s="135" t="s">
        <v>43</v>
      </c>
      <c r="P266" s="136">
        <f>O266*H266</f>
        <v>0</v>
      </c>
      <c r="Q266" s="136">
        <v>0</v>
      </c>
      <c r="R266" s="136">
        <f>Q266*H266</f>
        <v>0</v>
      </c>
      <c r="S266" s="136">
        <v>0</v>
      </c>
      <c r="T266" s="137">
        <f>S266*H266</f>
        <v>0</v>
      </c>
      <c r="AR266" s="138" t="s">
        <v>231</v>
      </c>
      <c r="AT266" s="138" t="s">
        <v>137</v>
      </c>
      <c r="AU266" s="138" t="s">
        <v>82</v>
      </c>
      <c r="AY266" s="17" t="s">
        <v>134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80</v>
      </c>
      <c r="BK266" s="139">
        <f>ROUND(I266*H266,2)</f>
        <v>0</v>
      </c>
      <c r="BL266" s="17" t="s">
        <v>231</v>
      </c>
      <c r="BM266" s="138" t="s">
        <v>414</v>
      </c>
    </row>
    <row r="267" spans="2:65" s="1" customFormat="1">
      <c r="B267" s="32"/>
      <c r="D267" s="140" t="s">
        <v>144</v>
      </c>
      <c r="F267" s="141" t="s">
        <v>415</v>
      </c>
      <c r="I267" s="142"/>
      <c r="L267" s="32"/>
      <c r="M267" s="143"/>
      <c r="T267" s="53"/>
      <c r="AT267" s="17" t="s">
        <v>144</v>
      </c>
      <c r="AU267" s="17" t="s">
        <v>82</v>
      </c>
    </row>
    <row r="268" spans="2:65" s="1" customFormat="1" ht="16.5" customHeight="1">
      <c r="B268" s="32"/>
      <c r="C268" s="159" t="s">
        <v>416</v>
      </c>
      <c r="D268" s="159" t="s">
        <v>155</v>
      </c>
      <c r="E268" s="160" t="s">
        <v>417</v>
      </c>
      <c r="F268" s="161" t="s">
        <v>418</v>
      </c>
      <c r="G268" s="162" t="s">
        <v>201</v>
      </c>
      <c r="H268" s="163">
        <v>2</v>
      </c>
      <c r="I268" s="164"/>
      <c r="J268" s="165">
        <f>ROUND(I268*H268,2)</f>
        <v>0</v>
      </c>
      <c r="K268" s="161" t="s">
        <v>141</v>
      </c>
      <c r="L268" s="166"/>
      <c r="M268" s="167" t="s">
        <v>19</v>
      </c>
      <c r="N268" s="168" t="s">
        <v>43</v>
      </c>
      <c r="P268" s="136">
        <f>O268*H268</f>
        <v>0</v>
      </c>
      <c r="Q268" s="136">
        <v>5.0000000000000001E-4</v>
      </c>
      <c r="R268" s="136">
        <f>Q268*H268</f>
        <v>1E-3</v>
      </c>
      <c r="S268" s="136">
        <v>0</v>
      </c>
      <c r="T268" s="137">
        <f>S268*H268</f>
        <v>0</v>
      </c>
      <c r="AR268" s="138" t="s">
        <v>317</v>
      </c>
      <c r="AT268" s="138" t="s">
        <v>155</v>
      </c>
      <c r="AU268" s="138" t="s">
        <v>82</v>
      </c>
      <c r="AY268" s="17" t="s">
        <v>134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80</v>
      </c>
      <c r="BK268" s="139">
        <f>ROUND(I268*H268,2)</f>
        <v>0</v>
      </c>
      <c r="BL268" s="17" t="s">
        <v>231</v>
      </c>
      <c r="BM268" s="138" t="s">
        <v>419</v>
      </c>
    </row>
    <row r="269" spans="2:65" s="1" customFormat="1" ht="16.5" customHeight="1">
      <c r="B269" s="32"/>
      <c r="C269" s="127" t="s">
        <v>420</v>
      </c>
      <c r="D269" s="127" t="s">
        <v>137</v>
      </c>
      <c r="E269" s="128" t="s">
        <v>421</v>
      </c>
      <c r="F269" s="129" t="s">
        <v>422</v>
      </c>
      <c r="G269" s="130" t="s">
        <v>201</v>
      </c>
      <c r="H269" s="131">
        <v>3</v>
      </c>
      <c r="I269" s="132"/>
      <c r="J269" s="133">
        <f>ROUND(I269*H269,2)</f>
        <v>0</v>
      </c>
      <c r="K269" s="129" t="s">
        <v>141</v>
      </c>
      <c r="L269" s="32"/>
      <c r="M269" s="134" t="s">
        <v>19</v>
      </c>
      <c r="N269" s="135" t="s">
        <v>43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231</v>
      </c>
      <c r="AT269" s="138" t="s">
        <v>137</v>
      </c>
      <c r="AU269" s="138" t="s">
        <v>82</v>
      </c>
      <c r="AY269" s="17" t="s">
        <v>134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80</v>
      </c>
      <c r="BK269" s="139">
        <f>ROUND(I269*H269,2)</f>
        <v>0</v>
      </c>
      <c r="BL269" s="17" t="s">
        <v>231</v>
      </c>
      <c r="BM269" s="138" t="s">
        <v>423</v>
      </c>
    </row>
    <row r="270" spans="2:65" s="1" customFormat="1">
      <c r="B270" s="32"/>
      <c r="D270" s="140" t="s">
        <v>144</v>
      </c>
      <c r="F270" s="141" t="s">
        <v>424</v>
      </c>
      <c r="I270" s="142"/>
      <c r="L270" s="32"/>
      <c r="M270" s="143"/>
      <c r="T270" s="53"/>
      <c r="AT270" s="17" t="s">
        <v>144</v>
      </c>
      <c r="AU270" s="17" t="s">
        <v>82</v>
      </c>
    </row>
    <row r="271" spans="2:65" s="1" customFormat="1" ht="16.5" customHeight="1">
      <c r="B271" s="32"/>
      <c r="C271" s="159" t="s">
        <v>425</v>
      </c>
      <c r="D271" s="159" t="s">
        <v>155</v>
      </c>
      <c r="E271" s="160" t="s">
        <v>426</v>
      </c>
      <c r="F271" s="161" t="s">
        <v>427</v>
      </c>
      <c r="G271" s="162" t="s">
        <v>201</v>
      </c>
      <c r="H271" s="163">
        <v>3</v>
      </c>
      <c r="I271" s="164"/>
      <c r="J271" s="165">
        <f>ROUND(I271*H271,2)</f>
        <v>0</v>
      </c>
      <c r="K271" s="161" t="s">
        <v>141</v>
      </c>
      <c r="L271" s="166"/>
      <c r="M271" s="167" t="s">
        <v>19</v>
      </c>
      <c r="N271" s="168" t="s">
        <v>43</v>
      </c>
      <c r="P271" s="136">
        <f>O271*H271</f>
        <v>0</v>
      </c>
      <c r="Q271" s="136">
        <v>5.0000000000000001E-4</v>
      </c>
      <c r="R271" s="136">
        <f>Q271*H271</f>
        <v>1.5E-3</v>
      </c>
      <c r="S271" s="136">
        <v>0</v>
      </c>
      <c r="T271" s="137">
        <f>S271*H271</f>
        <v>0</v>
      </c>
      <c r="AR271" s="138" t="s">
        <v>317</v>
      </c>
      <c r="AT271" s="138" t="s">
        <v>155</v>
      </c>
      <c r="AU271" s="138" t="s">
        <v>82</v>
      </c>
      <c r="AY271" s="17" t="s">
        <v>134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80</v>
      </c>
      <c r="BK271" s="139">
        <f>ROUND(I271*H271,2)</f>
        <v>0</v>
      </c>
      <c r="BL271" s="17" t="s">
        <v>231</v>
      </c>
      <c r="BM271" s="138" t="s">
        <v>428</v>
      </c>
    </row>
    <row r="272" spans="2:65" s="1" customFormat="1" ht="16.5" customHeight="1">
      <c r="B272" s="32"/>
      <c r="C272" s="127" t="s">
        <v>429</v>
      </c>
      <c r="D272" s="127" t="s">
        <v>137</v>
      </c>
      <c r="E272" s="128" t="s">
        <v>430</v>
      </c>
      <c r="F272" s="129" t="s">
        <v>431</v>
      </c>
      <c r="G272" s="130" t="s">
        <v>201</v>
      </c>
      <c r="H272" s="131">
        <v>2</v>
      </c>
      <c r="I272" s="132"/>
      <c r="J272" s="133">
        <f>ROUND(I272*H272,2)</f>
        <v>0</v>
      </c>
      <c r="K272" s="129" t="s">
        <v>141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231</v>
      </c>
      <c r="AT272" s="138" t="s">
        <v>137</v>
      </c>
      <c r="AU272" s="138" t="s">
        <v>82</v>
      </c>
      <c r="AY272" s="17" t="s">
        <v>134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231</v>
      </c>
      <c r="BM272" s="138" t="s">
        <v>432</v>
      </c>
    </row>
    <row r="273" spans="2:65" s="1" customFormat="1">
      <c r="B273" s="32"/>
      <c r="D273" s="140" t="s">
        <v>144</v>
      </c>
      <c r="F273" s="141" t="s">
        <v>433</v>
      </c>
      <c r="I273" s="142"/>
      <c r="L273" s="32"/>
      <c r="M273" s="143"/>
      <c r="T273" s="53"/>
      <c r="AT273" s="17" t="s">
        <v>144</v>
      </c>
      <c r="AU273" s="17" t="s">
        <v>82</v>
      </c>
    </row>
    <row r="274" spans="2:65" s="1" customFormat="1" ht="16.5" customHeight="1">
      <c r="B274" s="32"/>
      <c r="C274" s="159" t="s">
        <v>434</v>
      </c>
      <c r="D274" s="159" t="s">
        <v>155</v>
      </c>
      <c r="E274" s="160" t="s">
        <v>435</v>
      </c>
      <c r="F274" s="161" t="s">
        <v>436</v>
      </c>
      <c r="G274" s="162" t="s">
        <v>201</v>
      </c>
      <c r="H274" s="163">
        <v>2</v>
      </c>
      <c r="I274" s="164"/>
      <c r="J274" s="165">
        <f>ROUND(I274*H274,2)</f>
        <v>0</v>
      </c>
      <c r="K274" s="161" t="s">
        <v>141</v>
      </c>
      <c r="L274" s="166"/>
      <c r="M274" s="167" t="s">
        <v>19</v>
      </c>
      <c r="N274" s="168" t="s">
        <v>43</v>
      </c>
      <c r="P274" s="136">
        <f>O274*H274</f>
        <v>0</v>
      </c>
      <c r="Q274" s="136">
        <v>5.0000000000000001E-4</v>
      </c>
      <c r="R274" s="136">
        <f>Q274*H274</f>
        <v>1E-3</v>
      </c>
      <c r="S274" s="136">
        <v>0</v>
      </c>
      <c r="T274" s="137">
        <f>S274*H274</f>
        <v>0</v>
      </c>
      <c r="AR274" s="138" t="s">
        <v>317</v>
      </c>
      <c r="AT274" s="138" t="s">
        <v>155</v>
      </c>
      <c r="AU274" s="138" t="s">
        <v>82</v>
      </c>
      <c r="AY274" s="17" t="s">
        <v>134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80</v>
      </c>
      <c r="BK274" s="139">
        <f>ROUND(I274*H274,2)</f>
        <v>0</v>
      </c>
      <c r="BL274" s="17" t="s">
        <v>231</v>
      </c>
      <c r="BM274" s="138" t="s">
        <v>437</v>
      </c>
    </row>
    <row r="275" spans="2:65" s="1" customFormat="1" ht="24.2" customHeight="1">
      <c r="B275" s="32"/>
      <c r="C275" s="127" t="s">
        <v>438</v>
      </c>
      <c r="D275" s="127" t="s">
        <v>137</v>
      </c>
      <c r="E275" s="128" t="s">
        <v>439</v>
      </c>
      <c r="F275" s="129" t="s">
        <v>440</v>
      </c>
      <c r="G275" s="130" t="s">
        <v>382</v>
      </c>
      <c r="H275" s="131">
        <v>1</v>
      </c>
      <c r="I275" s="132"/>
      <c r="J275" s="133">
        <f>ROUND(I275*H275,2)</f>
        <v>0</v>
      </c>
      <c r="K275" s="129" t="s">
        <v>141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5.534E-2</v>
      </c>
      <c r="R275" s="136">
        <f>Q275*H275</f>
        <v>5.534E-2</v>
      </c>
      <c r="S275" s="136">
        <v>0</v>
      </c>
      <c r="T275" s="137">
        <f>S275*H275</f>
        <v>0</v>
      </c>
      <c r="AR275" s="138" t="s">
        <v>231</v>
      </c>
      <c r="AT275" s="138" t="s">
        <v>137</v>
      </c>
      <c r="AU275" s="138" t="s">
        <v>82</v>
      </c>
      <c r="AY275" s="17" t="s">
        <v>134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231</v>
      </c>
      <c r="BM275" s="138" t="s">
        <v>441</v>
      </c>
    </row>
    <row r="276" spans="2:65" s="1" customFormat="1">
      <c r="B276" s="32"/>
      <c r="D276" s="140" t="s">
        <v>144</v>
      </c>
      <c r="F276" s="141" t="s">
        <v>442</v>
      </c>
      <c r="I276" s="142"/>
      <c r="L276" s="32"/>
      <c r="M276" s="143"/>
      <c r="T276" s="53"/>
      <c r="AT276" s="17" t="s">
        <v>144</v>
      </c>
      <c r="AU276" s="17" t="s">
        <v>82</v>
      </c>
    </row>
    <row r="277" spans="2:65" s="1" customFormat="1" ht="16.5" customHeight="1">
      <c r="B277" s="32"/>
      <c r="C277" s="127" t="s">
        <v>443</v>
      </c>
      <c r="D277" s="127" t="s">
        <v>137</v>
      </c>
      <c r="E277" s="128" t="s">
        <v>444</v>
      </c>
      <c r="F277" s="129" t="s">
        <v>445</v>
      </c>
      <c r="G277" s="130" t="s">
        <v>382</v>
      </c>
      <c r="H277" s="131">
        <v>2</v>
      </c>
      <c r="I277" s="132"/>
      <c r="J277" s="133">
        <f>ROUND(I277*H277,2)</f>
        <v>0</v>
      </c>
      <c r="K277" s="129" t="s">
        <v>19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1.8400000000000001E-3</v>
      </c>
      <c r="R277" s="136">
        <f>Q277*H277</f>
        <v>3.6800000000000001E-3</v>
      </c>
      <c r="S277" s="136">
        <v>0</v>
      </c>
      <c r="T277" s="137">
        <f>S277*H277</f>
        <v>0</v>
      </c>
      <c r="AR277" s="138" t="s">
        <v>231</v>
      </c>
      <c r="AT277" s="138" t="s">
        <v>137</v>
      </c>
      <c r="AU277" s="138" t="s">
        <v>82</v>
      </c>
      <c r="AY277" s="17" t="s">
        <v>134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231</v>
      </c>
      <c r="BM277" s="138" t="s">
        <v>446</v>
      </c>
    </row>
    <row r="278" spans="2:65" s="1" customFormat="1" ht="21.75" customHeight="1">
      <c r="B278" s="32"/>
      <c r="C278" s="127" t="s">
        <v>447</v>
      </c>
      <c r="D278" s="127" t="s">
        <v>137</v>
      </c>
      <c r="E278" s="128" t="s">
        <v>448</v>
      </c>
      <c r="F278" s="129" t="s">
        <v>449</v>
      </c>
      <c r="G278" s="130" t="s">
        <v>382</v>
      </c>
      <c r="H278" s="131">
        <v>1</v>
      </c>
      <c r="I278" s="132"/>
      <c r="J278" s="133">
        <f>ROUND(I278*H278,2)</f>
        <v>0</v>
      </c>
      <c r="K278" s="129" t="s">
        <v>19</v>
      </c>
      <c r="L278" s="32"/>
      <c r="M278" s="134" t="s">
        <v>19</v>
      </c>
      <c r="N278" s="135" t="s">
        <v>43</v>
      </c>
      <c r="P278" s="136">
        <f>O278*H278</f>
        <v>0</v>
      </c>
      <c r="Q278" s="136">
        <v>3.1099999999999999E-3</v>
      </c>
      <c r="R278" s="136">
        <f>Q278*H278</f>
        <v>3.1099999999999999E-3</v>
      </c>
      <c r="S278" s="136">
        <v>0</v>
      </c>
      <c r="T278" s="137">
        <f>S278*H278</f>
        <v>0</v>
      </c>
      <c r="AR278" s="138" t="s">
        <v>231</v>
      </c>
      <c r="AT278" s="138" t="s">
        <v>137</v>
      </c>
      <c r="AU278" s="138" t="s">
        <v>82</v>
      </c>
      <c r="AY278" s="17" t="s">
        <v>134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80</v>
      </c>
      <c r="BK278" s="139">
        <f>ROUND(I278*H278,2)</f>
        <v>0</v>
      </c>
      <c r="BL278" s="17" t="s">
        <v>231</v>
      </c>
      <c r="BM278" s="138" t="s">
        <v>450</v>
      </c>
    </row>
    <row r="279" spans="2:65" s="1" customFormat="1" ht="16.5" customHeight="1">
      <c r="B279" s="32"/>
      <c r="C279" s="127" t="s">
        <v>451</v>
      </c>
      <c r="D279" s="127" t="s">
        <v>137</v>
      </c>
      <c r="E279" s="128" t="s">
        <v>452</v>
      </c>
      <c r="F279" s="129" t="s">
        <v>453</v>
      </c>
      <c r="G279" s="130" t="s">
        <v>201</v>
      </c>
      <c r="H279" s="131">
        <v>2</v>
      </c>
      <c r="I279" s="132"/>
      <c r="J279" s="133">
        <f>ROUND(I279*H279,2)</f>
        <v>0</v>
      </c>
      <c r="K279" s="129" t="s">
        <v>141</v>
      </c>
      <c r="L279" s="32"/>
      <c r="M279" s="134" t="s">
        <v>19</v>
      </c>
      <c r="N279" s="135" t="s">
        <v>43</v>
      </c>
      <c r="P279" s="136">
        <f>O279*H279</f>
        <v>0</v>
      </c>
      <c r="Q279" s="136">
        <v>2.3000000000000001E-4</v>
      </c>
      <c r="R279" s="136">
        <f>Q279*H279</f>
        <v>4.6000000000000001E-4</v>
      </c>
      <c r="S279" s="136">
        <v>0</v>
      </c>
      <c r="T279" s="137">
        <f>S279*H279</f>
        <v>0</v>
      </c>
      <c r="AR279" s="138" t="s">
        <v>231</v>
      </c>
      <c r="AT279" s="138" t="s">
        <v>137</v>
      </c>
      <c r="AU279" s="138" t="s">
        <v>82</v>
      </c>
      <c r="AY279" s="17" t="s">
        <v>134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80</v>
      </c>
      <c r="BK279" s="139">
        <f>ROUND(I279*H279,2)</f>
        <v>0</v>
      </c>
      <c r="BL279" s="17" t="s">
        <v>231</v>
      </c>
      <c r="BM279" s="138" t="s">
        <v>454</v>
      </c>
    </row>
    <row r="280" spans="2:65" s="1" customFormat="1">
      <c r="B280" s="32"/>
      <c r="D280" s="140" t="s">
        <v>144</v>
      </c>
      <c r="F280" s="141" t="s">
        <v>455</v>
      </c>
      <c r="I280" s="142"/>
      <c r="L280" s="32"/>
      <c r="M280" s="143"/>
      <c r="T280" s="53"/>
      <c r="AT280" s="17" t="s">
        <v>144</v>
      </c>
      <c r="AU280" s="17" t="s">
        <v>82</v>
      </c>
    </row>
    <row r="281" spans="2:65" s="1" customFormat="1" ht="16.5" customHeight="1">
      <c r="B281" s="32"/>
      <c r="C281" s="127" t="s">
        <v>456</v>
      </c>
      <c r="D281" s="127" t="s">
        <v>137</v>
      </c>
      <c r="E281" s="128" t="s">
        <v>457</v>
      </c>
      <c r="F281" s="129" t="s">
        <v>458</v>
      </c>
      <c r="G281" s="130" t="s">
        <v>201</v>
      </c>
      <c r="H281" s="131">
        <v>2</v>
      </c>
      <c r="I281" s="132"/>
      <c r="J281" s="133">
        <f>ROUND(I281*H281,2)</f>
        <v>0</v>
      </c>
      <c r="K281" s="129" t="s">
        <v>19</v>
      </c>
      <c r="L281" s="32"/>
      <c r="M281" s="134" t="s">
        <v>19</v>
      </c>
      <c r="N281" s="135" t="s">
        <v>43</v>
      </c>
      <c r="P281" s="136">
        <f>O281*H281</f>
        <v>0</v>
      </c>
      <c r="Q281" s="136">
        <v>0</v>
      </c>
      <c r="R281" s="136">
        <f>Q281*H281</f>
        <v>0</v>
      </c>
      <c r="S281" s="136">
        <v>0</v>
      </c>
      <c r="T281" s="137">
        <f>S281*H281</f>
        <v>0</v>
      </c>
      <c r="AR281" s="138" t="s">
        <v>231</v>
      </c>
      <c r="AT281" s="138" t="s">
        <v>137</v>
      </c>
      <c r="AU281" s="138" t="s">
        <v>82</v>
      </c>
      <c r="AY281" s="17" t="s">
        <v>134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80</v>
      </c>
      <c r="BK281" s="139">
        <f>ROUND(I281*H281,2)</f>
        <v>0</v>
      </c>
      <c r="BL281" s="17" t="s">
        <v>231</v>
      </c>
      <c r="BM281" s="138" t="s">
        <v>459</v>
      </c>
    </row>
    <row r="282" spans="2:65" s="1" customFormat="1" ht="16.5" customHeight="1">
      <c r="B282" s="32"/>
      <c r="C282" s="127" t="s">
        <v>460</v>
      </c>
      <c r="D282" s="127" t="s">
        <v>137</v>
      </c>
      <c r="E282" s="128" t="s">
        <v>461</v>
      </c>
      <c r="F282" s="129" t="s">
        <v>462</v>
      </c>
      <c r="G282" s="130" t="s">
        <v>201</v>
      </c>
      <c r="H282" s="131">
        <v>2</v>
      </c>
      <c r="I282" s="132"/>
      <c r="J282" s="133">
        <f>ROUND(I282*H282,2)</f>
        <v>0</v>
      </c>
      <c r="K282" s="129" t="s">
        <v>19</v>
      </c>
      <c r="L282" s="32"/>
      <c r="M282" s="134" t="s">
        <v>19</v>
      </c>
      <c r="N282" s="135" t="s">
        <v>43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231</v>
      </c>
      <c r="AT282" s="138" t="s">
        <v>137</v>
      </c>
      <c r="AU282" s="138" t="s">
        <v>82</v>
      </c>
      <c r="AY282" s="17" t="s">
        <v>134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80</v>
      </c>
      <c r="BK282" s="139">
        <f>ROUND(I282*H282,2)</f>
        <v>0</v>
      </c>
      <c r="BL282" s="17" t="s">
        <v>231</v>
      </c>
      <c r="BM282" s="138" t="s">
        <v>463</v>
      </c>
    </row>
    <row r="283" spans="2:65" s="1" customFormat="1" ht="16.5" customHeight="1">
      <c r="B283" s="32"/>
      <c r="C283" s="127" t="s">
        <v>464</v>
      </c>
      <c r="D283" s="127" t="s">
        <v>137</v>
      </c>
      <c r="E283" s="128" t="s">
        <v>465</v>
      </c>
      <c r="F283" s="129" t="s">
        <v>466</v>
      </c>
      <c r="G283" s="130" t="s">
        <v>201</v>
      </c>
      <c r="H283" s="131">
        <v>1</v>
      </c>
      <c r="I283" s="132"/>
      <c r="J283" s="133">
        <f>ROUND(I283*H283,2)</f>
        <v>0</v>
      </c>
      <c r="K283" s="129" t="s">
        <v>19</v>
      </c>
      <c r="L283" s="32"/>
      <c r="M283" s="134" t="s">
        <v>19</v>
      </c>
      <c r="N283" s="135" t="s">
        <v>43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231</v>
      </c>
      <c r="AT283" s="138" t="s">
        <v>137</v>
      </c>
      <c r="AU283" s="138" t="s">
        <v>82</v>
      </c>
      <c r="AY283" s="17" t="s">
        <v>134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80</v>
      </c>
      <c r="BK283" s="139">
        <f>ROUND(I283*H283,2)</f>
        <v>0</v>
      </c>
      <c r="BL283" s="17" t="s">
        <v>231</v>
      </c>
      <c r="BM283" s="138" t="s">
        <v>467</v>
      </c>
    </row>
    <row r="284" spans="2:65" s="1" customFormat="1" ht="24.2" customHeight="1">
      <c r="B284" s="32"/>
      <c r="C284" s="127" t="s">
        <v>468</v>
      </c>
      <c r="D284" s="127" t="s">
        <v>137</v>
      </c>
      <c r="E284" s="128" t="s">
        <v>469</v>
      </c>
      <c r="F284" s="129" t="s">
        <v>470</v>
      </c>
      <c r="G284" s="130" t="s">
        <v>256</v>
      </c>
      <c r="H284" s="131">
        <v>0.20100000000000001</v>
      </c>
      <c r="I284" s="132"/>
      <c r="J284" s="133">
        <f>ROUND(I284*H284,2)</f>
        <v>0</v>
      </c>
      <c r="K284" s="129" t="s">
        <v>141</v>
      </c>
      <c r="L284" s="32"/>
      <c r="M284" s="134" t="s">
        <v>19</v>
      </c>
      <c r="N284" s="135" t="s">
        <v>43</v>
      </c>
      <c r="P284" s="136">
        <f>O284*H284</f>
        <v>0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R284" s="138" t="s">
        <v>231</v>
      </c>
      <c r="AT284" s="138" t="s">
        <v>137</v>
      </c>
      <c r="AU284" s="138" t="s">
        <v>82</v>
      </c>
      <c r="AY284" s="17" t="s">
        <v>134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80</v>
      </c>
      <c r="BK284" s="139">
        <f>ROUND(I284*H284,2)</f>
        <v>0</v>
      </c>
      <c r="BL284" s="17" t="s">
        <v>231</v>
      </c>
      <c r="BM284" s="138" t="s">
        <v>471</v>
      </c>
    </row>
    <row r="285" spans="2:65" s="1" customFormat="1">
      <c r="B285" s="32"/>
      <c r="D285" s="140" t="s">
        <v>144</v>
      </c>
      <c r="F285" s="141" t="s">
        <v>472</v>
      </c>
      <c r="I285" s="142"/>
      <c r="L285" s="32"/>
      <c r="M285" s="143"/>
      <c r="T285" s="53"/>
      <c r="AT285" s="17" t="s">
        <v>144</v>
      </c>
      <c r="AU285" s="17" t="s">
        <v>82</v>
      </c>
    </row>
    <row r="286" spans="2:65" s="11" customFormat="1" ht="22.9" customHeight="1">
      <c r="B286" s="115"/>
      <c r="D286" s="116" t="s">
        <v>71</v>
      </c>
      <c r="E286" s="125" t="s">
        <v>473</v>
      </c>
      <c r="F286" s="125" t="s">
        <v>474</v>
      </c>
      <c r="I286" s="118"/>
      <c r="J286" s="126">
        <f>BK286</f>
        <v>0</v>
      </c>
      <c r="L286" s="115"/>
      <c r="M286" s="120"/>
      <c r="P286" s="121">
        <f>SUM(P287:P299)</f>
        <v>0</v>
      </c>
      <c r="R286" s="121">
        <f>SUM(R287:R299)</f>
        <v>2.5519999999999998E-2</v>
      </c>
      <c r="T286" s="122">
        <f>SUM(T287:T299)</f>
        <v>2.332E-2</v>
      </c>
      <c r="AR286" s="116" t="s">
        <v>82</v>
      </c>
      <c r="AT286" s="123" t="s">
        <v>71</v>
      </c>
      <c r="AU286" s="123" t="s">
        <v>80</v>
      </c>
      <c r="AY286" s="116" t="s">
        <v>134</v>
      </c>
      <c r="BK286" s="124">
        <f>SUM(BK287:BK299)</f>
        <v>0</v>
      </c>
    </row>
    <row r="287" spans="2:65" s="1" customFormat="1" ht="16.5" customHeight="1">
      <c r="B287" s="32"/>
      <c r="C287" s="127" t="s">
        <v>475</v>
      </c>
      <c r="D287" s="127" t="s">
        <v>137</v>
      </c>
      <c r="E287" s="128" t="s">
        <v>476</v>
      </c>
      <c r="F287" s="129" t="s">
        <v>477</v>
      </c>
      <c r="G287" s="130" t="s">
        <v>478</v>
      </c>
      <c r="H287" s="131">
        <v>36</v>
      </c>
      <c r="I287" s="132"/>
      <c r="J287" s="133">
        <f>ROUND(I287*H287,2)</f>
        <v>0</v>
      </c>
      <c r="K287" s="129" t="s">
        <v>141</v>
      </c>
      <c r="L287" s="32"/>
      <c r="M287" s="134" t="s">
        <v>19</v>
      </c>
      <c r="N287" s="135" t="s">
        <v>43</v>
      </c>
      <c r="P287" s="136">
        <f>O287*H287</f>
        <v>0</v>
      </c>
      <c r="Q287" s="136">
        <v>4.8000000000000001E-4</v>
      </c>
      <c r="R287" s="136">
        <f>Q287*H287</f>
        <v>1.728E-2</v>
      </c>
      <c r="S287" s="136">
        <v>0</v>
      </c>
      <c r="T287" s="137">
        <f>S287*H287</f>
        <v>0</v>
      </c>
      <c r="AR287" s="138" t="s">
        <v>231</v>
      </c>
      <c r="AT287" s="138" t="s">
        <v>137</v>
      </c>
      <c r="AU287" s="138" t="s">
        <v>82</v>
      </c>
      <c r="AY287" s="17" t="s">
        <v>134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80</v>
      </c>
      <c r="BK287" s="139">
        <f>ROUND(I287*H287,2)</f>
        <v>0</v>
      </c>
      <c r="BL287" s="17" t="s">
        <v>231</v>
      </c>
      <c r="BM287" s="138" t="s">
        <v>479</v>
      </c>
    </row>
    <row r="288" spans="2:65" s="1" customFormat="1">
      <c r="B288" s="32"/>
      <c r="D288" s="140" t="s">
        <v>144</v>
      </c>
      <c r="F288" s="141" t="s">
        <v>480</v>
      </c>
      <c r="I288" s="142"/>
      <c r="L288" s="32"/>
      <c r="M288" s="143"/>
      <c r="T288" s="53"/>
      <c r="AT288" s="17" t="s">
        <v>144</v>
      </c>
      <c r="AU288" s="17" t="s">
        <v>82</v>
      </c>
    </row>
    <row r="289" spans="2:65" s="1" customFormat="1" ht="16.5" customHeight="1">
      <c r="B289" s="32"/>
      <c r="C289" s="127" t="s">
        <v>481</v>
      </c>
      <c r="D289" s="127" t="s">
        <v>137</v>
      </c>
      <c r="E289" s="128" t="s">
        <v>482</v>
      </c>
      <c r="F289" s="129" t="s">
        <v>483</v>
      </c>
      <c r="G289" s="130" t="s">
        <v>478</v>
      </c>
      <c r="H289" s="131">
        <v>10</v>
      </c>
      <c r="I289" s="132"/>
      <c r="J289" s="133">
        <f>ROUND(I289*H289,2)</f>
        <v>0</v>
      </c>
      <c r="K289" s="129" t="s">
        <v>141</v>
      </c>
      <c r="L289" s="32"/>
      <c r="M289" s="134" t="s">
        <v>19</v>
      </c>
      <c r="N289" s="135" t="s">
        <v>43</v>
      </c>
      <c r="P289" s="136">
        <f>O289*H289</f>
        <v>0</v>
      </c>
      <c r="Q289" s="136">
        <v>6.0999999999999997E-4</v>
      </c>
      <c r="R289" s="136">
        <f>Q289*H289</f>
        <v>6.0999999999999995E-3</v>
      </c>
      <c r="S289" s="136">
        <v>0</v>
      </c>
      <c r="T289" s="137">
        <f>S289*H289</f>
        <v>0</v>
      </c>
      <c r="AR289" s="138" t="s">
        <v>231</v>
      </c>
      <c r="AT289" s="138" t="s">
        <v>137</v>
      </c>
      <c r="AU289" s="138" t="s">
        <v>82</v>
      </c>
      <c r="AY289" s="17" t="s">
        <v>134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80</v>
      </c>
      <c r="BK289" s="139">
        <f>ROUND(I289*H289,2)</f>
        <v>0</v>
      </c>
      <c r="BL289" s="17" t="s">
        <v>231</v>
      </c>
      <c r="BM289" s="138" t="s">
        <v>484</v>
      </c>
    </row>
    <row r="290" spans="2:65" s="1" customFormat="1">
      <c r="B290" s="32"/>
      <c r="D290" s="140" t="s">
        <v>144</v>
      </c>
      <c r="F290" s="141" t="s">
        <v>485</v>
      </c>
      <c r="I290" s="142"/>
      <c r="L290" s="32"/>
      <c r="M290" s="143"/>
      <c r="T290" s="53"/>
      <c r="AT290" s="17" t="s">
        <v>144</v>
      </c>
      <c r="AU290" s="17" t="s">
        <v>82</v>
      </c>
    </row>
    <row r="291" spans="2:65" s="1" customFormat="1" ht="16.5" customHeight="1">
      <c r="B291" s="32"/>
      <c r="C291" s="127" t="s">
        <v>486</v>
      </c>
      <c r="D291" s="127" t="s">
        <v>137</v>
      </c>
      <c r="E291" s="128" t="s">
        <v>487</v>
      </c>
      <c r="F291" s="129" t="s">
        <v>488</v>
      </c>
      <c r="G291" s="130" t="s">
        <v>478</v>
      </c>
      <c r="H291" s="131">
        <v>2</v>
      </c>
      <c r="I291" s="132"/>
      <c r="J291" s="133">
        <f>ROUND(I291*H291,2)</f>
        <v>0</v>
      </c>
      <c r="K291" s="129" t="s">
        <v>141</v>
      </c>
      <c r="L291" s="32"/>
      <c r="M291" s="134" t="s">
        <v>19</v>
      </c>
      <c r="N291" s="135" t="s">
        <v>43</v>
      </c>
      <c r="P291" s="136">
        <f>O291*H291</f>
        <v>0</v>
      </c>
      <c r="Q291" s="136">
        <v>7.3999999999999999E-4</v>
      </c>
      <c r="R291" s="136">
        <f>Q291*H291</f>
        <v>1.48E-3</v>
      </c>
      <c r="S291" s="136">
        <v>0</v>
      </c>
      <c r="T291" s="137">
        <f>S291*H291</f>
        <v>0</v>
      </c>
      <c r="AR291" s="138" t="s">
        <v>231</v>
      </c>
      <c r="AT291" s="138" t="s">
        <v>137</v>
      </c>
      <c r="AU291" s="138" t="s">
        <v>82</v>
      </c>
      <c r="AY291" s="17" t="s">
        <v>134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80</v>
      </c>
      <c r="BK291" s="139">
        <f>ROUND(I291*H291,2)</f>
        <v>0</v>
      </c>
      <c r="BL291" s="17" t="s">
        <v>231</v>
      </c>
      <c r="BM291" s="138" t="s">
        <v>489</v>
      </c>
    </row>
    <row r="292" spans="2:65" s="1" customFormat="1">
      <c r="B292" s="32"/>
      <c r="D292" s="140" t="s">
        <v>144</v>
      </c>
      <c r="F292" s="141" t="s">
        <v>490</v>
      </c>
      <c r="I292" s="142"/>
      <c r="L292" s="32"/>
      <c r="M292" s="143"/>
      <c r="T292" s="53"/>
      <c r="AT292" s="17" t="s">
        <v>144</v>
      </c>
      <c r="AU292" s="17" t="s">
        <v>82</v>
      </c>
    </row>
    <row r="293" spans="2:65" s="1" customFormat="1" ht="16.5" customHeight="1">
      <c r="B293" s="32"/>
      <c r="C293" s="127" t="s">
        <v>491</v>
      </c>
      <c r="D293" s="127" t="s">
        <v>137</v>
      </c>
      <c r="E293" s="128" t="s">
        <v>492</v>
      </c>
      <c r="F293" s="129" t="s">
        <v>493</v>
      </c>
      <c r="G293" s="130" t="s">
        <v>478</v>
      </c>
      <c r="H293" s="131">
        <v>48</v>
      </c>
      <c r="I293" s="132"/>
      <c r="J293" s="133">
        <f>ROUND(I293*H293,2)</f>
        <v>0</v>
      </c>
      <c r="K293" s="129" t="s">
        <v>141</v>
      </c>
      <c r="L293" s="32"/>
      <c r="M293" s="134" t="s">
        <v>19</v>
      </c>
      <c r="N293" s="135" t="s">
        <v>43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231</v>
      </c>
      <c r="AT293" s="138" t="s">
        <v>137</v>
      </c>
      <c r="AU293" s="138" t="s">
        <v>82</v>
      </c>
      <c r="AY293" s="17" t="s">
        <v>134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80</v>
      </c>
      <c r="BK293" s="139">
        <f>ROUND(I293*H293,2)</f>
        <v>0</v>
      </c>
      <c r="BL293" s="17" t="s">
        <v>231</v>
      </c>
      <c r="BM293" s="138" t="s">
        <v>494</v>
      </c>
    </row>
    <row r="294" spans="2:65" s="1" customFormat="1">
      <c r="B294" s="32"/>
      <c r="D294" s="140" t="s">
        <v>144</v>
      </c>
      <c r="F294" s="141" t="s">
        <v>495</v>
      </c>
      <c r="I294" s="142"/>
      <c r="L294" s="32"/>
      <c r="M294" s="143"/>
      <c r="T294" s="53"/>
      <c r="AT294" s="17" t="s">
        <v>144</v>
      </c>
      <c r="AU294" s="17" t="s">
        <v>82</v>
      </c>
    </row>
    <row r="295" spans="2:65" s="1" customFormat="1" ht="16.5" customHeight="1">
      <c r="B295" s="32"/>
      <c r="C295" s="127" t="s">
        <v>496</v>
      </c>
      <c r="D295" s="127" t="s">
        <v>137</v>
      </c>
      <c r="E295" s="128" t="s">
        <v>497</v>
      </c>
      <c r="F295" s="129" t="s">
        <v>498</v>
      </c>
      <c r="G295" s="130" t="s">
        <v>478</v>
      </c>
      <c r="H295" s="131">
        <v>20</v>
      </c>
      <c r="I295" s="132"/>
      <c r="J295" s="133">
        <f>ROUND(I295*H295,2)</f>
        <v>0</v>
      </c>
      <c r="K295" s="129" t="s">
        <v>19</v>
      </c>
      <c r="L295" s="32"/>
      <c r="M295" s="134" t="s">
        <v>19</v>
      </c>
      <c r="N295" s="135" t="s">
        <v>43</v>
      </c>
      <c r="P295" s="136">
        <f>O295*H295</f>
        <v>0</v>
      </c>
      <c r="Q295" s="136">
        <v>0</v>
      </c>
      <c r="R295" s="136">
        <f>Q295*H295</f>
        <v>0</v>
      </c>
      <c r="S295" s="136">
        <v>0</v>
      </c>
      <c r="T295" s="137">
        <f>S295*H295</f>
        <v>0</v>
      </c>
      <c r="AR295" s="138" t="s">
        <v>231</v>
      </c>
      <c r="AT295" s="138" t="s">
        <v>137</v>
      </c>
      <c r="AU295" s="138" t="s">
        <v>82</v>
      </c>
      <c r="AY295" s="17" t="s">
        <v>134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80</v>
      </c>
      <c r="BK295" s="139">
        <f>ROUND(I295*H295,2)</f>
        <v>0</v>
      </c>
      <c r="BL295" s="17" t="s">
        <v>231</v>
      </c>
      <c r="BM295" s="138" t="s">
        <v>499</v>
      </c>
    </row>
    <row r="296" spans="2:65" s="1" customFormat="1" ht="16.5" customHeight="1">
      <c r="B296" s="32"/>
      <c r="C296" s="127" t="s">
        <v>500</v>
      </c>
      <c r="D296" s="127" t="s">
        <v>137</v>
      </c>
      <c r="E296" s="128" t="s">
        <v>501</v>
      </c>
      <c r="F296" s="129" t="s">
        <v>502</v>
      </c>
      <c r="G296" s="130" t="s">
        <v>478</v>
      </c>
      <c r="H296" s="131">
        <v>22</v>
      </c>
      <c r="I296" s="132"/>
      <c r="J296" s="133">
        <f>ROUND(I296*H296,2)</f>
        <v>0</v>
      </c>
      <c r="K296" s="129" t="s">
        <v>141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3.0000000000000001E-5</v>
      </c>
      <c r="R296" s="136">
        <f>Q296*H296</f>
        <v>6.6E-4</v>
      </c>
      <c r="S296" s="136">
        <v>1.06E-3</v>
      </c>
      <c r="T296" s="137">
        <f>S296*H296</f>
        <v>2.332E-2</v>
      </c>
      <c r="AR296" s="138" t="s">
        <v>231</v>
      </c>
      <c r="AT296" s="138" t="s">
        <v>137</v>
      </c>
      <c r="AU296" s="138" t="s">
        <v>82</v>
      </c>
      <c r="AY296" s="17" t="s">
        <v>134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231</v>
      </c>
      <c r="BM296" s="138" t="s">
        <v>503</v>
      </c>
    </row>
    <row r="297" spans="2:65" s="1" customFormat="1">
      <c r="B297" s="32"/>
      <c r="D297" s="140" t="s">
        <v>144</v>
      </c>
      <c r="F297" s="141" t="s">
        <v>504</v>
      </c>
      <c r="I297" s="142"/>
      <c r="L297" s="32"/>
      <c r="M297" s="143"/>
      <c r="T297" s="53"/>
      <c r="AT297" s="17" t="s">
        <v>144</v>
      </c>
      <c r="AU297" s="17" t="s">
        <v>82</v>
      </c>
    </row>
    <row r="298" spans="2:65" s="1" customFormat="1" ht="24.2" customHeight="1">
      <c r="B298" s="32"/>
      <c r="C298" s="127" t="s">
        <v>505</v>
      </c>
      <c r="D298" s="127" t="s">
        <v>137</v>
      </c>
      <c r="E298" s="128" t="s">
        <v>506</v>
      </c>
      <c r="F298" s="129" t="s">
        <v>507</v>
      </c>
      <c r="G298" s="130" t="s">
        <v>256</v>
      </c>
      <c r="H298" s="131">
        <v>2.5999999999999999E-2</v>
      </c>
      <c r="I298" s="132"/>
      <c r="J298" s="133">
        <f>ROUND(I298*H298,2)</f>
        <v>0</v>
      </c>
      <c r="K298" s="129" t="s">
        <v>141</v>
      </c>
      <c r="L298" s="32"/>
      <c r="M298" s="134" t="s">
        <v>19</v>
      </c>
      <c r="N298" s="135" t="s">
        <v>43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231</v>
      </c>
      <c r="AT298" s="138" t="s">
        <v>137</v>
      </c>
      <c r="AU298" s="138" t="s">
        <v>82</v>
      </c>
      <c r="AY298" s="17" t="s">
        <v>134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80</v>
      </c>
      <c r="BK298" s="139">
        <f>ROUND(I298*H298,2)</f>
        <v>0</v>
      </c>
      <c r="BL298" s="17" t="s">
        <v>231</v>
      </c>
      <c r="BM298" s="138" t="s">
        <v>508</v>
      </c>
    </row>
    <row r="299" spans="2:65" s="1" customFormat="1">
      <c r="B299" s="32"/>
      <c r="D299" s="140" t="s">
        <v>144</v>
      </c>
      <c r="F299" s="141" t="s">
        <v>509</v>
      </c>
      <c r="I299" s="142"/>
      <c r="L299" s="32"/>
      <c r="M299" s="143"/>
      <c r="T299" s="53"/>
      <c r="AT299" s="17" t="s">
        <v>144</v>
      </c>
      <c r="AU299" s="17" t="s">
        <v>82</v>
      </c>
    </row>
    <row r="300" spans="2:65" s="11" customFormat="1" ht="22.9" customHeight="1">
      <c r="B300" s="115"/>
      <c r="D300" s="116" t="s">
        <v>71</v>
      </c>
      <c r="E300" s="125" t="s">
        <v>510</v>
      </c>
      <c r="F300" s="125" t="s">
        <v>511</v>
      </c>
      <c r="I300" s="118"/>
      <c r="J300" s="126">
        <f>BK300</f>
        <v>0</v>
      </c>
      <c r="L300" s="115"/>
      <c r="M300" s="120"/>
      <c r="P300" s="121">
        <f>SUM(P301:P307)</f>
        <v>0</v>
      </c>
      <c r="R300" s="121">
        <f>SUM(R301:R307)</f>
        <v>1.932E-2</v>
      </c>
      <c r="T300" s="122">
        <f>SUM(T301:T307)</f>
        <v>0</v>
      </c>
      <c r="AR300" s="116" t="s">
        <v>82</v>
      </c>
      <c r="AT300" s="123" t="s">
        <v>71</v>
      </c>
      <c r="AU300" s="123" t="s">
        <v>80</v>
      </c>
      <c r="AY300" s="116" t="s">
        <v>134</v>
      </c>
      <c r="BK300" s="124">
        <f>SUM(BK301:BK307)</f>
        <v>0</v>
      </c>
    </row>
    <row r="301" spans="2:65" s="1" customFormat="1" ht="24.2" customHeight="1">
      <c r="B301" s="32"/>
      <c r="C301" s="127" t="s">
        <v>512</v>
      </c>
      <c r="D301" s="127" t="s">
        <v>137</v>
      </c>
      <c r="E301" s="128" t="s">
        <v>513</v>
      </c>
      <c r="F301" s="129" t="s">
        <v>514</v>
      </c>
      <c r="G301" s="130" t="s">
        <v>201</v>
      </c>
      <c r="H301" s="131">
        <v>1</v>
      </c>
      <c r="I301" s="132"/>
      <c r="J301" s="133">
        <f t="shared" ref="J301:J306" si="0">ROUND(I301*H301,2)</f>
        <v>0</v>
      </c>
      <c r="K301" s="129" t="s">
        <v>19</v>
      </c>
      <c r="L301" s="32"/>
      <c r="M301" s="134" t="s">
        <v>19</v>
      </c>
      <c r="N301" s="135" t="s">
        <v>43</v>
      </c>
      <c r="P301" s="136">
        <f t="shared" ref="P301:P306" si="1">O301*H301</f>
        <v>0</v>
      </c>
      <c r="Q301" s="136">
        <v>1.932E-2</v>
      </c>
      <c r="R301" s="136">
        <f t="shared" ref="R301:R306" si="2">Q301*H301</f>
        <v>1.932E-2</v>
      </c>
      <c r="S301" s="136">
        <v>0</v>
      </c>
      <c r="T301" s="137">
        <f t="shared" ref="T301:T306" si="3">S301*H301</f>
        <v>0</v>
      </c>
      <c r="AR301" s="138" t="s">
        <v>231</v>
      </c>
      <c r="AT301" s="138" t="s">
        <v>137</v>
      </c>
      <c r="AU301" s="138" t="s">
        <v>82</v>
      </c>
      <c r="AY301" s="17" t="s">
        <v>134</v>
      </c>
      <c r="BE301" s="139">
        <f t="shared" ref="BE301:BE306" si="4">IF(N301="základní",J301,0)</f>
        <v>0</v>
      </c>
      <c r="BF301" s="139">
        <f t="shared" ref="BF301:BF306" si="5">IF(N301="snížená",J301,0)</f>
        <v>0</v>
      </c>
      <c r="BG301" s="139">
        <f t="shared" ref="BG301:BG306" si="6">IF(N301="zákl. přenesená",J301,0)</f>
        <v>0</v>
      </c>
      <c r="BH301" s="139">
        <f t="shared" ref="BH301:BH306" si="7">IF(N301="sníž. přenesená",J301,0)</f>
        <v>0</v>
      </c>
      <c r="BI301" s="139">
        <f t="shared" ref="BI301:BI306" si="8">IF(N301="nulová",J301,0)</f>
        <v>0</v>
      </c>
      <c r="BJ301" s="17" t="s">
        <v>80</v>
      </c>
      <c r="BK301" s="139">
        <f t="shared" ref="BK301:BK306" si="9">ROUND(I301*H301,2)</f>
        <v>0</v>
      </c>
      <c r="BL301" s="17" t="s">
        <v>231</v>
      </c>
      <c r="BM301" s="138" t="s">
        <v>515</v>
      </c>
    </row>
    <row r="302" spans="2:65" s="1" customFormat="1" ht="24.2" customHeight="1">
      <c r="B302" s="32"/>
      <c r="C302" s="127" t="s">
        <v>516</v>
      </c>
      <c r="D302" s="127" t="s">
        <v>137</v>
      </c>
      <c r="E302" s="128" t="s">
        <v>517</v>
      </c>
      <c r="F302" s="129" t="s">
        <v>518</v>
      </c>
      <c r="G302" s="130" t="s">
        <v>201</v>
      </c>
      <c r="H302" s="131">
        <v>1</v>
      </c>
      <c r="I302" s="132"/>
      <c r="J302" s="133">
        <f t="shared" si="0"/>
        <v>0</v>
      </c>
      <c r="K302" s="129" t="s">
        <v>19</v>
      </c>
      <c r="L302" s="32"/>
      <c r="M302" s="134" t="s">
        <v>19</v>
      </c>
      <c r="N302" s="135" t="s">
        <v>43</v>
      </c>
      <c r="P302" s="136">
        <f t="shared" si="1"/>
        <v>0</v>
      </c>
      <c r="Q302" s="136">
        <v>0</v>
      </c>
      <c r="R302" s="136">
        <f t="shared" si="2"/>
        <v>0</v>
      </c>
      <c r="S302" s="136">
        <v>0</v>
      </c>
      <c r="T302" s="137">
        <f t="shared" si="3"/>
        <v>0</v>
      </c>
      <c r="AR302" s="138" t="s">
        <v>231</v>
      </c>
      <c r="AT302" s="138" t="s">
        <v>137</v>
      </c>
      <c r="AU302" s="138" t="s">
        <v>82</v>
      </c>
      <c r="AY302" s="17" t="s">
        <v>134</v>
      </c>
      <c r="BE302" s="139">
        <f t="shared" si="4"/>
        <v>0</v>
      </c>
      <c r="BF302" s="139">
        <f t="shared" si="5"/>
        <v>0</v>
      </c>
      <c r="BG302" s="139">
        <f t="shared" si="6"/>
        <v>0</v>
      </c>
      <c r="BH302" s="139">
        <f t="shared" si="7"/>
        <v>0</v>
      </c>
      <c r="BI302" s="139">
        <f t="shared" si="8"/>
        <v>0</v>
      </c>
      <c r="BJ302" s="17" t="s">
        <v>80</v>
      </c>
      <c r="BK302" s="139">
        <f t="shared" si="9"/>
        <v>0</v>
      </c>
      <c r="BL302" s="17" t="s">
        <v>231</v>
      </c>
      <c r="BM302" s="138" t="s">
        <v>519</v>
      </c>
    </row>
    <row r="303" spans="2:65" s="1" customFormat="1" ht="24.2" customHeight="1">
      <c r="B303" s="32"/>
      <c r="C303" s="127" t="s">
        <v>520</v>
      </c>
      <c r="D303" s="127" t="s">
        <v>137</v>
      </c>
      <c r="E303" s="128" t="s">
        <v>521</v>
      </c>
      <c r="F303" s="129" t="s">
        <v>522</v>
      </c>
      <c r="G303" s="130" t="s">
        <v>201</v>
      </c>
      <c r="H303" s="131">
        <v>5</v>
      </c>
      <c r="I303" s="132"/>
      <c r="J303" s="133">
        <f t="shared" si="0"/>
        <v>0</v>
      </c>
      <c r="K303" s="129" t="s">
        <v>19</v>
      </c>
      <c r="L303" s="32"/>
      <c r="M303" s="134" t="s">
        <v>19</v>
      </c>
      <c r="N303" s="135" t="s">
        <v>43</v>
      </c>
      <c r="P303" s="136">
        <f t="shared" si="1"/>
        <v>0</v>
      </c>
      <c r="Q303" s="136">
        <v>0</v>
      </c>
      <c r="R303" s="136">
        <f t="shared" si="2"/>
        <v>0</v>
      </c>
      <c r="S303" s="136">
        <v>0</v>
      </c>
      <c r="T303" s="137">
        <f t="shared" si="3"/>
        <v>0</v>
      </c>
      <c r="AR303" s="138" t="s">
        <v>231</v>
      </c>
      <c r="AT303" s="138" t="s">
        <v>137</v>
      </c>
      <c r="AU303" s="138" t="s">
        <v>82</v>
      </c>
      <c r="AY303" s="17" t="s">
        <v>134</v>
      </c>
      <c r="BE303" s="139">
        <f t="shared" si="4"/>
        <v>0</v>
      </c>
      <c r="BF303" s="139">
        <f t="shared" si="5"/>
        <v>0</v>
      </c>
      <c r="BG303" s="139">
        <f t="shared" si="6"/>
        <v>0</v>
      </c>
      <c r="BH303" s="139">
        <f t="shared" si="7"/>
        <v>0</v>
      </c>
      <c r="BI303" s="139">
        <f t="shared" si="8"/>
        <v>0</v>
      </c>
      <c r="BJ303" s="17" t="s">
        <v>80</v>
      </c>
      <c r="BK303" s="139">
        <f t="shared" si="9"/>
        <v>0</v>
      </c>
      <c r="BL303" s="17" t="s">
        <v>231</v>
      </c>
      <c r="BM303" s="138" t="s">
        <v>523</v>
      </c>
    </row>
    <row r="304" spans="2:65" s="1" customFormat="1" ht="16.5" customHeight="1">
      <c r="B304" s="32"/>
      <c r="C304" s="127" t="s">
        <v>524</v>
      </c>
      <c r="D304" s="127" t="s">
        <v>137</v>
      </c>
      <c r="E304" s="128" t="s">
        <v>525</v>
      </c>
      <c r="F304" s="129" t="s">
        <v>526</v>
      </c>
      <c r="G304" s="130" t="s">
        <v>201</v>
      </c>
      <c r="H304" s="131">
        <v>6</v>
      </c>
      <c r="I304" s="132"/>
      <c r="J304" s="133">
        <f t="shared" si="0"/>
        <v>0</v>
      </c>
      <c r="K304" s="129" t="s">
        <v>19</v>
      </c>
      <c r="L304" s="32"/>
      <c r="M304" s="134" t="s">
        <v>19</v>
      </c>
      <c r="N304" s="135" t="s">
        <v>43</v>
      </c>
      <c r="P304" s="136">
        <f t="shared" si="1"/>
        <v>0</v>
      </c>
      <c r="Q304" s="136">
        <v>0</v>
      </c>
      <c r="R304" s="136">
        <f t="shared" si="2"/>
        <v>0</v>
      </c>
      <c r="S304" s="136">
        <v>0</v>
      </c>
      <c r="T304" s="137">
        <f t="shared" si="3"/>
        <v>0</v>
      </c>
      <c r="AR304" s="138" t="s">
        <v>231</v>
      </c>
      <c r="AT304" s="138" t="s">
        <v>137</v>
      </c>
      <c r="AU304" s="138" t="s">
        <v>82</v>
      </c>
      <c r="AY304" s="17" t="s">
        <v>134</v>
      </c>
      <c r="BE304" s="139">
        <f t="shared" si="4"/>
        <v>0</v>
      </c>
      <c r="BF304" s="139">
        <f t="shared" si="5"/>
        <v>0</v>
      </c>
      <c r="BG304" s="139">
        <f t="shared" si="6"/>
        <v>0</v>
      </c>
      <c r="BH304" s="139">
        <f t="shared" si="7"/>
        <v>0</v>
      </c>
      <c r="BI304" s="139">
        <f t="shared" si="8"/>
        <v>0</v>
      </c>
      <c r="BJ304" s="17" t="s">
        <v>80</v>
      </c>
      <c r="BK304" s="139">
        <f t="shared" si="9"/>
        <v>0</v>
      </c>
      <c r="BL304" s="17" t="s">
        <v>231</v>
      </c>
      <c r="BM304" s="138" t="s">
        <v>527</v>
      </c>
    </row>
    <row r="305" spans="2:65" s="1" customFormat="1" ht="16.5" customHeight="1">
      <c r="B305" s="32"/>
      <c r="C305" s="127" t="s">
        <v>528</v>
      </c>
      <c r="D305" s="127" t="s">
        <v>137</v>
      </c>
      <c r="E305" s="128" t="s">
        <v>529</v>
      </c>
      <c r="F305" s="129" t="s">
        <v>530</v>
      </c>
      <c r="G305" s="130" t="s">
        <v>201</v>
      </c>
      <c r="H305" s="131">
        <v>6</v>
      </c>
      <c r="I305" s="132"/>
      <c r="J305" s="133">
        <f t="shared" si="0"/>
        <v>0</v>
      </c>
      <c r="K305" s="129" t="s">
        <v>19</v>
      </c>
      <c r="L305" s="32"/>
      <c r="M305" s="134" t="s">
        <v>19</v>
      </c>
      <c r="N305" s="135" t="s">
        <v>43</v>
      </c>
      <c r="P305" s="136">
        <f t="shared" si="1"/>
        <v>0</v>
      </c>
      <c r="Q305" s="136">
        <v>0</v>
      </c>
      <c r="R305" s="136">
        <f t="shared" si="2"/>
        <v>0</v>
      </c>
      <c r="S305" s="136">
        <v>0</v>
      </c>
      <c r="T305" s="137">
        <f t="shared" si="3"/>
        <v>0</v>
      </c>
      <c r="AR305" s="138" t="s">
        <v>231</v>
      </c>
      <c r="AT305" s="138" t="s">
        <v>137</v>
      </c>
      <c r="AU305" s="138" t="s">
        <v>82</v>
      </c>
      <c r="AY305" s="17" t="s">
        <v>134</v>
      </c>
      <c r="BE305" s="139">
        <f t="shared" si="4"/>
        <v>0</v>
      </c>
      <c r="BF305" s="139">
        <f t="shared" si="5"/>
        <v>0</v>
      </c>
      <c r="BG305" s="139">
        <f t="shared" si="6"/>
        <v>0</v>
      </c>
      <c r="BH305" s="139">
        <f t="shared" si="7"/>
        <v>0</v>
      </c>
      <c r="BI305" s="139">
        <f t="shared" si="8"/>
        <v>0</v>
      </c>
      <c r="BJ305" s="17" t="s">
        <v>80</v>
      </c>
      <c r="BK305" s="139">
        <f t="shared" si="9"/>
        <v>0</v>
      </c>
      <c r="BL305" s="17" t="s">
        <v>231</v>
      </c>
      <c r="BM305" s="138" t="s">
        <v>531</v>
      </c>
    </row>
    <row r="306" spans="2:65" s="1" customFormat="1" ht="24.2" customHeight="1">
      <c r="B306" s="32"/>
      <c r="C306" s="127" t="s">
        <v>532</v>
      </c>
      <c r="D306" s="127" t="s">
        <v>137</v>
      </c>
      <c r="E306" s="128" t="s">
        <v>533</v>
      </c>
      <c r="F306" s="129" t="s">
        <v>534</v>
      </c>
      <c r="G306" s="130" t="s">
        <v>256</v>
      </c>
      <c r="H306" s="131">
        <v>0.1</v>
      </c>
      <c r="I306" s="132"/>
      <c r="J306" s="133">
        <f t="shared" si="0"/>
        <v>0</v>
      </c>
      <c r="K306" s="129" t="s">
        <v>141</v>
      </c>
      <c r="L306" s="32"/>
      <c r="M306" s="134" t="s">
        <v>19</v>
      </c>
      <c r="N306" s="135" t="s">
        <v>43</v>
      </c>
      <c r="P306" s="136">
        <f t="shared" si="1"/>
        <v>0</v>
      </c>
      <c r="Q306" s="136">
        <v>0</v>
      </c>
      <c r="R306" s="136">
        <f t="shared" si="2"/>
        <v>0</v>
      </c>
      <c r="S306" s="136">
        <v>0</v>
      </c>
      <c r="T306" s="137">
        <f t="shared" si="3"/>
        <v>0</v>
      </c>
      <c r="AR306" s="138" t="s">
        <v>231</v>
      </c>
      <c r="AT306" s="138" t="s">
        <v>137</v>
      </c>
      <c r="AU306" s="138" t="s">
        <v>82</v>
      </c>
      <c r="AY306" s="17" t="s">
        <v>134</v>
      </c>
      <c r="BE306" s="139">
        <f t="shared" si="4"/>
        <v>0</v>
      </c>
      <c r="BF306" s="139">
        <f t="shared" si="5"/>
        <v>0</v>
      </c>
      <c r="BG306" s="139">
        <f t="shared" si="6"/>
        <v>0</v>
      </c>
      <c r="BH306" s="139">
        <f t="shared" si="7"/>
        <v>0</v>
      </c>
      <c r="BI306" s="139">
        <f t="shared" si="8"/>
        <v>0</v>
      </c>
      <c r="BJ306" s="17" t="s">
        <v>80</v>
      </c>
      <c r="BK306" s="139">
        <f t="shared" si="9"/>
        <v>0</v>
      </c>
      <c r="BL306" s="17" t="s">
        <v>231</v>
      </c>
      <c r="BM306" s="138" t="s">
        <v>535</v>
      </c>
    </row>
    <row r="307" spans="2:65" s="1" customFormat="1">
      <c r="B307" s="32"/>
      <c r="D307" s="140" t="s">
        <v>144</v>
      </c>
      <c r="F307" s="141" t="s">
        <v>536</v>
      </c>
      <c r="I307" s="142"/>
      <c r="L307" s="32"/>
      <c r="M307" s="143"/>
      <c r="T307" s="53"/>
      <c r="AT307" s="17" t="s">
        <v>144</v>
      </c>
      <c r="AU307" s="17" t="s">
        <v>82</v>
      </c>
    </row>
    <row r="308" spans="2:65" s="11" customFormat="1" ht="22.9" customHeight="1">
      <c r="B308" s="115"/>
      <c r="D308" s="116" t="s">
        <v>71</v>
      </c>
      <c r="E308" s="125" t="s">
        <v>537</v>
      </c>
      <c r="F308" s="125" t="s">
        <v>538</v>
      </c>
      <c r="I308" s="118"/>
      <c r="J308" s="126">
        <f>BK308</f>
        <v>0</v>
      </c>
      <c r="L308" s="115"/>
      <c r="M308" s="120"/>
      <c r="P308" s="121">
        <f>SUM(P309:P324)</f>
        <v>0</v>
      </c>
      <c r="R308" s="121">
        <f>SUM(R309:R324)</f>
        <v>0.10800000000000001</v>
      </c>
      <c r="T308" s="122">
        <f>SUM(T309:T324)</f>
        <v>0</v>
      </c>
      <c r="AR308" s="116" t="s">
        <v>82</v>
      </c>
      <c r="AT308" s="123" t="s">
        <v>71</v>
      </c>
      <c r="AU308" s="123" t="s">
        <v>80</v>
      </c>
      <c r="AY308" s="116" t="s">
        <v>134</v>
      </c>
      <c r="BK308" s="124">
        <f>SUM(BK309:BK324)</f>
        <v>0</v>
      </c>
    </row>
    <row r="309" spans="2:65" s="1" customFormat="1" ht="24.2" customHeight="1">
      <c r="B309" s="32"/>
      <c r="C309" s="127" t="s">
        <v>539</v>
      </c>
      <c r="D309" s="127" t="s">
        <v>137</v>
      </c>
      <c r="E309" s="128" t="s">
        <v>540</v>
      </c>
      <c r="F309" s="129" t="s">
        <v>541</v>
      </c>
      <c r="G309" s="130" t="s">
        <v>201</v>
      </c>
      <c r="H309" s="131">
        <v>1</v>
      </c>
      <c r="I309" s="132"/>
      <c r="J309" s="133">
        <f>ROUND(I309*H309,2)</f>
        <v>0</v>
      </c>
      <c r="K309" s="129" t="s">
        <v>19</v>
      </c>
      <c r="L309" s="32"/>
      <c r="M309" s="134" t="s">
        <v>19</v>
      </c>
      <c r="N309" s="135" t="s">
        <v>43</v>
      </c>
      <c r="P309" s="136">
        <f>O309*H309</f>
        <v>0</v>
      </c>
      <c r="Q309" s="136">
        <v>0</v>
      </c>
      <c r="R309" s="136">
        <f>Q309*H309</f>
        <v>0</v>
      </c>
      <c r="S309" s="136">
        <v>0</v>
      </c>
      <c r="T309" s="137">
        <f>S309*H309</f>
        <v>0</v>
      </c>
      <c r="AR309" s="138" t="s">
        <v>231</v>
      </c>
      <c r="AT309" s="138" t="s">
        <v>137</v>
      </c>
      <c r="AU309" s="138" t="s">
        <v>82</v>
      </c>
      <c r="AY309" s="17" t="s">
        <v>134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7" t="s">
        <v>80</v>
      </c>
      <c r="BK309" s="139">
        <f>ROUND(I309*H309,2)</f>
        <v>0</v>
      </c>
      <c r="BL309" s="17" t="s">
        <v>231</v>
      </c>
      <c r="BM309" s="138" t="s">
        <v>542</v>
      </c>
    </row>
    <row r="310" spans="2:65" s="1" customFormat="1" ht="21.75" customHeight="1">
      <c r="B310" s="32"/>
      <c r="C310" s="127" t="s">
        <v>543</v>
      </c>
      <c r="D310" s="127" t="s">
        <v>137</v>
      </c>
      <c r="E310" s="128" t="s">
        <v>544</v>
      </c>
      <c r="F310" s="129" t="s">
        <v>545</v>
      </c>
      <c r="G310" s="130" t="s">
        <v>201</v>
      </c>
      <c r="H310" s="131">
        <v>2</v>
      </c>
      <c r="I310" s="132"/>
      <c r="J310" s="133">
        <f>ROUND(I310*H310,2)</f>
        <v>0</v>
      </c>
      <c r="K310" s="129" t="s">
        <v>141</v>
      </c>
      <c r="L310" s="32"/>
      <c r="M310" s="134" t="s">
        <v>19</v>
      </c>
      <c r="N310" s="135" t="s">
        <v>43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231</v>
      </c>
      <c r="AT310" s="138" t="s">
        <v>137</v>
      </c>
      <c r="AU310" s="138" t="s">
        <v>82</v>
      </c>
      <c r="AY310" s="17" t="s">
        <v>134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80</v>
      </c>
      <c r="BK310" s="139">
        <f>ROUND(I310*H310,2)</f>
        <v>0</v>
      </c>
      <c r="BL310" s="17" t="s">
        <v>231</v>
      </c>
      <c r="BM310" s="138" t="s">
        <v>546</v>
      </c>
    </row>
    <row r="311" spans="2:65" s="1" customFormat="1">
      <c r="B311" s="32"/>
      <c r="D311" s="140" t="s">
        <v>144</v>
      </c>
      <c r="F311" s="141" t="s">
        <v>547</v>
      </c>
      <c r="I311" s="142"/>
      <c r="L311" s="32"/>
      <c r="M311" s="143"/>
      <c r="T311" s="53"/>
      <c r="AT311" s="17" t="s">
        <v>144</v>
      </c>
      <c r="AU311" s="17" t="s">
        <v>82</v>
      </c>
    </row>
    <row r="312" spans="2:65" s="1" customFormat="1" ht="16.5" customHeight="1">
      <c r="B312" s="32"/>
      <c r="C312" s="159" t="s">
        <v>548</v>
      </c>
      <c r="D312" s="159" t="s">
        <v>155</v>
      </c>
      <c r="E312" s="160" t="s">
        <v>549</v>
      </c>
      <c r="F312" s="161" t="s">
        <v>550</v>
      </c>
      <c r="G312" s="162" t="s">
        <v>201</v>
      </c>
      <c r="H312" s="163">
        <v>2</v>
      </c>
      <c r="I312" s="164"/>
      <c r="J312" s="165">
        <f>ROUND(I312*H312,2)</f>
        <v>0</v>
      </c>
      <c r="K312" s="161" t="s">
        <v>141</v>
      </c>
      <c r="L312" s="166"/>
      <c r="M312" s="167" t="s">
        <v>19</v>
      </c>
      <c r="N312" s="168" t="s">
        <v>43</v>
      </c>
      <c r="P312" s="136">
        <f>O312*H312</f>
        <v>0</v>
      </c>
      <c r="Q312" s="136">
        <v>2.9000000000000001E-2</v>
      </c>
      <c r="R312" s="136">
        <f>Q312*H312</f>
        <v>5.8000000000000003E-2</v>
      </c>
      <c r="S312" s="136">
        <v>0</v>
      </c>
      <c r="T312" s="137">
        <f>S312*H312</f>
        <v>0</v>
      </c>
      <c r="AR312" s="138" t="s">
        <v>317</v>
      </c>
      <c r="AT312" s="138" t="s">
        <v>155</v>
      </c>
      <c r="AU312" s="138" t="s">
        <v>82</v>
      </c>
      <c r="AY312" s="17" t="s">
        <v>134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80</v>
      </c>
      <c r="BK312" s="139">
        <f>ROUND(I312*H312,2)</f>
        <v>0</v>
      </c>
      <c r="BL312" s="17" t="s">
        <v>231</v>
      </c>
      <c r="BM312" s="138" t="s">
        <v>551</v>
      </c>
    </row>
    <row r="313" spans="2:65" s="1" customFormat="1" ht="16.5" customHeight="1">
      <c r="B313" s="32"/>
      <c r="C313" s="127" t="s">
        <v>552</v>
      </c>
      <c r="D313" s="127" t="s">
        <v>137</v>
      </c>
      <c r="E313" s="128" t="s">
        <v>553</v>
      </c>
      <c r="F313" s="129" t="s">
        <v>554</v>
      </c>
      <c r="G313" s="130" t="s">
        <v>201</v>
      </c>
      <c r="H313" s="131">
        <v>1</v>
      </c>
      <c r="I313" s="132"/>
      <c r="J313" s="133">
        <f>ROUND(I313*H313,2)</f>
        <v>0</v>
      </c>
      <c r="K313" s="129" t="s">
        <v>141</v>
      </c>
      <c r="L313" s="32"/>
      <c r="M313" s="134" t="s">
        <v>19</v>
      </c>
      <c r="N313" s="135" t="s">
        <v>43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231</v>
      </c>
      <c r="AT313" s="138" t="s">
        <v>137</v>
      </c>
      <c r="AU313" s="138" t="s">
        <v>82</v>
      </c>
      <c r="AY313" s="17" t="s">
        <v>134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80</v>
      </c>
      <c r="BK313" s="139">
        <f>ROUND(I313*H313,2)</f>
        <v>0</v>
      </c>
      <c r="BL313" s="17" t="s">
        <v>231</v>
      </c>
      <c r="BM313" s="138" t="s">
        <v>555</v>
      </c>
    </row>
    <row r="314" spans="2:65" s="1" customFormat="1">
      <c r="B314" s="32"/>
      <c r="D314" s="140" t="s">
        <v>144</v>
      </c>
      <c r="F314" s="141" t="s">
        <v>556</v>
      </c>
      <c r="I314" s="142"/>
      <c r="L314" s="32"/>
      <c r="M314" s="143"/>
      <c r="T314" s="53"/>
      <c r="AT314" s="17" t="s">
        <v>144</v>
      </c>
      <c r="AU314" s="17" t="s">
        <v>82</v>
      </c>
    </row>
    <row r="315" spans="2:65" s="1" customFormat="1" ht="16.5" customHeight="1">
      <c r="B315" s="32"/>
      <c r="C315" s="159" t="s">
        <v>557</v>
      </c>
      <c r="D315" s="159" t="s">
        <v>155</v>
      </c>
      <c r="E315" s="160" t="s">
        <v>558</v>
      </c>
      <c r="F315" s="161" t="s">
        <v>559</v>
      </c>
      <c r="G315" s="162" t="s">
        <v>201</v>
      </c>
      <c r="H315" s="163">
        <v>1</v>
      </c>
      <c r="I315" s="164"/>
      <c r="J315" s="165">
        <f t="shared" ref="J315:J323" si="10">ROUND(I315*H315,2)</f>
        <v>0</v>
      </c>
      <c r="K315" s="161" t="s">
        <v>19</v>
      </c>
      <c r="L315" s="166"/>
      <c r="M315" s="167" t="s">
        <v>19</v>
      </c>
      <c r="N315" s="168" t="s">
        <v>43</v>
      </c>
      <c r="P315" s="136">
        <f t="shared" ref="P315:P323" si="11">O315*H315</f>
        <v>0</v>
      </c>
      <c r="Q315" s="136">
        <v>0.05</v>
      </c>
      <c r="R315" s="136">
        <f t="shared" ref="R315:R323" si="12">Q315*H315</f>
        <v>0.05</v>
      </c>
      <c r="S315" s="136">
        <v>0</v>
      </c>
      <c r="T315" s="137">
        <f t="shared" ref="T315:T323" si="13">S315*H315</f>
        <v>0</v>
      </c>
      <c r="AR315" s="138" t="s">
        <v>317</v>
      </c>
      <c r="AT315" s="138" t="s">
        <v>155</v>
      </c>
      <c r="AU315" s="138" t="s">
        <v>82</v>
      </c>
      <c r="AY315" s="17" t="s">
        <v>134</v>
      </c>
      <c r="BE315" s="139">
        <f t="shared" ref="BE315:BE323" si="14">IF(N315="základní",J315,0)</f>
        <v>0</v>
      </c>
      <c r="BF315" s="139">
        <f t="shared" ref="BF315:BF323" si="15">IF(N315="snížená",J315,0)</f>
        <v>0</v>
      </c>
      <c r="BG315" s="139">
        <f t="shared" ref="BG315:BG323" si="16">IF(N315="zákl. přenesená",J315,0)</f>
        <v>0</v>
      </c>
      <c r="BH315" s="139">
        <f t="shared" ref="BH315:BH323" si="17">IF(N315="sníž. přenesená",J315,0)</f>
        <v>0</v>
      </c>
      <c r="BI315" s="139">
        <f t="shared" ref="BI315:BI323" si="18">IF(N315="nulová",J315,0)</f>
        <v>0</v>
      </c>
      <c r="BJ315" s="17" t="s">
        <v>80</v>
      </c>
      <c r="BK315" s="139">
        <f t="shared" ref="BK315:BK323" si="19">ROUND(I315*H315,2)</f>
        <v>0</v>
      </c>
      <c r="BL315" s="17" t="s">
        <v>231</v>
      </c>
      <c r="BM315" s="138" t="s">
        <v>560</v>
      </c>
    </row>
    <row r="316" spans="2:65" s="1" customFormat="1" ht="16.5" customHeight="1">
      <c r="B316" s="32"/>
      <c r="C316" s="127" t="s">
        <v>561</v>
      </c>
      <c r="D316" s="127" t="s">
        <v>137</v>
      </c>
      <c r="E316" s="128" t="s">
        <v>562</v>
      </c>
      <c r="F316" s="129" t="s">
        <v>563</v>
      </c>
      <c r="G316" s="130" t="s">
        <v>201</v>
      </c>
      <c r="H316" s="131">
        <v>3</v>
      </c>
      <c r="I316" s="132"/>
      <c r="J316" s="133">
        <f t="shared" si="10"/>
        <v>0</v>
      </c>
      <c r="K316" s="129" t="s">
        <v>19</v>
      </c>
      <c r="L316" s="32"/>
      <c r="M316" s="134" t="s">
        <v>19</v>
      </c>
      <c r="N316" s="135" t="s">
        <v>43</v>
      </c>
      <c r="P316" s="136">
        <f t="shared" si="11"/>
        <v>0</v>
      </c>
      <c r="Q316" s="136">
        <v>0</v>
      </c>
      <c r="R316" s="136">
        <f t="shared" si="12"/>
        <v>0</v>
      </c>
      <c r="S316" s="136">
        <v>0</v>
      </c>
      <c r="T316" s="137">
        <f t="shared" si="13"/>
        <v>0</v>
      </c>
      <c r="AR316" s="138" t="s">
        <v>231</v>
      </c>
      <c r="AT316" s="138" t="s">
        <v>137</v>
      </c>
      <c r="AU316" s="138" t="s">
        <v>82</v>
      </c>
      <c r="AY316" s="17" t="s">
        <v>134</v>
      </c>
      <c r="BE316" s="139">
        <f t="shared" si="14"/>
        <v>0</v>
      </c>
      <c r="BF316" s="139">
        <f t="shared" si="15"/>
        <v>0</v>
      </c>
      <c r="BG316" s="139">
        <f t="shared" si="16"/>
        <v>0</v>
      </c>
      <c r="BH316" s="139">
        <f t="shared" si="17"/>
        <v>0</v>
      </c>
      <c r="BI316" s="139">
        <f t="shared" si="18"/>
        <v>0</v>
      </c>
      <c r="BJ316" s="17" t="s">
        <v>80</v>
      </c>
      <c r="BK316" s="139">
        <f t="shared" si="19"/>
        <v>0</v>
      </c>
      <c r="BL316" s="17" t="s">
        <v>231</v>
      </c>
      <c r="BM316" s="138" t="s">
        <v>564</v>
      </c>
    </row>
    <row r="317" spans="2:65" s="1" customFormat="1" ht="16.5" customHeight="1">
      <c r="B317" s="32"/>
      <c r="C317" s="127" t="s">
        <v>565</v>
      </c>
      <c r="D317" s="127" t="s">
        <v>137</v>
      </c>
      <c r="E317" s="128" t="s">
        <v>566</v>
      </c>
      <c r="F317" s="129" t="s">
        <v>567</v>
      </c>
      <c r="G317" s="130" t="s">
        <v>201</v>
      </c>
      <c r="H317" s="131">
        <v>2</v>
      </c>
      <c r="I317" s="132"/>
      <c r="J317" s="133">
        <f t="shared" si="10"/>
        <v>0</v>
      </c>
      <c r="K317" s="129" t="s">
        <v>19</v>
      </c>
      <c r="L317" s="32"/>
      <c r="M317" s="134" t="s">
        <v>19</v>
      </c>
      <c r="N317" s="135" t="s">
        <v>43</v>
      </c>
      <c r="P317" s="136">
        <f t="shared" si="11"/>
        <v>0</v>
      </c>
      <c r="Q317" s="136">
        <v>0</v>
      </c>
      <c r="R317" s="136">
        <f t="shared" si="12"/>
        <v>0</v>
      </c>
      <c r="S317" s="136">
        <v>0</v>
      </c>
      <c r="T317" s="137">
        <f t="shared" si="13"/>
        <v>0</v>
      </c>
      <c r="AR317" s="138" t="s">
        <v>231</v>
      </c>
      <c r="AT317" s="138" t="s">
        <v>137</v>
      </c>
      <c r="AU317" s="138" t="s">
        <v>82</v>
      </c>
      <c r="AY317" s="17" t="s">
        <v>134</v>
      </c>
      <c r="BE317" s="139">
        <f t="shared" si="14"/>
        <v>0</v>
      </c>
      <c r="BF317" s="139">
        <f t="shared" si="15"/>
        <v>0</v>
      </c>
      <c r="BG317" s="139">
        <f t="shared" si="16"/>
        <v>0</v>
      </c>
      <c r="BH317" s="139">
        <f t="shared" si="17"/>
        <v>0</v>
      </c>
      <c r="BI317" s="139">
        <f t="shared" si="18"/>
        <v>0</v>
      </c>
      <c r="BJ317" s="17" t="s">
        <v>80</v>
      </c>
      <c r="BK317" s="139">
        <f t="shared" si="19"/>
        <v>0</v>
      </c>
      <c r="BL317" s="17" t="s">
        <v>231</v>
      </c>
      <c r="BM317" s="138" t="s">
        <v>568</v>
      </c>
    </row>
    <row r="318" spans="2:65" s="1" customFormat="1" ht="24.2" customHeight="1">
      <c r="B318" s="32"/>
      <c r="C318" s="127" t="s">
        <v>569</v>
      </c>
      <c r="D318" s="127" t="s">
        <v>137</v>
      </c>
      <c r="E318" s="128" t="s">
        <v>570</v>
      </c>
      <c r="F318" s="129" t="s">
        <v>571</v>
      </c>
      <c r="G318" s="130" t="s">
        <v>478</v>
      </c>
      <c r="H318" s="131">
        <v>22</v>
      </c>
      <c r="I318" s="132"/>
      <c r="J318" s="133">
        <f t="shared" si="10"/>
        <v>0</v>
      </c>
      <c r="K318" s="129" t="s">
        <v>19</v>
      </c>
      <c r="L318" s="32"/>
      <c r="M318" s="134" t="s">
        <v>19</v>
      </c>
      <c r="N318" s="135" t="s">
        <v>43</v>
      </c>
      <c r="P318" s="136">
        <f t="shared" si="11"/>
        <v>0</v>
      </c>
      <c r="Q318" s="136">
        <v>0</v>
      </c>
      <c r="R318" s="136">
        <f t="shared" si="12"/>
        <v>0</v>
      </c>
      <c r="S318" s="136">
        <v>0</v>
      </c>
      <c r="T318" s="137">
        <f t="shared" si="13"/>
        <v>0</v>
      </c>
      <c r="AR318" s="138" t="s">
        <v>231</v>
      </c>
      <c r="AT318" s="138" t="s">
        <v>137</v>
      </c>
      <c r="AU318" s="138" t="s">
        <v>82</v>
      </c>
      <c r="AY318" s="17" t="s">
        <v>134</v>
      </c>
      <c r="BE318" s="139">
        <f t="shared" si="14"/>
        <v>0</v>
      </c>
      <c r="BF318" s="139">
        <f t="shared" si="15"/>
        <v>0</v>
      </c>
      <c r="BG318" s="139">
        <f t="shared" si="16"/>
        <v>0</v>
      </c>
      <c r="BH318" s="139">
        <f t="shared" si="17"/>
        <v>0</v>
      </c>
      <c r="BI318" s="139">
        <f t="shared" si="18"/>
        <v>0</v>
      </c>
      <c r="BJ318" s="17" t="s">
        <v>80</v>
      </c>
      <c r="BK318" s="139">
        <f t="shared" si="19"/>
        <v>0</v>
      </c>
      <c r="BL318" s="17" t="s">
        <v>231</v>
      </c>
      <c r="BM318" s="138" t="s">
        <v>572</v>
      </c>
    </row>
    <row r="319" spans="2:65" s="1" customFormat="1" ht="16.5" customHeight="1">
      <c r="B319" s="32"/>
      <c r="C319" s="127" t="s">
        <v>573</v>
      </c>
      <c r="D319" s="127" t="s">
        <v>137</v>
      </c>
      <c r="E319" s="128" t="s">
        <v>574</v>
      </c>
      <c r="F319" s="129" t="s">
        <v>575</v>
      </c>
      <c r="G319" s="130" t="s">
        <v>201</v>
      </c>
      <c r="H319" s="131">
        <v>1</v>
      </c>
      <c r="I319" s="132"/>
      <c r="J319" s="133">
        <f t="shared" si="10"/>
        <v>0</v>
      </c>
      <c r="K319" s="129" t="s">
        <v>19</v>
      </c>
      <c r="L319" s="32"/>
      <c r="M319" s="134" t="s">
        <v>19</v>
      </c>
      <c r="N319" s="135" t="s">
        <v>43</v>
      </c>
      <c r="P319" s="136">
        <f t="shared" si="11"/>
        <v>0</v>
      </c>
      <c r="Q319" s="136">
        <v>0</v>
      </c>
      <c r="R319" s="136">
        <f t="shared" si="12"/>
        <v>0</v>
      </c>
      <c r="S319" s="136">
        <v>0</v>
      </c>
      <c r="T319" s="137">
        <f t="shared" si="13"/>
        <v>0</v>
      </c>
      <c r="AR319" s="138" t="s">
        <v>231</v>
      </c>
      <c r="AT319" s="138" t="s">
        <v>137</v>
      </c>
      <c r="AU319" s="138" t="s">
        <v>82</v>
      </c>
      <c r="AY319" s="17" t="s">
        <v>134</v>
      </c>
      <c r="BE319" s="139">
        <f t="shared" si="14"/>
        <v>0</v>
      </c>
      <c r="BF319" s="139">
        <f t="shared" si="15"/>
        <v>0</v>
      </c>
      <c r="BG319" s="139">
        <f t="shared" si="16"/>
        <v>0</v>
      </c>
      <c r="BH319" s="139">
        <f t="shared" si="17"/>
        <v>0</v>
      </c>
      <c r="BI319" s="139">
        <f t="shared" si="18"/>
        <v>0</v>
      </c>
      <c r="BJ319" s="17" t="s">
        <v>80</v>
      </c>
      <c r="BK319" s="139">
        <f t="shared" si="19"/>
        <v>0</v>
      </c>
      <c r="BL319" s="17" t="s">
        <v>231</v>
      </c>
      <c r="BM319" s="138" t="s">
        <v>576</v>
      </c>
    </row>
    <row r="320" spans="2:65" s="1" customFormat="1" ht="16.5" customHeight="1">
      <c r="B320" s="32"/>
      <c r="C320" s="127" t="s">
        <v>577</v>
      </c>
      <c r="D320" s="127" t="s">
        <v>137</v>
      </c>
      <c r="E320" s="128" t="s">
        <v>578</v>
      </c>
      <c r="F320" s="129" t="s">
        <v>579</v>
      </c>
      <c r="G320" s="130" t="s">
        <v>201</v>
      </c>
      <c r="H320" s="131">
        <v>1</v>
      </c>
      <c r="I320" s="132"/>
      <c r="J320" s="133">
        <f t="shared" si="10"/>
        <v>0</v>
      </c>
      <c r="K320" s="129" t="s">
        <v>19</v>
      </c>
      <c r="L320" s="32"/>
      <c r="M320" s="134" t="s">
        <v>19</v>
      </c>
      <c r="N320" s="135" t="s">
        <v>43</v>
      </c>
      <c r="P320" s="136">
        <f t="shared" si="11"/>
        <v>0</v>
      </c>
      <c r="Q320" s="136">
        <v>0</v>
      </c>
      <c r="R320" s="136">
        <f t="shared" si="12"/>
        <v>0</v>
      </c>
      <c r="S320" s="136">
        <v>0</v>
      </c>
      <c r="T320" s="137">
        <f t="shared" si="13"/>
        <v>0</v>
      </c>
      <c r="AR320" s="138" t="s">
        <v>231</v>
      </c>
      <c r="AT320" s="138" t="s">
        <v>137</v>
      </c>
      <c r="AU320" s="138" t="s">
        <v>82</v>
      </c>
      <c r="AY320" s="17" t="s">
        <v>134</v>
      </c>
      <c r="BE320" s="139">
        <f t="shared" si="14"/>
        <v>0</v>
      </c>
      <c r="BF320" s="139">
        <f t="shared" si="15"/>
        <v>0</v>
      </c>
      <c r="BG320" s="139">
        <f t="shared" si="16"/>
        <v>0</v>
      </c>
      <c r="BH320" s="139">
        <f t="shared" si="17"/>
        <v>0</v>
      </c>
      <c r="BI320" s="139">
        <f t="shared" si="18"/>
        <v>0</v>
      </c>
      <c r="BJ320" s="17" t="s">
        <v>80</v>
      </c>
      <c r="BK320" s="139">
        <f t="shared" si="19"/>
        <v>0</v>
      </c>
      <c r="BL320" s="17" t="s">
        <v>231</v>
      </c>
      <c r="BM320" s="138" t="s">
        <v>580</v>
      </c>
    </row>
    <row r="321" spans="2:65" s="1" customFormat="1" ht="16.5" customHeight="1">
      <c r="B321" s="32"/>
      <c r="C321" s="127" t="s">
        <v>581</v>
      </c>
      <c r="D321" s="127" t="s">
        <v>137</v>
      </c>
      <c r="E321" s="128" t="s">
        <v>582</v>
      </c>
      <c r="F321" s="129" t="s">
        <v>583</v>
      </c>
      <c r="G321" s="130" t="s">
        <v>478</v>
      </c>
      <c r="H321" s="131">
        <v>10</v>
      </c>
      <c r="I321" s="132"/>
      <c r="J321" s="133">
        <f t="shared" si="10"/>
        <v>0</v>
      </c>
      <c r="K321" s="129" t="s">
        <v>19</v>
      </c>
      <c r="L321" s="32"/>
      <c r="M321" s="134" t="s">
        <v>19</v>
      </c>
      <c r="N321" s="135" t="s">
        <v>43</v>
      </c>
      <c r="P321" s="136">
        <f t="shared" si="11"/>
        <v>0</v>
      </c>
      <c r="Q321" s="136">
        <v>0</v>
      </c>
      <c r="R321" s="136">
        <f t="shared" si="12"/>
        <v>0</v>
      </c>
      <c r="S321" s="136">
        <v>0</v>
      </c>
      <c r="T321" s="137">
        <f t="shared" si="13"/>
        <v>0</v>
      </c>
      <c r="AR321" s="138" t="s">
        <v>231</v>
      </c>
      <c r="AT321" s="138" t="s">
        <v>137</v>
      </c>
      <c r="AU321" s="138" t="s">
        <v>82</v>
      </c>
      <c r="AY321" s="17" t="s">
        <v>134</v>
      </c>
      <c r="BE321" s="139">
        <f t="shared" si="14"/>
        <v>0</v>
      </c>
      <c r="BF321" s="139">
        <f t="shared" si="15"/>
        <v>0</v>
      </c>
      <c r="BG321" s="139">
        <f t="shared" si="16"/>
        <v>0</v>
      </c>
      <c r="BH321" s="139">
        <f t="shared" si="17"/>
        <v>0</v>
      </c>
      <c r="BI321" s="139">
        <f t="shared" si="18"/>
        <v>0</v>
      </c>
      <c r="BJ321" s="17" t="s">
        <v>80</v>
      </c>
      <c r="BK321" s="139">
        <f t="shared" si="19"/>
        <v>0</v>
      </c>
      <c r="BL321" s="17" t="s">
        <v>231</v>
      </c>
      <c r="BM321" s="138" t="s">
        <v>584</v>
      </c>
    </row>
    <row r="322" spans="2:65" s="1" customFormat="1" ht="16.5" customHeight="1">
      <c r="B322" s="32"/>
      <c r="C322" s="127" t="s">
        <v>585</v>
      </c>
      <c r="D322" s="127" t="s">
        <v>137</v>
      </c>
      <c r="E322" s="128" t="s">
        <v>586</v>
      </c>
      <c r="F322" s="129" t="s">
        <v>587</v>
      </c>
      <c r="G322" s="130" t="s">
        <v>201</v>
      </c>
      <c r="H322" s="131">
        <v>1</v>
      </c>
      <c r="I322" s="132"/>
      <c r="J322" s="133">
        <f t="shared" si="10"/>
        <v>0</v>
      </c>
      <c r="K322" s="129" t="s">
        <v>19</v>
      </c>
      <c r="L322" s="32"/>
      <c r="M322" s="134" t="s">
        <v>19</v>
      </c>
      <c r="N322" s="135" t="s">
        <v>43</v>
      </c>
      <c r="P322" s="136">
        <f t="shared" si="11"/>
        <v>0</v>
      </c>
      <c r="Q322" s="136">
        <v>0</v>
      </c>
      <c r="R322" s="136">
        <f t="shared" si="12"/>
        <v>0</v>
      </c>
      <c r="S322" s="136">
        <v>0</v>
      </c>
      <c r="T322" s="137">
        <f t="shared" si="13"/>
        <v>0</v>
      </c>
      <c r="AR322" s="138" t="s">
        <v>231</v>
      </c>
      <c r="AT322" s="138" t="s">
        <v>137</v>
      </c>
      <c r="AU322" s="138" t="s">
        <v>82</v>
      </c>
      <c r="AY322" s="17" t="s">
        <v>134</v>
      </c>
      <c r="BE322" s="139">
        <f t="shared" si="14"/>
        <v>0</v>
      </c>
      <c r="BF322" s="139">
        <f t="shared" si="15"/>
        <v>0</v>
      </c>
      <c r="BG322" s="139">
        <f t="shared" si="16"/>
        <v>0</v>
      </c>
      <c r="BH322" s="139">
        <f t="shared" si="17"/>
        <v>0</v>
      </c>
      <c r="BI322" s="139">
        <f t="shared" si="18"/>
        <v>0</v>
      </c>
      <c r="BJ322" s="17" t="s">
        <v>80</v>
      </c>
      <c r="BK322" s="139">
        <f t="shared" si="19"/>
        <v>0</v>
      </c>
      <c r="BL322" s="17" t="s">
        <v>231</v>
      </c>
      <c r="BM322" s="138" t="s">
        <v>588</v>
      </c>
    </row>
    <row r="323" spans="2:65" s="1" customFormat="1" ht="24.2" customHeight="1">
      <c r="B323" s="32"/>
      <c r="C323" s="127" t="s">
        <v>589</v>
      </c>
      <c r="D323" s="127" t="s">
        <v>137</v>
      </c>
      <c r="E323" s="128" t="s">
        <v>590</v>
      </c>
      <c r="F323" s="129" t="s">
        <v>591</v>
      </c>
      <c r="G323" s="130" t="s">
        <v>256</v>
      </c>
      <c r="H323" s="131">
        <v>0.108</v>
      </c>
      <c r="I323" s="132"/>
      <c r="J323" s="133">
        <f t="shared" si="10"/>
        <v>0</v>
      </c>
      <c r="K323" s="129" t="s">
        <v>141</v>
      </c>
      <c r="L323" s="32"/>
      <c r="M323" s="134" t="s">
        <v>19</v>
      </c>
      <c r="N323" s="135" t="s">
        <v>43</v>
      </c>
      <c r="P323" s="136">
        <f t="shared" si="11"/>
        <v>0</v>
      </c>
      <c r="Q323" s="136">
        <v>0</v>
      </c>
      <c r="R323" s="136">
        <f t="shared" si="12"/>
        <v>0</v>
      </c>
      <c r="S323" s="136">
        <v>0</v>
      </c>
      <c r="T323" s="137">
        <f t="shared" si="13"/>
        <v>0</v>
      </c>
      <c r="AR323" s="138" t="s">
        <v>231</v>
      </c>
      <c r="AT323" s="138" t="s">
        <v>137</v>
      </c>
      <c r="AU323" s="138" t="s">
        <v>82</v>
      </c>
      <c r="AY323" s="17" t="s">
        <v>134</v>
      </c>
      <c r="BE323" s="139">
        <f t="shared" si="14"/>
        <v>0</v>
      </c>
      <c r="BF323" s="139">
        <f t="shared" si="15"/>
        <v>0</v>
      </c>
      <c r="BG323" s="139">
        <f t="shared" si="16"/>
        <v>0</v>
      </c>
      <c r="BH323" s="139">
        <f t="shared" si="17"/>
        <v>0</v>
      </c>
      <c r="BI323" s="139">
        <f t="shared" si="18"/>
        <v>0</v>
      </c>
      <c r="BJ323" s="17" t="s">
        <v>80</v>
      </c>
      <c r="BK323" s="139">
        <f t="shared" si="19"/>
        <v>0</v>
      </c>
      <c r="BL323" s="17" t="s">
        <v>231</v>
      </c>
      <c r="BM323" s="138" t="s">
        <v>592</v>
      </c>
    </row>
    <row r="324" spans="2:65" s="1" customFormat="1">
      <c r="B324" s="32"/>
      <c r="D324" s="140" t="s">
        <v>144</v>
      </c>
      <c r="F324" s="141" t="s">
        <v>593</v>
      </c>
      <c r="I324" s="142"/>
      <c r="L324" s="32"/>
      <c r="M324" s="143"/>
      <c r="T324" s="53"/>
      <c r="AT324" s="17" t="s">
        <v>144</v>
      </c>
      <c r="AU324" s="17" t="s">
        <v>82</v>
      </c>
    </row>
    <row r="325" spans="2:65" s="11" customFormat="1" ht="22.9" customHeight="1">
      <c r="B325" s="115"/>
      <c r="D325" s="116" t="s">
        <v>71</v>
      </c>
      <c r="E325" s="125" t="s">
        <v>594</v>
      </c>
      <c r="F325" s="125" t="s">
        <v>595</v>
      </c>
      <c r="I325" s="118"/>
      <c r="J325" s="126">
        <f>BK325</f>
        <v>0</v>
      </c>
      <c r="L325" s="115"/>
      <c r="M325" s="120"/>
      <c r="P325" s="121">
        <f>SUM(P326:P350)</f>
        <v>0</v>
      </c>
      <c r="R325" s="121">
        <f>SUM(R326:R350)</f>
        <v>11.79380128</v>
      </c>
      <c r="T325" s="122">
        <f>SUM(T326:T350)</f>
        <v>0</v>
      </c>
      <c r="AR325" s="116" t="s">
        <v>82</v>
      </c>
      <c r="AT325" s="123" t="s">
        <v>71</v>
      </c>
      <c r="AU325" s="123" t="s">
        <v>80</v>
      </c>
      <c r="AY325" s="116" t="s">
        <v>134</v>
      </c>
      <c r="BK325" s="124">
        <f>SUM(BK326:BK350)</f>
        <v>0</v>
      </c>
    </row>
    <row r="326" spans="2:65" s="1" customFormat="1" ht="24.2" customHeight="1">
      <c r="B326" s="32"/>
      <c r="C326" s="127" t="s">
        <v>596</v>
      </c>
      <c r="D326" s="127" t="s">
        <v>137</v>
      </c>
      <c r="E326" s="128" t="s">
        <v>597</v>
      </c>
      <c r="F326" s="129" t="s">
        <v>598</v>
      </c>
      <c r="G326" s="130" t="s">
        <v>140</v>
      </c>
      <c r="H326" s="131">
        <v>517</v>
      </c>
      <c r="I326" s="132"/>
      <c r="J326" s="133">
        <f>ROUND(I326*H326,2)</f>
        <v>0</v>
      </c>
      <c r="K326" s="129" t="s">
        <v>141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1.438E-2</v>
      </c>
      <c r="R326" s="136">
        <f>Q326*H326</f>
        <v>7.4344600000000005</v>
      </c>
      <c r="S326" s="136">
        <v>0</v>
      </c>
      <c r="T326" s="137">
        <f>S326*H326</f>
        <v>0</v>
      </c>
      <c r="AR326" s="138" t="s">
        <v>231</v>
      </c>
      <c r="AT326" s="138" t="s">
        <v>137</v>
      </c>
      <c r="AU326" s="138" t="s">
        <v>82</v>
      </c>
      <c r="AY326" s="17" t="s">
        <v>134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231</v>
      </c>
      <c r="BM326" s="138" t="s">
        <v>599</v>
      </c>
    </row>
    <row r="327" spans="2:65" s="1" customFormat="1">
      <c r="B327" s="32"/>
      <c r="D327" s="140" t="s">
        <v>144</v>
      </c>
      <c r="F327" s="141" t="s">
        <v>600</v>
      </c>
      <c r="I327" s="142"/>
      <c r="L327" s="32"/>
      <c r="M327" s="143"/>
      <c r="T327" s="53"/>
      <c r="AT327" s="17" t="s">
        <v>144</v>
      </c>
      <c r="AU327" s="17" t="s">
        <v>82</v>
      </c>
    </row>
    <row r="328" spans="2:65" s="12" customFormat="1">
      <c r="B328" s="144"/>
      <c r="D328" s="145" t="s">
        <v>150</v>
      </c>
      <c r="E328" s="146" t="s">
        <v>19</v>
      </c>
      <c r="F328" s="147" t="s">
        <v>353</v>
      </c>
      <c r="H328" s="148">
        <v>429</v>
      </c>
      <c r="I328" s="149"/>
      <c r="L328" s="144"/>
      <c r="M328" s="150"/>
      <c r="T328" s="151"/>
      <c r="AT328" s="146" t="s">
        <v>150</v>
      </c>
      <c r="AU328" s="146" t="s">
        <v>82</v>
      </c>
      <c r="AV328" s="12" t="s">
        <v>82</v>
      </c>
      <c r="AW328" s="12" t="s">
        <v>33</v>
      </c>
      <c r="AX328" s="12" t="s">
        <v>72</v>
      </c>
      <c r="AY328" s="146" t="s">
        <v>134</v>
      </c>
    </row>
    <row r="329" spans="2:65" s="12" customFormat="1">
      <c r="B329" s="144"/>
      <c r="D329" s="145" t="s">
        <v>150</v>
      </c>
      <c r="E329" s="146" t="s">
        <v>19</v>
      </c>
      <c r="F329" s="147" t="s">
        <v>354</v>
      </c>
      <c r="H329" s="148">
        <v>88</v>
      </c>
      <c r="I329" s="149"/>
      <c r="L329" s="144"/>
      <c r="M329" s="150"/>
      <c r="T329" s="151"/>
      <c r="AT329" s="146" t="s">
        <v>150</v>
      </c>
      <c r="AU329" s="146" t="s">
        <v>82</v>
      </c>
      <c r="AV329" s="12" t="s">
        <v>82</v>
      </c>
      <c r="AW329" s="12" t="s">
        <v>33</v>
      </c>
      <c r="AX329" s="12" t="s">
        <v>72</v>
      </c>
      <c r="AY329" s="146" t="s">
        <v>134</v>
      </c>
    </row>
    <row r="330" spans="2:65" s="13" customFormat="1">
      <c r="B330" s="152"/>
      <c r="D330" s="145" t="s">
        <v>150</v>
      </c>
      <c r="E330" s="153" t="s">
        <v>19</v>
      </c>
      <c r="F330" s="154" t="s">
        <v>153</v>
      </c>
      <c r="H330" s="155">
        <v>517</v>
      </c>
      <c r="I330" s="156"/>
      <c r="L330" s="152"/>
      <c r="M330" s="157"/>
      <c r="T330" s="158"/>
      <c r="AT330" s="153" t="s">
        <v>150</v>
      </c>
      <c r="AU330" s="153" t="s">
        <v>82</v>
      </c>
      <c r="AV330" s="13" t="s">
        <v>142</v>
      </c>
      <c r="AW330" s="13" t="s">
        <v>33</v>
      </c>
      <c r="AX330" s="13" t="s">
        <v>80</v>
      </c>
      <c r="AY330" s="153" t="s">
        <v>134</v>
      </c>
    </row>
    <row r="331" spans="2:65" s="1" customFormat="1" ht="16.5" customHeight="1">
      <c r="B331" s="32"/>
      <c r="C331" s="127" t="s">
        <v>601</v>
      </c>
      <c r="D331" s="127" t="s">
        <v>137</v>
      </c>
      <c r="E331" s="128" t="s">
        <v>602</v>
      </c>
      <c r="F331" s="129" t="s">
        <v>603</v>
      </c>
      <c r="G331" s="130" t="s">
        <v>478</v>
      </c>
      <c r="H331" s="131">
        <v>517</v>
      </c>
      <c r="I331" s="132"/>
      <c r="J331" s="133">
        <f>ROUND(I331*H331,2)</f>
        <v>0</v>
      </c>
      <c r="K331" s="129" t="s">
        <v>141</v>
      </c>
      <c r="L331" s="32"/>
      <c r="M331" s="134" t="s">
        <v>19</v>
      </c>
      <c r="N331" s="135" t="s">
        <v>43</v>
      </c>
      <c r="P331" s="136">
        <f>O331*H331</f>
        <v>0</v>
      </c>
      <c r="Q331" s="136">
        <v>2.0000000000000002E-5</v>
      </c>
      <c r="R331" s="136">
        <f>Q331*H331</f>
        <v>1.034E-2</v>
      </c>
      <c r="S331" s="136">
        <v>0</v>
      </c>
      <c r="T331" s="137">
        <f>S331*H331</f>
        <v>0</v>
      </c>
      <c r="AR331" s="138" t="s">
        <v>231</v>
      </c>
      <c r="AT331" s="138" t="s">
        <v>137</v>
      </c>
      <c r="AU331" s="138" t="s">
        <v>82</v>
      </c>
      <c r="AY331" s="17" t="s">
        <v>134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80</v>
      </c>
      <c r="BK331" s="139">
        <f>ROUND(I331*H331,2)</f>
        <v>0</v>
      </c>
      <c r="BL331" s="17" t="s">
        <v>231</v>
      </c>
      <c r="BM331" s="138" t="s">
        <v>604</v>
      </c>
    </row>
    <row r="332" spans="2:65" s="1" customFormat="1">
      <c r="B332" s="32"/>
      <c r="D332" s="140" t="s">
        <v>144</v>
      </c>
      <c r="F332" s="141" t="s">
        <v>605</v>
      </c>
      <c r="I332" s="142"/>
      <c r="L332" s="32"/>
      <c r="M332" s="143"/>
      <c r="T332" s="53"/>
      <c r="AT332" s="17" t="s">
        <v>144</v>
      </c>
      <c r="AU332" s="17" t="s">
        <v>82</v>
      </c>
    </row>
    <row r="333" spans="2:65" s="12" customFormat="1">
      <c r="B333" s="144"/>
      <c r="D333" s="145" t="s">
        <v>150</v>
      </c>
      <c r="E333" s="146" t="s">
        <v>19</v>
      </c>
      <c r="F333" s="147" t="s">
        <v>353</v>
      </c>
      <c r="H333" s="148">
        <v>429</v>
      </c>
      <c r="I333" s="149"/>
      <c r="L333" s="144"/>
      <c r="M333" s="150"/>
      <c r="T333" s="151"/>
      <c r="AT333" s="146" t="s">
        <v>150</v>
      </c>
      <c r="AU333" s="146" t="s">
        <v>82</v>
      </c>
      <c r="AV333" s="12" t="s">
        <v>82</v>
      </c>
      <c r="AW333" s="12" t="s">
        <v>33</v>
      </c>
      <c r="AX333" s="12" t="s">
        <v>72</v>
      </c>
      <c r="AY333" s="146" t="s">
        <v>134</v>
      </c>
    </row>
    <row r="334" spans="2:65" s="12" customFormat="1">
      <c r="B334" s="144"/>
      <c r="D334" s="145" t="s">
        <v>150</v>
      </c>
      <c r="E334" s="146" t="s">
        <v>19</v>
      </c>
      <c r="F334" s="147" t="s">
        <v>354</v>
      </c>
      <c r="H334" s="148">
        <v>88</v>
      </c>
      <c r="I334" s="149"/>
      <c r="L334" s="144"/>
      <c r="M334" s="150"/>
      <c r="T334" s="151"/>
      <c r="AT334" s="146" t="s">
        <v>150</v>
      </c>
      <c r="AU334" s="146" t="s">
        <v>82</v>
      </c>
      <c r="AV334" s="12" t="s">
        <v>82</v>
      </c>
      <c r="AW334" s="12" t="s">
        <v>33</v>
      </c>
      <c r="AX334" s="12" t="s">
        <v>72</v>
      </c>
      <c r="AY334" s="146" t="s">
        <v>134</v>
      </c>
    </row>
    <row r="335" spans="2:65" s="13" customFormat="1">
      <c r="B335" s="152"/>
      <c r="D335" s="145" t="s">
        <v>150</v>
      </c>
      <c r="E335" s="153" t="s">
        <v>19</v>
      </c>
      <c r="F335" s="154" t="s">
        <v>153</v>
      </c>
      <c r="H335" s="155">
        <v>517</v>
      </c>
      <c r="I335" s="156"/>
      <c r="L335" s="152"/>
      <c r="M335" s="157"/>
      <c r="T335" s="158"/>
      <c r="AT335" s="153" t="s">
        <v>150</v>
      </c>
      <c r="AU335" s="153" t="s">
        <v>82</v>
      </c>
      <c r="AV335" s="13" t="s">
        <v>142</v>
      </c>
      <c r="AW335" s="13" t="s">
        <v>33</v>
      </c>
      <c r="AX335" s="13" t="s">
        <v>80</v>
      </c>
      <c r="AY335" s="153" t="s">
        <v>134</v>
      </c>
    </row>
    <row r="336" spans="2:65" s="1" customFormat="1" ht="16.5" customHeight="1">
      <c r="B336" s="32"/>
      <c r="C336" s="159" t="s">
        <v>606</v>
      </c>
      <c r="D336" s="159" t="s">
        <v>155</v>
      </c>
      <c r="E336" s="160" t="s">
        <v>607</v>
      </c>
      <c r="F336" s="161" t="s">
        <v>608</v>
      </c>
      <c r="G336" s="162" t="s">
        <v>214</v>
      </c>
      <c r="H336" s="163">
        <v>2.2330000000000001</v>
      </c>
      <c r="I336" s="164"/>
      <c r="J336" s="165">
        <f>ROUND(I336*H336,2)</f>
        <v>0</v>
      </c>
      <c r="K336" s="161" t="s">
        <v>141</v>
      </c>
      <c r="L336" s="166"/>
      <c r="M336" s="167" t="s">
        <v>19</v>
      </c>
      <c r="N336" s="168" t="s">
        <v>43</v>
      </c>
      <c r="P336" s="136">
        <f>O336*H336</f>
        <v>0</v>
      </c>
      <c r="Q336" s="136">
        <v>0.55000000000000004</v>
      </c>
      <c r="R336" s="136">
        <f>Q336*H336</f>
        <v>1.2281500000000001</v>
      </c>
      <c r="S336" s="136">
        <v>0</v>
      </c>
      <c r="T336" s="137">
        <f>S336*H336</f>
        <v>0</v>
      </c>
      <c r="AR336" s="138" t="s">
        <v>317</v>
      </c>
      <c r="AT336" s="138" t="s">
        <v>155</v>
      </c>
      <c r="AU336" s="138" t="s">
        <v>82</v>
      </c>
      <c r="AY336" s="17" t="s">
        <v>134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80</v>
      </c>
      <c r="BK336" s="139">
        <f>ROUND(I336*H336,2)</f>
        <v>0</v>
      </c>
      <c r="BL336" s="17" t="s">
        <v>231</v>
      </c>
      <c r="BM336" s="138" t="s">
        <v>609</v>
      </c>
    </row>
    <row r="337" spans="2:65" s="12" customFormat="1">
      <c r="B337" s="144"/>
      <c r="D337" s="145" t="s">
        <v>150</v>
      </c>
      <c r="E337" s="146" t="s">
        <v>19</v>
      </c>
      <c r="F337" s="147" t="s">
        <v>610</v>
      </c>
      <c r="H337" s="148">
        <v>2.2330000000000001</v>
      </c>
      <c r="I337" s="149"/>
      <c r="L337" s="144"/>
      <c r="M337" s="150"/>
      <c r="T337" s="151"/>
      <c r="AT337" s="146" t="s">
        <v>150</v>
      </c>
      <c r="AU337" s="146" t="s">
        <v>82</v>
      </c>
      <c r="AV337" s="12" t="s">
        <v>82</v>
      </c>
      <c r="AW337" s="12" t="s">
        <v>33</v>
      </c>
      <c r="AX337" s="12" t="s">
        <v>80</v>
      </c>
      <c r="AY337" s="146" t="s">
        <v>134</v>
      </c>
    </row>
    <row r="338" spans="2:65" s="1" customFormat="1" ht="16.5" customHeight="1">
      <c r="B338" s="32"/>
      <c r="C338" s="127" t="s">
        <v>236</v>
      </c>
      <c r="D338" s="127" t="s">
        <v>137</v>
      </c>
      <c r="E338" s="128" t="s">
        <v>611</v>
      </c>
      <c r="F338" s="129" t="s">
        <v>612</v>
      </c>
      <c r="G338" s="130" t="s">
        <v>140</v>
      </c>
      <c r="H338" s="131">
        <v>233</v>
      </c>
      <c r="I338" s="132"/>
      <c r="J338" s="133">
        <f>ROUND(I338*H338,2)</f>
        <v>0</v>
      </c>
      <c r="K338" s="129" t="s">
        <v>141</v>
      </c>
      <c r="L338" s="32"/>
      <c r="M338" s="134" t="s">
        <v>19</v>
      </c>
      <c r="N338" s="135" t="s">
        <v>43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231</v>
      </c>
      <c r="AT338" s="138" t="s">
        <v>137</v>
      </c>
      <c r="AU338" s="138" t="s">
        <v>82</v>
      </c>
      <c r="AY338" s="17" t="s">
        <v>134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80</v>
      </c>
      <c r="BK338" s="139">
        <f>ROUND(I338*H338,2)</f>
        <v>0</v>
      </c>
      <c r="BL338" s="17" t="s">
        <v>231</v>
      </c>
      <c r="BM338" s="138" t="s">
        <v>613</v>
      </c>
    </row>
    <row r="339" spans="2:65" s="1" customFormat="1">
      <c r="B339" s="32"/>
      <c r="D339" s="140" t="s">
        <v>144</v>
      </c>
      <c r="F339" s="141" t="s">
        <v>614</v>
      </c>
      <c r="I339" s="142"/>
      <c r="L339" s="32"/>
      <c r="M339" s="143"/>
      <c r="T339" s="53"/>
      <c r="AT339" s="17" t="s">
        <v>144</v>
      </c>
      <c r="AU339" s="17" t="s">
        <v>82</v>
      </c>
    </row>
    <row r="340" spans="2:65" s="14" customFormat="1">
      <c r="B340" s="169"/>
      <c r="D340" s="145" t="s">
        <v>150</v>
      </c>
      <c r="E340" s="170" t="s">
        <v>19</v>
      </c>
      <c r="F340" s="171" t="s">
        <v>170</v>
      </c>
      <c r="H340" s="170" t="s">
        <v>19</v>
      </c>
      <c r="I340" s="172"/>
      <c r="L340" s="169"/>
      <c r="M340" s="173"/>
      <c r="T340" s="174"/>
      <c r="AT340" s="170" t="s">
        <v>150</v>
      </c>
      <c r="AU340" s="170" t="s">
        <v>82</v>
      </c>
      <c r="AV340" s="14" t="s">
        <v>80</v>
      </c>
      <c r="AW340" s="14" t="s">
        <v>33</v>
      </c>
      <c r="AX340" s="14" t="s">
        <v>72</v>
      </c>
      <c r="AY340" s="170" t="s">
        <v>134</v>
      </c>
    </row>
    <row r="341" spans="2:65" s="12" customFormat="1">
      <c r="B341" s="144"/>
      <c r="D341" s="145" t="s">
        <v>150</v>
      </c>
      <c r="E341" s="146" t="s">
        <v>19</v>
      </c>
      <c r="F341" s="147" t="s">
        <v>171</v>
      </c>
      <c r="H341" s="148">
        <v>233</v>
      </c>
      <c r="I341" s="149"/>
      <c r="L341" s="144"/>
      <c r="M341" s="150"/>
      <c r="T341" s="151"/>
      <c r="AT341" s="146" t="s">
        <v>150</v>
      </c>
      <c r="AU341" s="146" t="s">
        <v>82</v>
      </c>
      <c r="AV341" s="12" t="s">
        <v>82</v>
      </c>
      <c r="AW341" s="12" t="s">
        <v>33</v>
      </c>
      <c r="AX341" s="12" t="s">
        <v>80</v>
      </c>
      <c r="AY341" s="146" t="s">
        <v>134</v>
      </c>
    </row>
    <row r="342" spans="2:65" s="1" customFormat="1" ht="16.5" customHeight="1">
      <c r="B342" s="32"/>
      <c r="C342" s="159" t="s">
        <v>615</v>
      </c>
      <c r="D342" s="159" t="s">
        <v>155</v>
      </c>
      <c r="E342" s="160" t="s">
        <v>616</v>
      </c>
      <c r="F342" s="161" t="s">
        <v>617</v>
      </c>
      <c r="G342" s="162" t="s">
        <v>214</v>
      </c>
      <c r="H342" s="163">
        <v>5.359</v>
      </c>
      <c r="I342" s="164"/>
      <c r="J342" s="165">
        <f>ROUND(I342*H342,2)</f>
        <v>0</v>
      </c>
      <c r="K342" s="161" t="s">
        <v>141</v>
      </c>
      <c r="L342" s="166"/>
      <c r="M342" s="167" t="s">
        <v>19</v>
      </c>
      <c r="N342" s="168" t="s">
        <v>43</v>
      </c>
      <c r="P342" s="136">
        <f>O342*H342</f>
        <v>0</v>
      </c>
      <c r="Q342" s="136">
        <v>0.55000000000000004</v>
      </c>
      <c r="R342" s="136">
        <f>Q342*H342</f>
        <v>2.9474500000000003</v>
      </c>
      <c r="S342" s="136">
        <v>0</v>
      </c>
      <c r="T342" s="137">
        <f>S342*H342</f>
        <v>0</v>
      </c>
      <c r="AR342" s="138" t="s">
        <v>317</v>
      </c>
      <c r="AT342" s="138" t="s">
        <v>155</v>
      </c>
      <c r="AU342" s="138" t="s">
        <v>82</v>
      </c>
      <c r="AY342" s="17" t="s">
        <v>134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80</v>
      </c>
      <c r="BK342" s="139">
        <f>ROUND(I342*H342,2)</f>
        <v>0</v>
      </c>
      <c r="BL342" s="17" t="s">
        <v>231</v>
      </c>
      <c r="BM342" s="138" t="s">
        <v>618</v>
      </c>
    </row>
    <row r="343" spans="2:65" s="14" customFormat="1">
      <c r="B343" s="169"/>
      <c r="D343" s="145" t="s">
        <v>150</v>
      </c>
      <c r="E343" s="170" t="s">
        <v>19</v>
      </c>
      <c r="F343" s="171" t="s">
        <v>170</v>
      </c>
      <c r="H343" s="170" t="s">
        <v>19</v>
      </c>
      <c r="I343" s="172"/>
      <c r="L343" s="169"/>
      <c r="M343" s="173"/>
      <c r="T343" s="174"/>
      <c r="AT343" s="170" t="s">
        <v>150</v>
      </c>
      <c r="AU343" s="170" t="s">
        <v>82</v>
      </c>
      <c r="AV343" s="14" t="s">
        <v>80</v>
      </c>
      <c r="AW343" s="14" t="s">
        <v>33</v>
      </c>
      <c r="AX343" s="14" t="s">
        <v>72</v>
      </c>
      <c r="AY343" s="170" t="s">
        <v>134</v>
      </c>
    </row>
    <row r="344" spans="2:65" s="12" customFormat="1">
      <c r="B344" s="144"/>
      <c r="D344" s="145" t="s">
        <v>150</v>
      </c>
      <c r="E344" s="146" t="s">
        <v>19</v>
      </c>
      <c r="F344" s="147" t="s">
        <v>619</v>
      </c>
      <c r="H344" s="148">
        <v>5.359</v>
      </c>
      <c r="I344" s="149"/>
      <c r="L344" s="144"/>
      <c r="M344" s="150"/>
      <c r="T344" s="151"/>
      <c r="AT344" s="146" t="s">
        <v>150</v>
      </c>
      <c r="AU344" s="146" t="s">
        <v>82</v>
      </c>
      <c r="AV344" s="12" t="s">
        <v>82</v>
      </c>
      <c r="AW344" s="12" t="s">
        <v>33</v>
      </c>
      <c r="AX344" s="12" t="s">
        <v>80</v>
      </c>
      <c r="AY344" s="146" t="s">
        <v>134</v>
      </c>
    </row>
    <row r="345" spans="2:65" s="1" customFormat="1" ht="24.2" customHeight="1">
      <c r="B345" s="32"/>
      <c r="C345" s="127" t="s">
        <v>620</v>
      </c>
      <c r="D345" s="127" t="s">
        <v>137</v>
      </c>
      <c r="E345" s="128" t="s">
        <v>621</v>
      </c>
      <c r="F345" s="129" t="s">
        <v>622</v>
      </c>
      <c r="G345" s="130" t="s">
        <v>214</v>
      </c>
      <c r="H345" s="131">
        <v>7.5919999999999996</v>
      </c>
      <c r="I345" s="132"/>
      <c r="J345" s="133">
        <f>ROUND(I345*H345,2)</f>
        <v>0</v>
      </c>
      <c r="K345" s="129" t="s">
        <v>141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2.2839999999999999E-2</v>
      </c>
      <c r="R345" s="136">
        <f>Q345*H345</f>
        <v>0.17340127999999999</v>
      </c>
      <c r="S345" s="136">
        <v>0</v>
      </c>
      <c r="T345" s="137">
        <f>S345*H345</f>
        <v>0</v>
      </c>
      <c r="AR345" s="138" t="s">
        <v>231</v>
      </c>
      <c r="AT345" s="138" t="s">
        <v>137</v>
      </c>
      <c r="AU345" s="138" t="s">
        <v>82</v>
      </c>
      <c r="AY345" s="17" t="s">
        <v>134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231</v>
      </c>
      <c r="BM345" s="138" t="s">
        <v>623</v>
      </c>
    </row>
    <row r="346" spans="2:65" s="1" customFormat="1">
      <c r="B346" s="32"/>
      <c r="D346" s="140" t="s">
        <v>144</v>
      </c>
      <c r="F346" s="141" t="s">
        <v>624</v>
      </c>
      <c r="I346" s="142"/>
      <c r="L346" s="32"/>
      <c r="M346" s="143"/>
      <c r="T346" s="53"/>
      <c r="AT346" s="17" t="s">
        <v>144</v>
      </c>
      <c r="AU346" s="17" t="s">
        <v>82</v>
      </c>
    </row>
    <row r="347" spans="2:65" s="12" customFormat="1">
      <c r="B347" s="144"/>
      <c r="D347" s="145" t="s">
        <v>150</v>
      </c>
      <c r="E347" s="146" t="s">
        <v>19</v>
      </c>
      <c r="F347" s="147" t="s">
        <v>625</v>
      </c>
      <c r="H347" s="148">
        <v>7.5919999999999996</v>
      </c>
      <c r="I347" s="149"/>
      <c r="L347" s="144"/>
      <c r="M347" s="150"/>
      <c r="T347" s="151"/>
      <c r="AT347" s="146" t="s">
        <v>150</v>
      </c>
      <c r="AU347" s="146" t="s">
        <v>82</v>
      </c>
      <c r="AV347" s="12" t="s">
        <v>82</v>
      </c>
      <c r="AW347" s="12" t="s">
        <v>33</v>
      </c>
      <c r="AX347" s="12" t="s">
        <v>80</v>
      </c>
      <c r="AY347" s="146" t="s">
        <v>134</v>
      </c>
    </row>
    <row r="348" spans="2:65" s="1" customFormat="1" ht="16.5" customHeight="1">
      <c r="B348" s="32"/>
      <c r="C348" s="127" t="s">
        <v>626</v>
      </c>
      <c r="D348" s="127" t="s">
        <v>137</v>
      </c>
      <c r="E348" s="128" t="s">
        <v>627</v>
      </c>
      <c r="F348" s="129" t="s">
        <v>628</v>
      </c>
      <c r="G348" s="130" t="s">
        <v>325</v>
      </c>
      <c r="H348" s="131">
        <v>1</v>
      </c>
      <c r="I348" s="132"/>
      <c r="J348" s="133">
        <f>ROUND(I348*H348,2)</f>
        <v>0</v>
      </c>
      <c r="K348" s="129" t="s">
        <v>19</v>
      </c>
      <c r="L348" s="32"/>
      <c r="M348" s="134" t="s">
        <v>19</v>
      </c>
      <c r="N348" s="135" t="s">
        <v>43</v>
      </c>
      <c r="P348" s="136">
        <f>O348*H348</f>
        <v>0</v>
      </c>
      <c r="Q348" s="136">
        <v>0</v>
      </c>
      <c r="R348" s="136">
        <f>Q348*H348</f>
        <v>0</v>
      </c>
      <c r="S348" s="136">
        <v>0</v>
      </c>
      <c r="T348" s="137">
        <f>S348*H348</f>
        <v>0</v>
      </c>
      <c r="AR348" s="138" t="s">
        <v>231</v>
      </c>
      <c r="AT348" s="138" t="s">
        <v>137</v>
      </c>
      <c r="AU348" s="138" t="s">
        <v>82</v>
      </c>
      <c r="AY348" s="17" t="s">
        <v>134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80</v>
      </c>
      <c r="BK348" s="139">
        <f>ROUND(I348*H348,2)</f>
        <v>0</v>
      </c>
      <c r="BL348" s="17" t="s">
        <v>231</v>
      </c>
      <c r="BM348" s="138" t="s">
        <v>629</v>
      </c>
    </row>
    <row r="349" spans="2:65" s="1" customFormat="1" ht="24.2" customHeight="1">
      <c r="B349" s="32"/>
      <c r="C349" s="127" t="s">
        <v>630</v>
      </c>
      <c r="D349" s="127" t="s">
        <v>137</v>
      </c>
      <c r="E349" s="128" t="s">
        <v>631</v>
      </c>
      <c r="F349" s="129" t="s">
        <v>632</v>
      </c>
      <c r="G349" s="130" t="s">
        <v>256</v>
      </c>
      <c r="H349" s="131">
        <v>11.794</v>
      </c>
      <c r="I349" s="132"/>
      <c r="J349" s="133">
        <f>ROUND(I349*H349,2)</f>
        <v>0</v>
      </c>
      <c r="K349" s="129" t="s">
        <v>141</v>
      </c>
      <c r="L349" s="32"/>
      <c r="M349" s="134" t="s">
        <v>19</v>
      </c>
      <c r="N349" s="135" t="s">
        <v>43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231</v>
      </c>
      <c r="AT349" s="138" t="s">
        <v>137</v>
      </c>
      <c r="AU349" s="138" t="s">
        <v>82</v>
      </c>
      <c r="AY349" s="17" t="s">
        <v>134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80</v>
      </c>
      <c r="BK349" s="139">
        <f>ROUND(I349*H349,2)</f>
        <v>0</v>
      </c>
      <c r="BL349" s="17" t="s">
        <v>231</v>
      </c>
      <c r="BM349" s="138" t="s">
        <v>633</v>
      </c>
    </row>
    <row r="350" spans="2:65" s="1" customFormat="1">
      <c r="B350" s="32"/>
      <c r="D350" s="140" t="s">
        <v>144</v>
      </c>
      <c r="F350" s="141" t="s">
        <v>634</v>
      </c>
      <c r="I350" s="142"/>
      <c r="L350" s="32"/>
      <c r="M350" s="143"/>
      <c r="T350" s="53"/>
      <c r="AT350" s="17" t="s">
        <v>144</v>
      </c>
      <c r="AU350" s="17" t="s">
        <v>82</v>
      </c>
    </row>
    <row r="351" spans="2:65" s="11" customFormat="1" ht="22.9" customHeight="1">
      <c r="B351" s="115"/>
      <c r="D351" s="116" t="s">
        <v>71</v>
      </c>
      <c r="E351" s="125" t="s">
        <v>635</v>
      </c>
      <c r="F351" s="125" t="s">
        <v>636</v>
      </c>
      <c r="I351" s="118"/>
      <c r="J351" s="126">
        <f>BK351</f>
        <v>0</v>
      </c>
      <c r="L351" s="115"/>
      <c r="M351" s="120"/>
      <c r="P351" s="121">
        <f>SUM(P352:P396)</f>
        <v>0</v>
      </c>
      <c r="R351" s="121">
        <f>SUM(R352:R396)</f>
        <v>30.3633047</v>
      </c>
      <c r="T351" s="122">
        <f>SUM(T352:T396)</f>
        <v>0</v>
      </c>
      <c r="AR351" s="116" t="s">
        <v>82</v>
      </c>
      <c r="AT351" s="123" t="s">
        <v>71</v>
      </c>
      <c r="AU351" s="123" t="s">
        <v>80</v>
      </c>
      <c r="AY351" s="116" t="s">
        <v>134</v>
      </c>
      <c r="BK351" s="124">
        <f>SUM(BK352:BK396)</f>
        <v>0</v>
      </c>
    </row>
    <row r="352" spans="2:65" s="1" customFormat="1" ht="33" customHeight="1">
      <c r="B352" s="32"/>
      <c r="C352" s="127" t="s">
        <v>637</v>
      </c>
      <c r="D352" s="127" t="s">
        <v>137</v>
      </c>
      <c r="E352" s="128" t="s">
        <v>638</v>
      </c>
      <c r="F352" s="129" t="s">
        <v>639</v>
      </c>
      <c r="G352" s="130" t="s">
        <v>140</v>
      </c>
      <c r="H352" s="131">
        <v>81.2</v>
      </c>
      <c r="I352" s="132"/>
      <c r="J352" s="133">
        <f>ROUND(I352*H352,2)</f>
        <v>0</v>
      </c>
      <c r="K352" s="129" t="s">
        <v>141</v>
      </c>
      <c r="L352" s="32"/>
      <c r="M352" s="134" t="s">
        <v>19</v>
      </c>
      <c r="N352" s="135" t="s">
        <v>43</v>
      </c>
      <c r="P352" s="136">
        <f>O352*H352</f>
        <v>0</v>
      </c>
      <c r="Q352" s="136">
        <v>3.0089999999999999E-2</v>
      </c>
      <c r="R352" s="136">
        <f>Q352*H352</f>
        <v>2.443308</v>
      </c>
      <c r="S352" s="136">
        <v>0</v>
      </c>
      <c r="T352" s="137">
        <f>S352*H352</f>
        <v>0</v>
      </c>
      <c r="AR352" s="138" t="s">
        <v>231</v>
      </c>
      <c r="AT352" s="138" t="s">
        <v>137</v>
      </c>
      <c r="AU352" s="138" t="s">
        <v>82</v>
      </c>
      <c r="AY352" s="17" t="s">
        <v>134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80</v>
      </c>
      <c r="BK352" s="139">
        <f>ROUND(I352*H352,2)</f>
        <v>0</v>
      </c>
      <c r="BL352" s="17" t="s">
        <v>231</v>
      </c>
      <c r="BM352" s="138" t="s">
        <v>640</v>
      </c>
    </row>
    <row r="353" spans="2:65" s="1" customFormat="1">
      <c r="B353" s="32"/>
      <c r="D353" s="140" t="s">
        <v>144</v>
      </c>
      <c r="F353" s="141" t="s">
        <v>641</v>
      </c>
      <c r="I353" s="142"/>
      <c r="L353" s="32"/>
      <c r="M353" s="143"/>
      <c r="T353" s="53"/>
      <c r="AT353" s="17" t="s">
        <v>144</v>
      </c>
      <c r="AU353" s="17" t="s">
        <v>82</v>
      </c>
    </row>
    <row r="354" spans="2:65" s="12" customFormat="1">
      <c r="B354" s="144"/>
      <c r="D354" s="145" t="s">
        <v>150</v>
      </c>
      <c r="E354" s="146" t="s">
        <v>19</v>
      </c>
      <c r="F354" s="147" t="s">
        <v>642</v>
      </c>
      <c r="H354" s="148">
        <v>33.6</v>
      </c>
      <c r="I354" s="149"/>
      <c r="L354" s="144"/>
      <c r="M354" s="150"/>
      <c r="T354" s="151"/>
      <c r="AT354" s="146" t="s">
        <v>150</v>
      </c>
      <c r="AU354" s="146" t="s">
        <v>82</v>
      </c>
      <c r="AV354" s="12" t="s">
        <v>82</v>
      </c>
      <c r="AW354" s="12" t="s">
        <v>33</v>
      </c>
      <c r="AX354" s="12" t="s">
        <v>72</v>
      </c>
      <c r="AY354" s="146" t="s">
        <v>134</v>
      </c>
    </row>
    <row r="355" spans="2:65" s="12" customFormat="1">
      <c r="B355" s="144"/>
      <c r="D355" s="145" t="s">
        <v>150</v>
      </c>
      <c r="E355" s="146" t="s">
        <v>19</v>
      </c>
      <c r="F355" s="147" t="s">
        <v>643</v>
      </c>
      <c r="H355" s="148">
        <v>16.8</v>
      </c>
      <c r="I355" s="149"/>
      <c r="L355" s="144"/>
      <c r="M355" s="150"/>
      <c r="T355" s="151"/>
      <c r="AT355" s="146" t="s">
        <v>150</v>
      </c>
      <c r="AU355" s="146" t="s">
        <v>82</v>
      </c>
      <c r="AV355" s="12" t="s">
        <v>82</v>
      </c>
      <c r="AW355" s="12" t="s">
        <v>33</v>
      </c>
      <c r="AX355" s="12" t="s">
        <v>72</v>
      </c>
      <c r="AY355" s="146" t="s">
        <v>134</v>
      </c>
    </row>
    <row r="356" spans="2:65" s="12" customFormat="1">
      <c r="B356" s="144"/>
      <c r="D356" s="145" t="s">
        <v>150</v>
      </c>
      <c r="E356" s="146" t="s">
        <v>19</v>
      </c>
      <c r="F356" s="147" t="s">
        <v>644</v>
      </c>
      <c r="H356" s="148">
        <v>30.8</v>
      </c>
      <c r="I356" s="149"/>
      <c r="L356" s="144"/>
      <c r="M356" s="150"/>
      <c r="T356" s="151"/>
      <c r="AT356" s="146" t="s">
        <v>150</v>
      </c>
      <c r="AU356" s="146" t="s">
        <v>82</v>
      </c>
      <c r="AV356" s="12" t="s">
        <v>82</v>
      </c>
      <c r="AW356" s="12" t="s">
        <v>33</v>
      </c>
      <c r="AX356" s="12" t="s">
        <v>72</v>
      </c>
      <c r="AY356" s="146" t="s">
        <v>134</v>
      </c>
    </row>
    <row r="357" spans="2:65" s="13" customFormat="1">
      <c r="B357" s="152"/>
      <c r="D357" s="145" t="s">
        <v>150</v>
      </c>
      <c r="E357" s="153" t="s">
        <v>19</v>
      </c>
      <c r="F357" s="154" t="s">
        <v>153</v>
      </c>
      <c r="H357" s="155">
        <v>81.2</v>
      </c>
      <c r="I357" s="156"/>
      <c r="L357" s="152"/>
      <c r="M357" s="157"/>
      <c r="T357" s="158"/>
      <c r="AT357" s="153" t="s">
        <v>150</v>
      </c>
      <c r="AU357" s="153" t="s">
        <v>82</v>
      </c>
      <c r="AV357" s="13" t="s">
        <v>142</v>
      </c>
      <c r="AW357" s="13" t="s">
        <v>33</v>
      </c>
      <c r="AX357" s="13" t="s">
        <v>80</v>
      </c>
      <c r="AY357" s="153" t="s">
        <v>134</v>
      </c>
    </row>
    <row r="358" spans="2:65" s="1" customFormat="1" ht="37.9" customHeight="1">
      <c r="B358" s="32"/>
      <c r="C358" s="127" t="s">
        <v>645</v>
      </c>
      <c r="D358" s="127" t="s">
        <v>137</v>
      </c>
      <c r="E358" s="128" t="s">
        <v>646</v>
      </c>
      <c r="F358" s="129" t="s">
        <v>647</v>
      </c>
      <c r="G358" s="130" t="s">
        <v>140</v>
      </c>
      <c r="H358" s="131">
        <v>114.02500000000001</v>
      </c>
      <c r="I358" s="132"/>
      <c r="J358" s="133">
        <f>ROUND(I358*H358,2)</f>
        <v>0</v>
      </c>
      <c r="K358" s="129" t="s">
        <v>141</v>
      </c>
      <c r="L358" s="32"/>
      <c r="M358" s="134" t="s">
        <v>19</v>
      </c>
      <c r="N358" s="135" t="s">
        <v>43</v>
      </c>
      <c r="P358" s="136">
        <f>O358*H358</f>
        <v>0</v>
      </c>
      <c r="Q358" s="136">
        <v>5.7200000000000001E-2</v>
      </c>
      <c r="R358" s="136">
        <f>Q358*H358</f>
        <v>6.5222300000000004</v>
      </c>
      <c r="S358" s="136">
        <v>0</v>
      </c>
      <c r="T358" s="137">
        <f>S358*H358</f>
        <v>0</v>
      </c>
      <c r="AR358" s="138" t="s">
        <v>231</v>
      </c>
      <c r="AT358" s="138" t="s">
        <v>137</v>
      </c>
      <c r="AU358" s="138" t="s">
        <v>82</v>
      </c>
      <c r="AY358" s="17" t="s">
        <v>134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80</v>
      </c>
      <c r="BK358" s="139">
        <f>ROUND(I358*H358,2)</f>
        <v>0</v>
      </c>
      <c r="BL358" s="17" t="s">
        <v>231</v>
      </c>
      <c r="BM358" s="138" t="s">
        <v>648</v>
      </c>
    </row>
    <row r="359" spans="2:65" s="1" customFormat="1">
      <c r="B359" s="32"/>
      <c r="D359" s="140" t="s">
        <v>144</v>
      </c>
      <c r="F359" s="141" t="s">
        <v>649</v>
      </c>
      <c r="I359" s="142"/>
      <c r="L359" s="32"/>
      <c r="M359" s="143"/>
      <c r="T359" s="53"/>
      <c r="AT359" s="17" t="s">
        <v>144</v>
      </c>
      <c r="AU359" s="17" t="s">
        <v>82</v>
      </c>
    </row>
    <row r="360" spans="2:65" s="12" customFormat="1">
      <c r="B360" s="144"/>
      <c r="D360" s="145" t="s">
        <v>150</v>
      </c>
      <c r="E360" s="146" t="s">
        <v>19</v>
      </c>
      <c r="F360" s="147" t="s">
        <v>650</v>
      </c>
      <c r="H360" s="148">
        <v>92.4</v>
      </c>
      <c r="I360" s="149"/>
      <c r="L360" s="144"/>
      <c r="M360" s="150"/>
      <c r="T360" s="151"/>
      <c r="AT360" s="146" t="s">
        <v>150</v>
      </c>
      <c r="AU360" s="146" t="s">
        <v>82</v>
      </c>
      <c r="AV360" s="12" t="s">
        <v>82</v>
      </c>
      <c r="AW360" s="12" t="s">
        <v>33</v>
      </c>
      <c r="AX360" s="12" t="s">
        <v>72</v>
      </c>
      <c r="AY360" s="146" t="s">
        <v>134</v>
      </c>
    </row>
    <row r="361" spans="2:65" s="12" customFormat="1">
      <c r="B361" s="144"/>
      <c r="D361" s="145" t="s">
        <v>150</v>
      </c>
      <c r="E361" s="146" t="s">
        <v>19</v>
      </c>
      <c r="F361" s="147" t="s">
        <v>651</v>
      </c>
      <c r="H361" s="148">
        <v>11.625</v>
      </c>
      <c r="I361" s="149"/>
      <c r="L361" s="144"/>
      <c r="M361" s="150"/>
      <c r="T361" s="151"/>
      <c r="AT361" s="146" t="s">
        <v>150</v>
      </c>
      <c r="AU361" s="146" t="s">
        <v>82</v>
      </c>
      <c r="AV361" s="12" t="s">
        <v>82</v>
      </c>
      <c r="AW361" s="12" t="s">
        <v>33</v>
      </c>
      <c r="AX361" s="12" t="s">
        <v>72</v>
      </c>
      <c r="AY361" s="146" t="s">
        <v>134</v>
      </c>
    </row>
    <row r="362" spans="2:65" s="12" customFormat="1">
      <c r="B362" s="144"/>
      <c r="D362" s="145" t="s">
        <v>150</v>
      </c>
      <c r="E362" s="146" t="s">
        <v>19</v>
      </c>
      <c r="F362" s="147" t="s">
        <v>652</v>
      </c>
      <c r="H362" s="148">
        <v>10</v>
      </c>
      <c r="I362" s="149"/>
      <c r="L362" s="144"/>
      <c r="M362" s="150"/>
      <c r="T362" s="151"/>
      <c r="AT362" s="146" t="s">
        <v>150</v>
      </c>
      <c r="AU362" s="146" t="s">
        <v>82</v>
      </c>
      <c r="AV362" s="12" t="s">
        <v>82</v>
      </c>
      <c r="AW362" s="12" t="s">
        <v>33</v>
      </c>
      <c r="AX362" s="12" t="s">
        <v>72</v>
      </c>
      <c r="AY362" s="146" t="s">
        <v>134</v>
      </c>
    </row>
    <row r="363" spans="2:65" s="13" customFormat="1">
      <c r="B363" s="152"/>
      <c r="D363" s="145" t="s">
        <v>150</v>
      </c>
      <c r="E363" s="153" t="s">
        <v>19</v>
      </c>
      <c r="F363" s="154" t="s">
        <v>153</v>
      </c>
      <c r="H363" s="155">
        <v>114.02500000000001</v>
      </c>
      <c r="I363" s="156"/>
      <c r="L363" s="152"/>
      <c r="M363" s="157"/>
      <c r="T363" s="158"/>
      <c r="AT363" s="153" t="s">
        <v>150</v>
      </c>
      <c r="AU363" s="153" t="s">
        <v>82</v>
      </c>
      <c r="AV363" s="13" t="s">
        <v>142</v>
      </c>
      <c r="AW363" s="13" t="s">
        <v>33</v>
      </c>
      <c r="AX363" s="13" t="s">
        <v>80</v>
      </c>
      <c r="AY363" s="153" t="s">
        <v>134</v>
      </c>
    </row>
    <row r="364" spans="2:65" s="1" customFormat="1" ht="16.5" customHeight="1">
      <c r="B364" s="32"/>
      <c r="C364" s="127" t="s">
        <v>653</v>
      </c>
      <c r="D364" s="127" t="s">
        <v>137</v>
      </c>
      <c r="E364" s="128" t="s">
        <v>654</v>
      </c>
      <c r="F364" s="129" t="s">
        <v>655</v>
      </c>
      <c r="G364" s="130" t="s">
        <v>140</v>
      </c>
      <c r="H364" s="131">
        <v>390.45</v>
      </c>
      <c r="I364" s="132"/>
      <c r="J364" s="133">
        <f>ROUND(I364*H364,2)</f>
        <v>0</v>
      </c>
      <c r="K364" s="129" t="s">
        <v>141</v>
      </c>
      <c r="L364" s="32"/>
      <c r="M364" s="134" t="s">
        <v>19</v>
      </c>
      <c r="N364" s="135" t="s">
        <v>43</v>
      </c>
      <c r="P364" s="136">
        <f>O364*H364</f>
        <v>0</v>
      </c>
      <c r="Q364" s="136">
        <v>1.4E-3</v>
      </c>
      <c r="R364" s="136">
        <f>Q364*H364</f>
        <v>0.54662999999999995</v>
      </c>
      <c r="S364" s="136">
        <v>0</v>
      </c>
      <c r="T364" s="137">
        <f>S364*H364</f>
        <v>0</v>
      </c>
      <c r="AR364" s="138" t="s">
        <v>231</v>
      </c>
      <c r="AT364" s="138" t="s">
        <v>137</v>
      </c>
      <c r="AU364" s="138" t="s">
        <v>82</v>
      </c>
      <c r="AY364" s="17" t="s">
        <v>134</v>
      </c>
      <c r="BE364" s="139">
        <f>IF(N364="základní",J364,0)</f>
        <v>0</v>
      </c>
      <c r="BF364" s="139">
        <f>IF(N364="snížená",J364,0)</f>
        <v>0</v>
      </c>
      <c r="BG364" s="139">
        <f>IF(N364="zákl. přenesená",J364,0)</f>
        <v>0</v>
      </c>
      <c r="BH364" s="139">
        <f>IF(N364="sníž. přenesená",J364,0)</f>
        <v>0</v>
      </c>
      <c r="BI364" s="139">
        <f>IF(N364="nulová",J364,0)</f>
        <v>0</v>
      </c>
      <c r="BJ364" s="17" t="s">
        <v>80</v>
      </c>
      <c r="BK364" s="139">
        <f>ROUND(I364*H364,2)</f>
        <v>0</v>
      </c>
      <c r="BL364" s="17" t="s">
        <v>231</v>
      </c>
      <c r="BM364" s="138" t="s">
        <v>656</v>
      </c>
    </row>
    <row r="365" spans="2:65" s="1" customFormat="1">
      <c r="B365" s="32"/>
      <c r="D365" s="140" t="s">
        <v>144</v>
      </c>
      <c r="F365" s="141" t="s">
        <v>657</v>
      </c>
      <c r="I365" s="142"/>
      <c r="L365" s="32"/>
      <c r="M365" s="143"/>
      <c r="T365" s="53"/>
      <c r="AT365" s="17" t="s">
        <v>144</v>
      </c>
      <c r="AU365" s="17" t="s">
        <v>82</v>
      </c>
    </row>
    <row r="366" spans="2:65" s="12" customFormat="1">
      <c r="B366" s="144"/>
      <c r="D366" s="145" t="s">
        <v>150</v>
      </c>
      <c r="E366" s="146" t="s">
        <v>19</v>
      </c>
      <c r="F366" s="147" t="s">
        <v>658</v>
      </c>
      <c r="H366" s="148">
        <v>390.45</v>
      </c>
      <c r="I366" s="149"/>
      <c r="L366" s="144"/>
      <c r="M366" s="150"/>
      <c r="T366" s="151"/>
      <c r="AT366" s="146" t="s">
        <v>150</v>
      </c>
      <c r="AU366" s="146" t="s">
        <v>82</v>
      </c>
      <c r="AV366" s="12" t="s">
        <v>82</v>
      </c>
      <c r="AW366" s="12" t="s">
        <v>33</v>
      </c>
      <c r="AX366" s="12" t="s">
        <v>80</v>
      </c>
      <c r="AY366" s="146" t="s">
        <v>134</v>
      </c>
    </row>
    <row r="367" spans="2:65" s="1" customFormat="1" ht="24.2" customHeight="1">
      <c r="B367" s="32"/>
      <c r="C367" s="127" t="s">
        <v>659</v>
      </c>
      <c r="D367" s="127" t="s">
        <v>137</v>
      </c>
      <c r="E367" s="128" t="s">
        <v>660</v>
      </c>
      <c r="F367" s="129" t="s">
        <v>661</v>
      </c>
      <c r="G367" s="130" t="s">
        <v>140</v>
      </c>
      <c r="H367" s="131">
        <v>220</v>
      </c>
      <c r="I367" s="132"/>
      <c r="J367" s="133">
        <f>ROUND(I367*H367,2)</f>
        <v>0</v>
      </c>
      <c r="K367" s="129" t="s">
        <v>141</v>
      </c>
      <c r="L367" s="32"/>
      <c r="M367" s="134" t="s">
        <v>19</v>
      </c>
      <c r="N367" s="135" t="s">
        <v>43</v>
      </c>
      <c r="P367" s="136">
        <f>O367*H367</f>
        <v>0</v>
      </c>
      <c r="Q367" s="136">
        <v>1.3860000000000001E-2</v>
      </c>
      <c r="R367" s="136">
        <f>Q367*H367</f>
        <v>3.0492000000000004</v>
      </c>
      <c r="S367" s="136">
        <v>0</v>
      </c>
      <c r="T367" s="137">
        <f>S367*H367</f>
        <v>0</v>
      </c>
      <c r="AR367" s="138" t="s">
        <v>231</v>
      </c>
      <c r="AT367" s="138" t="s">
        <v>137</v>
      </c>
      <c r="AU367" s="138" t="s">
        <v>82</v>
      </c>
      <c r="AY367" s="17" t="s">
        <v>134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80</v>
      </c>
      <c r="BK367" s="139">
        <f>ROUND(I367*H367,2)</f>
        <v>0</v>
      </c>
      <c r="BL367" s="17" t="s">
        <v>231</v>
      </c>
      <c r="BM367" s="138" t="s">
        <v>662</v>
      </c>
    </row>
    <row r="368" spans="2:65" s="1" customFormat="1">
      <c r="B368" s="32"/>
      <c r="D368" s="140" t="s">
        <v>144</v>
      </c>
      <c r="F368" s="141" t="s">
        <v>663</v>
      </c>
      <c r="I368" s="142"/>
      <c r="L368" s="32"/>
      <c r="M368" s="143"/>
      <c r="T368" s="53"/>
      <c r="AT368" s="17" t="s">
        <v>144</v>
      </c>
      <c r="AU368" s="17" t="s">
        <v>82</v>
      </c>
    </row>
    <row r="369" spans="2:65" s="1" customFormat="1" ht="24.2" customHeight="1">
      <c r="B369" s="32"/>
      <c r="C369" s="127" t="s">
        <v>664</v>
      </c>
      <c r="D369" s="127" t="s">
        <v>137</v>
      </c>
      <c r="E369" s="128" t="s">
        <v>665</v>
      </c>
      <c r="F369" s="129" t="s">
        <v>666</v>
      </c>
      <c r="G369" s="130" t="s">
        <v>140</v>
      </c>
      <c r="H369" s="131">
        <v>220</v>
      </c>
      <c r="I369" s="132"/>
      <c r="J369" s="133">
        <f>ROUND(I369*H369,2)</f>
        <v>0</v>
      </c>
      <c r="K369" s="129" t="s">
        <v>141</v>
      </c>
      <c r="L369" s="32"/>
      <c r="M369" s="134" t="s">
        <v>19</v>
      </c>
      <c r="N369" s="135" t="s">
        <v>43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7">
        <f>S369*H369</f>
        <v>0</v>
      </c>
      <c r="AR369" s="138" t="s">
        <v>231</v>
      </c>
      <c r="AT369" s="138" t="s">
        <v>137</v>
      </c>
      <c r="AU369" s="138" t="s">
        <v>82</v>
      </c>
      <c r="AY369" s="17" t="s">
        <v>134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80</v>
      </c>
      <c r="BK369" s="139">
        <f>ROUND(I369*H369,2)</f>
        <v>0</v>
      </c>
      <c r="BL369" s="17" t="s">
        <v>231</v>
      </c>
      <c r="BM369" s="138" t="s">
        <v>667</v>
      </c>
    </row>
    <row r="370" spans="2:65" s="1" customFormat="1">
      <c r="B370" s="32"/>
      <c r="D370" s="140" t="s">
        <v>144</v>
      </c>
      <c r="F370" s="141" t="s">
        <v>668</v>
      </c>
      <c r="I370" s="142"/>
      <c r="L370" s="32"/>
      <c r="M370" s="143"/>
      <c r="T370" s="53"/>
      <c r="AT370" s="17" t="s">
        <v>144</v>
      </c>
      <c r="AU370" s="17" t="s">
        <v>82</v>
      </c>
    </row>
    <row r="371" spans="2:65" s="1" customFormat="1" ht="16.5" customHeight="1">
      <c r="B371" s="32"/>
      <c r="C371" s="159" t="s">
        <v>669</v>
      </c>
      <c r="D371" s="159" t="s">
        <v>155</v>
      </c>
      <c r="E371" s="160" t="s">
        <v>670</v>
      </c>
      <c r="F371" s="161" t="s">
        <v>671</v>
      </c>
      <c r="G371" s="162" t="s">
        <v>140</v>
      </c>
      <c r="H371" s="163">
        <v>247.17</v>
      </c>
      <c r="I371" s="164"/>
      <c r="J371" s="165">
        <f>ROUND(I371*H371,2)</f>
        <v>0</v>
      </c>
      <c r="K371" s="161" t="s">
        <v>141</v>
      </c>
      <c r="L371" s="166"/>
      <c r="M371" s="167" t="s">
        <v>19</v>
      </c>
      <c r="N371" s="168" t="s">
        <v>43</v>
      </c>
      <c r="P371" s="136">
        <f>O371*H371</f>
        <v>0</v>
      </c>
      <c r="Q371" s="136">
        <v>1.1E-4</v>
      </c>
      <c r="R371" s="136">
        <f>Q371*H371</f>
        <v>2.71887E-2</v>
      </c>
      <c r="S371" s="136">
        <v>0</v>
      </c>
      <c r="T371" s="137">
        <f>S371*H371</f>
        <v>0</v>
      </c>
      <c r="AR371" s="138" t="s">
        <v>317</v>
      </c>
      <c r="AT371" s="138" t="s">
        <v>155</v>
      </c>
      <c r="AU371" s="138" t="s">
        <v>82</v>
      </c>
      <c r="AY371" s="17" t="s">
        <v>134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80</v>
      </c>
      <c r="BK371" s="139">
        <f>ROUND(I371*H371,2)</f>
        <v>0</v>
      </c>
      <c r="BL371" s="17" t="s">
        <v>231</v>
      </c>
      <c r="BM371" s="138" t="s">
        <v>672</v>
      </c>
    </row>
    <row r="372" spans="2:65" s="12" customFormat="1">
      <c r="B372" s="144"/>
      <c r="D372" s="145" t="s">
        <v>150</v>
      </c>
      <c r="F372" s="147" t="s">
        <v>673</v>
      </c>
      <c r="H372" s="148">
        <v>247.17</v>
      </c>
      <c r="I372" s="149"/>
      <c r="L372" s="144"/>
      <c r="M372" s="150"/>
      <c r="T372" s="151"/>
      <c r="AT372" s="146" t="s">
        <v>150</v>
      </c>
      <c r="AU372" s="146" t="s">
        <v>82</v>
      </c>
      <c r="AV372" s="12" t="s">
        <v>82</v>
      </c>
      <c r="AW372" s="12" t="s">
        <v>4</v>
      </c>
      <c r="AX372" s="12" t="s">
        <v>80</v>
      </c>
      <c r="AY372" s="146" t="s">
        <v>134</v>
      </c>
    </row>
    <row r="373" spans="2:65" s="1" customFormat="1" ht="24.2" customHeight="1">
      <c r="B373" s="32"/>
      <c r="C373" s="127" t="s">
        <v>674</v>
      </c>
      <c r="D373" s="127" t="s">
        <v>137</v>
      </c>
      <c r="E373" s="128" t="s">
        <v>675</v>
      </c>
      <c r="F373" s="129" t="s">
        <v>676</v>
      </c>
      <c r="G373" s="130" t="s">
        <v>140</v>
      </c>
      <c r="H373" s="131">
        <v>220</v>
      </c>
      <c r="I373" s="132"/>
      <c r="J373" s="133">
        <f>ROUND(I373*H373,2)</f>
        <v>0</v>
      </c>
      <c r="K373" s="129" t="s">
        <v>141</v>
      </c>
      <c r="L373" s="32"/>
      <c r="M373" s="134" t="s">
        <v>19</v>
      </c>
      <c r="N373" s="135" t="s">
        <v>43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231</v>
      </c>
      <c r="AT373" s="138" t="s">
        <v>137</v>
      </c>
      <c r="AU373" s="138" t="s">
        <v>82</v>
      </c>
      <c r="AY373" s="17" t="s">
        <v>134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80</v>
      </c>
      <c r="BK373" s="139">
        <f>ROUND(I373*H373,2)</f>
        <v>0</v>
      </c>
      <c r="BL373" s="17" t="s">
        <v>231</v>
      </c>
      <c r="BM373" s="138" t="s">
        <v>677</v>
      </c>
    </row>
    <row r="374" spans="2:65" s="1" customFormat="1">
      <c r="B374" s="32"/>
      <c r="D374" s="140" t="s">
        <v>144</v>
      </c>
      <c r="F374" s="141" t="s">
        <v>678</v>
      </c>
      <c r="I374" s="142"/>
      <c r="L374" s="32"/>
      <c r="M374" s="143"/>
      <c r="T374" s="53"/>
      <c r="AT374" s="17" t="s">
        <v>144</v>
      </c>
      <c r="AU374" s="17" t="s">
        <v>82</v>
      </c>
    </row>
    <row r="375" spans="2:65" s="1" customFormat="1" ht="16.5" customHeight="1">
      <c r="B375" s="32"/>
      <c r="C375" s="159" t="s">
        <v>679</v>
      </c>
      <c r="D375" s="159" t="s">
        <v>155</v>
      </c>
      <c r="E375" s="160" t="s">
        <v>680</v>
      </c>
      <c r="F375" s="161" t="s">
        <v>681</v>
      </c>
      <c r="G375" s="162" t="s">
        <v>140</v>
      </c>
      <c r="H375" s="163">
        <v>224.4</v>
      </c>
      <c r="I375" s="164"/>
      <c r="J375" s="165">
        <f>ROUND(I375*H375,2)</f>
        <v>0</v>
      </c>
      <c r="K375" s="161" t="s">
        <v>141</v>
      </c>
      <c r="L375" s="166"/>
      <c r="M375" s="167" t="s">
        <v>19</v>
      </c>
      <c r="N375" s="168" t="s">
        <v>43</v>
      </c>
      <c r="P375" s="136">
        <f>O375*H375</f>
        <v>0</v>
      </c>
      <c r="Q375" s="136">
        <v>2.2399999999999998E-3</v>
      </c>
      <c r="R375" s="136">
        <f>Q375*H375</f>
        <v>0.50265599999999999</v>
      </c>
      <c r="S375" s="136">
        <v>0</v>
      </c>
      <c r="T375" s="137">
        <f>S375*H375</f>
        <v>0</v>
      </c>
      <c r="AR375" s="138" t="s">
        <v>317</v>
      </c>
      <c r="AT375" s="138" t="s">
        <v>155</v>
      </c>
      <c r="AU375" s="138" t="s">
        <v>82</v>
      </c>
      <c r="AY375" s="17" t="s">
        <v>134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80</v>
      </c>
      <c r="BK375" s="139">
        <f>ROUND(I375*H375,2)</f>
        <v>0</v>
      </c>
      <c r="BL375" s="17" t="s">
        <v>231</v>
      </c>
      <c r="BM375" s="138" t="s">
        <v>682</v>
      </c>
    </row>
    <row r="376" spans="2:65" s="12" customFormat="1">
      <c r="B376" s="144"/>
      <c r="D376" s="145" t="s">
        <v>150</v>
      </c>
      <c r="F376" s="147" t="s">
        <v>683</v>
      </c>
      <c r="H376" s="148">
        <v>224.4</v>
      </c>
      <c r="I376" s="149"/>
      <c r="L376" s="144"/>
      <c r="M376" s="150"/>
      <c r="T376" s="151"/>
      <c r="AT376" s="146" t="s">
        <v>150</v>
      </c>
      <c r="AU376" s="146" t="s">
        <v>82</v>
      </c>
      <c r="AV376" s="12" t="s">
        <v>82</v>
      </c>
      <c r="AW376" s="12" t="s">
        <v>4</v>
      </c>
      <c r="AX376" s="12" t="s">
        <v>80</v>
      </c>
      <c r="AY376" s="146" t="s">
        <v>134</v>
      </c>
    </row>
    <row r="377" spans="2:65" s="1" customFormat="1" ht="21.75" customHeight="1">
      <c r="B377" s="32"/>
      <c r="C377" s="127" t="s">
        <v>684</v>
      </c>
      <c r="D377" s="127" t="s">
        <v>137</v>
      </c>
      <c r="E377" s="128" t="s">
        <v>685</v>
      </c>
      <c r="F377" s="129" t="s">
        <v>686</v>
      </c>
      <c r="G377" s="130" t="s">
        <v>140</v>
      </c>
      <c r="H377" s="131">
        <v>220</v>
      </c>
      <c r="I377" s="132"/>
      <c r="J377" s="133">
        <f>ROUND(I377*H377,2)</f>
        <v>0</v>
      </c>
      <c r="K377" s="129" t="s">
        <v>141</v>
      </c>
      <c r="L377" s="32"/>
      <c r="M377" s="134" t="s">
        <v>19</v>
      </c>
      <c r="N377" s="135" t="s">
        <v>43</v>
      </c>
      <c r="P377" s="136">
        <f>O377*H377</f>
        <v>0</v>
      </c>
      <c r="Q377" s="136">
        <v>6.9999999999999999E-4</v>
      </c>
      <c r="R377" s="136">
        <f>Q377*H377</f>
        <v>0.154</v>
      </c>
      <c r="S377" s="136">
        <v>0</v>
      </c>
      <c r="T377" s="137">
        <f>S377*H377</f>
        <v>0</v>
      </c>
      <c r="AR377" s="138" t="s">
        <v>231</v>
      </c>
      <c r="AT377" s="138" t="s">
        <v>137</v>
      </c>
      <c r="AU377" s="138" t="s">
        <v>82</v>
      </c>
      <c r="AY377" s="17" t="s">
        <v>134</v>
      </c>
      <c r="BE377" s="139">
        <f>IF(N377="základní",J377,0)</f>
        <v>0</v>
      </c>
      <c r="BF377" s="139">
        <f>IF(N377="snížená",J377,0)</f>
        <v>0</v>
      </c>
      <c r="BG377" s="139">
        <f>IF(N377="zákl. přenesená",J377,0)</f>
        <v>0</v>
      </c>
      <c r="BH377" s="139">
        <f>IF(N377="sníž. přenesená",J377,0)</f>
        <v>0</v>
      </c>
      <c r="BI377" s="139">
        <f>IF(N377="nulová",J377,0)</f>
        <v>0</v>
      </c>
      <c r="BJ377" s="17" t="s">
        <v>80</v>
      </c>
      <c r="BK377" s="139">
        <f>ROUND(I377*H377,2)</f>
        <v>0</v>
      </c>
      <c r="BL377" s="17" t="s">
        <v>231</v>
      </c>
      <c r="BM377" s="138" t="s">
        <v>687</v>
      </c>
    </row>
    <row r="378" spans="2:65" s="1" customFormat="1">
      <c r="B378" s="32"/>
      <c r="D378" s="140" t="s">
        <v>144</v>
      </c>
      <c r="F378" s="141" t="s">
        <v>688</v>
      </c>
      <c r="I378" s="142"/>
      <c r="L378" s="32"/>
      <c r="M378" s="143"/>
      <c r="T378" s="53"/>
      <c r="AT378" s="17" t="s">
        <v>144</v>
      </c>
      <c r="AU378" s="17" t="s">
        <v>82</v>
      </c>
    </row>
    <row r="379" spans="2:65" s="1" customFormat="1" ht="24.2" customHeight="1">
      <c r="B379" s="32"/>
      <c r="C379" s="127" t="s">
        <v>689</v>
      </c>
      <c r="D379" s="127" t="s">
        <v>137</v>
      </c>
      <c r="E379" s="128" t="s">
        <v>690</v>
      </c>
      <c r="F379" s="129" t="s">
        <v>691</v>
      </c>
      <c r="G379" s="130" t="s">
        <v>478</v>
      </c>
      <c r="H379" s="131">
        <v>11.2</v>
      </c>
      <c r="I379" s="132"/>
      <c r="J379" s="133">
        <f>ROUND(I379*H379,2)</f>
        <v>0</v>
      </c>
      <c r="K379" s="129" t="s">
        <v>141</v>
      </c>
      <c r="L379" s="32"/>
      <c r="M379" s="134" t="s">
        <v>19</v>
      </c>
      <c r="N379" s="135" t="s">
        <v>43</v>
      </c>
      <c r="P379" s="136">
        <f>O379*H379</f>
        <v>0</v>
      </c>
      <c r="Q379" s="136">
        <v>1.9310000000000001E-2</v>
      </c>
      <c r="R379" s="136">
        <f>Q379*H379</f>
        <v>0.21627199999999999</v>
      </c>
      <c r="S379" s="136">
        <v>0</v>
      </c>
      <c r="T379" s="137">
        <f>S379*H379</f>
        <v>0</v>
      </c>
      <c r="AR379" s="138" t="s">
        <v>231</v>
      </c>
      <c r="AT379" s="138" t="s">
        <v>137</v>
      </c>
      <c r="AU379" s="138" t="s">
        <v>82</v>
      </c>
      <c r="AY379" s="17" t="s">
        <v>134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80</v>
      </c>
      <c r="BK379" s="139">
        <f>ROUND(I379*H379,2)</f>
        <v>0</v>
      </c>
      <c r="BL379" s="17" t="s">
        <v>231</v>
      </c>
      <c r="BM379" s="138" t="s">
        <v>692</v>
      </c>
    </row>
    <row r="380" spans="2:65" s="1" customFormat="1">
      <c r="B380" s="32"/>
      <c r="D380" s="140" t="s">
        <v>144</v>
      </c>
      <c r="F380" s="141" t="s">
        <v>693</v>
      </c>
      <c r="I380" s="142"/>
      <c r="L380" s="32"/>
      <c r="M380" s="143"/>
      <c r="T380" s="53"/>
      <c r="AT380" s="17" t="s">
        <v>144</v>
      </c>
      <c r="AU380" s="17" t="s">
        <v>82</v>
      </c>
    </row>
    <row r="381" spans="2:65" s="12" customFormat="1">
      <c r="B381" s="144"/>
      <c r="D381" s="145" t="s">
        <v>150</v>
      </c>
      <c r="E381" s="146" t="s">
        <v>19</v>
      </c>
      <c r="F381" s="147" t="s">
        <v>694</v>
      </c>
      <c r="H381" s="148">
        <v>11.2</v>
      </c>
      <c r="I381" s="149"/>
      <c r="L381" s="144"/>
      <c r="M381" s="150"/>
      <c r="T381" s="151"/>
      <c r="AT381" s="146" t="s">
        <v>150</v>
      </c>
      <c r="AU381" s="146" t="s">
        <v>82</v>
      </c>
      <c r="AV381" s="12" t="s">
        <v>82</v>
      </c>
      <c r="AW381" s="12" t="s">
        <v>33</v>
      </c>
      <c r="AX381" s="12" t="s">
        <v>80</v>
      </c>
      <c r="AY381" s="146" t="s">
        <v>134</v>
      </c>
    </row>
    <row r="382" spans="2:65" s="1" customFormat="1" ht="24.2" customHeight="1">
      <c r="B382" s="32"/>
      <c r="C382" s="127" t="s">
        <v>695</v>
      </c>
      <c r="D382" s="127" t="s">
        <v>137</v>
      </c>
      <c r="E382" s="128" t="s">
        <v>696</v>
      </c>
      <c r="F382" s="129" t="s">
        <v>697</v>
      </c>
      <c r="G382" s="130" t="s">
        <v>140</v>
      </c>
      <c r="H382" s="131">
        <v>233</v>
      </c>
      <c r="I382" s="132"/>
      <c r="J382" s="133">
        <f>ROUND(I382*H382,2)</f>
        <v>0</v>
      </c>
      <c r="K382" s="129" t="s">
        <v>141</v>
      </c>
      <c r="L382" s="32"/>
      <c r="M382" s="134" t="s">
        <v>19</v>
      </c>
      <c r="N382" s="135" t="s">
        <v>43</v>
      </c>
      <c r="P382" s="136">
        <f>O382*H382</f>
        <v>0</v>
      </c>
      <c r="Q382" s="136">
        <v>2.9829999999999999E-2</v>
      </c>
      <c r="R382" s="136">
        <f>Q382*H382</f>
        <v>6.9503899999999996</v>
      </c>
      <c r="S382" s="136">
        <v>0</v>
      </c>
      <c r="T382" s="137">
        <f>S382*H382</f>
        <v>0</v>
      </c>
      <c r="AR382" s="138" t="s">
        <v>231</v>
      </c>
      <c r="AT382" s="138" t="s">
        <v>137</v>
      </c>
      <c r="AU382" s="138" t="s">
        <v>82</v>
      </c>
      <c r="AY382" s="17" t="s">
        <v>134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80</v>
      </c>
      <c r="BK382" s="139">
        <f>ROUND(I382*H382,2)</f>
        <v>0</v>
      </c>
      <c r="BL382" s="17" t="s">
        <v>231</v>
      </c>
      <c r="BM382" s="138" t="s">
        <v>698</v>
      </c>
    </row>
    <row r="383" spans="2:65" s="1" customFormat="1">
      <c r="B383" s="32"/>
      <c r="D383" s="140" t="s">
        <v>144</v>
      </c>
      <c r="F383" s="141" t="s">
        <v>699</v>
      </c>
      <c r="I383" s="142"/>
      <c r="L383" s="32"/>
      <c r="M383" s="143"/>
      <c r="T383" s="53"/>
      <c r="AT383" s="17" t="s">
        <v>144</v>
      </c>
      <c r="AU383" s="17" t="s">
        <v>82</v>
      </c>
    </row>
    <row r="384" spans="2:65" s="14" customFormat="1">
      <c r="B384" s="169"/>
      <c r="D384" s="145" t="s">
        <v>150</v>
      </c>
      <c r="E384" s="170" t="s">
        <v>19</v>
      </c>
      <c r="F384" s="171" t="s">
        <v>170</v>
      </c>
      <c r="H384" s="170" t="s">
        <v>19</v>
      </c>
      <c r="I384" s="172"/>
      <c r="L384" s="169"/>
      <c r="M384" s="173"/>
      <c r="T384" s="174"/>
      <c r="AT384" s="170" t="s">
        <v>150</v>
      </c>
      <c r="AU384" s="170" t="s">
        <v>82</v>
      </c>
      <c r="AV384" s="14" t="s">
        <v>80</v>
      </c>
      <c r="AW384" s="14" t="s">
        <v>33</v>
      </c>
      <c r="AX384" s="14" t="s">
        <v>72</v>
      </c>
      <c r="AY384" s="170" t="s">
        <v>134</v>
      </c>
    </row>
    <row r="385" spans="2:65" s="12" customFormat="1">
      <c r="B385" s="144"/>
      <c r="D385" s="145" t="s">
        <v>150</v>
      </c>
      <c r="E385" s="146" t="s">
        <v>19</v>
      </c>
      <c r="F385" s="147" t="s">
        <v>171</v>
      </c>
      <c r="H385" s="148">
        <v>233</v>
      </c>
      <c r="I385" s="149"/>
      <c r="L385" s="144"/>
      <c r="M385" s="150"/>
      <c r="T385" s="151"/>
      <c r="AT385" s="146" t="s">
        <v>150</v>
      </c>
      <c r="AU385" s="146" t="s">
        <v>82</v>
      </c>
      <c r="AV385" s="12" t="s">
        <v>82</v>
      </c>
      <c r="AW385" s="12" t="s">
        <v>33</v>
      </c>
      <c r="AX385" s="12" t="s">
        <v>80</v>
      </c>
      <c r="AY385" s="146" t="s">
        <v>134</v>
      </c>
    </row>
    <row r="386" spans="2:65" s="1" customFormat="1" ht="24.2" customHeight="1">
      <c r="B386" s="32"/>
      <c r="C386" s="127" t="s">
        <v>700</v>
      </c>
      <c r="D386" s="127" t="s">
        <v>137</v>
      </c>
      <c r="E386" s="128" t="s">
        <v>701</v>
      </c>
      <c r="F386" s="129" t="s">
        <v>702</v>
      </c>
      <c r="G386" s="130" t="s">
        <v>140</v>
      </c>
      <c r="H386" s="131">
        <v>233</v>
      </c>
      <c r="I386" s="132"/>
      <c r="J386" s="133">
        <f>ROUND(I386*H386,2)</f>
        <v>0</v>
      </c>
      <c r="K386" s="129" t="s">
        <v>141</v>
      </c>
      <c r="L386" s="32"/>
      <c r="M386" s="134" t="s">
        <v>19</v>
      </c>
      <c r="N386" s="135" t="s">
        <v>43</v>
      </c>
      <c r="P386" s="136">
        <f>O386*H386</f>
        <v>0</v>
      </c>
      <c r="Q386" s="136">
        <v>3.2710000000000003E-2</v>
      </c>
      <c r="R386" s="136">
        <f>Q386*H386</f>
        <v>7.621430000000001</v>
      </c>
      <c r="S386" s="136">
        <v>0</v>
      </c>
      <c r="T386" s="137">
        <f>S386*H386</f>
        <v>0</v>
      </c>
      <c r="AR386" s="138" t="s">
        <v>231</v>
      </c>
      <c r="AT386" s="138" t="s">
        <v>137</v>
      </c>
      <c r="AU386" s="138" t="s">
        <v>82</v>
      </c>
      <c r="AY386" s="17" t="s">
        <v>134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80</v>
      </c>
      <c r="BK386" s="139">
        <f>ROUND(I386*H386,2)</f>
        <v>0</v>
      </c>
      <c r="BL386" s="17" t="s">
        <v>231</v>
      </c>
      <c r="BM386" s="138" t="s">
        <v>703</v>
      </c>
    </row>
    <row r="387" spans="2:65" s="1" customFormat="1">
      <c r="B387" s="32"/>
      <c r="D387" s="140" t="s">
        <v>144</v>
      </c>
      <c r="F387" s="141" t="s">
        <v>704</v>
      </c>
      <c r="I387" s="142"/>
      <c r="L387" s="32"/>
      <c r="M387" s="143"/>
      <c r="T387" s="53"/>
      <c r="AT387" s="17" t="s">
        <v>144</v>
      </c>
      <c r="AU387" s="17" t="s">
        <v>82</v>
      </c>
    </row>
    <row r="388" spans="2:65" s="14" customFormat="1">
      <c r="B388" s="169"/>
      <c r="D388" s="145" t="s">
        <v>150</v>
      </c>
      <c r="E388" s="170" t="s">
        <v>19</v>
      </c>
      <c r="F388" s="171" t="s">
        <v>170</v>
      </c>
      <c r="H388" s="170" t="s">
        <v>19</v>
      </c>
      <c r="I388" s="172"/>
      <c r="L388" s="169"/>
      <c r="M388" s="173"/>
      <c r="T388" s="174"/>
      <c r="AT388" s="170" t="s">
        <v>150</v>
      </c>
      <c r="AU388" s="170" t="s">
        <v>82</v>
      </c>
      <c r="AV388" s="14" t="s">
        <v>80</v>
      </c>
      <c r="AW388" s="14" t="s">
        <v>33</v>
      </c>
      <c r="AX388" s="14" t="s">
        <v>72</v>
      </c>
      <c r="AY388" s="170" t="s">
        <v>134</v>
      </c>
    </row>
    <row r="389" spans="2:65" s="12" customFormat="1">
      <c r="B389" s="144"/>
      <c r="D389" s="145" t="s">
        <v>150</v>
      </c>
      <c r="E389" s="146" t="s">
        <v>19</v>
      </c>
      <c r="F389" s="147" t="s">
        <v>171</v>
      </c>
      <c r="H389" s="148">
        <v>233</v>
      </c>
      <c r="I389" s="149"/>
      <c r="L389" s="144"/>
      <c r="M389" s="150"/>
      <c r="T389" s="151"/>
      <c r="AT389" s="146" t="s">
        <v>150</v>
      </c>
      <c r="AU389" s="146" t="s">
        <v>82</v>
      </c>
      <c r="AV389" s="12" t="s">
        <v>82</v>
      </c>
      <c r="AW389" s="12" t="s">
        <v>33</v>
      </c>
      <c r="AX389" s="12" t="s">
        <v>80</v>
      </c>
      <c r="AY389" s="146" t="s">
        <v>134</v>
      </c>
    </row>
    <row r="390" spans="2:65" s="1" customFormat="1" ht="24.2" customHeight="1">
      <c r="B390" s="32"/>
      <c r="C390" s="127" t="s">
        <v>705</v>
      </c>
      <c r="D390" s="127" t="s">
        <v>137</v>
      </c>
      <c r="E390" s="128" t="s">
        <v>706</v>
      </c>
      <c r="F390" s="129" t="s">
        <v>707</v>
      </c>
      <c r="G390" s="130" t="s">
        <v>140</v>
      </c>
      <c r="H390" s="131">
        <v>466</v>
      </c>
      <c r="I390" s="132"/>
      <c r="J390" s="133">
        <f>ROUND(I390*H390,2)</f>
        <v>0</v>
      </c>
      <c r="K390" s="129" t="s">
        <v>141</v>
      </c>
      <c r="L390" s="32"/>
      <c r="M390" s="134" t="s">
        <v>19</v>
      </c>
      <c r="N390" s="135" t="s">
        <v>43</v>
      </c>
      <c r="P390" s="136">
        <f>O390*H390</f>
        <v>0</v>
      </c>
      <c r="Q390" s="136">
        <v>5.0000000000000001E-3</v>
      </c>
      <c r="R390" s="136">
        <f>Q390*H390</f>
        <v>2.33</v>
      </c>
      <c r="S390" s="136">
        <v>0</v>
      </c>
      <c r="T390" s="137">
        <f>S390*H390</f>
        <v>0</v>
      </c>
      <c r="AR390" s="138" t="s">
        <v>231</v>
      </c>
      <c r="AT390" s="138" t="s">
        <v>137</v>
      </c>
      <c r="AU390" s="138" t="s">
        <v>82</v>
      </c>
      <c r="AY390" s="17" t="s">
        <v>134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7" t="s">
        <v>80</v>
      </c>
      <c r="BK390" s="139">
        <f>ROUND(I390*H390,2)</f>
        <v>0</v>
      </c>
      <c r="BL390" s="17" t="s">
        <v>231</v>
      </c>
      <c r="BM390" s="138" t="s">
        <v>708</v>
      </c>
    </row>
    <row r="391" spans="2:65" s="1" customFormat="1">
      <c r="B391" s="32"/>
      <c r="D391" s="140" t="s">
        <v>144</v>
      </c>
      <c r="F391" s="141" t="s">
        <v>709</v>
      </c>
      <c r="I391" s="142"/>
      <c r="L391" s="32"/>
      <c r="M391" s="143"/>
      <c r="T391" s="53"/>
      <c r="AT391" s="17" t="s">
        <v>144</v>
      </c>
      <c r="AU391" s="17" t="s">
        <v>82</v>
      </c>
    </row>
    <row r="392" spans="2:65" s="14" customFormat="1">
      <c r="B392" s="169"/>
      <c r="D392" s="145" t="s">
        <v>150</v>
      </c>
      <c r="E392" s="170" t="s">
        <v>19</v>
      </c>
      <c r="F392" s="171" t="s">
        <v>170</v>
      </c>
      <c r="H392" s="170" t="s">
        <v>19</v>
      </c>
      <c r="I392" s="172"/>
      <c r="L392" s="169"/>
      <c r="M392" s="173"/>
      <c r="T392" s="174"/>
      <c r="AT392" s="170" t="s">
        <v>150</v>
      </c>
      <c r="AU392" s="170" t="s">
        <v>82</v>
      </c>
      <c r="AV392" s="14" t="s">
        <v>80</v>
      </c>
      <c r="AW392" s="14" t="s">
        <v>33</v>
      </c>
      <c r="AX392" s="14" t="s">
        <v>72</v>
      </c>
      <c r="AY392" s="170" t="s">
        <v>134</v>
      </c>
    </row>
    <row r="393" spans="2:65" s="12" customFormat="1">
      <c r="B393" s="144"/>
      <c r="D393" s="145" t="s">
        <v>150</v>
      </c>
      <c r="E393" s="146" t="s">
        <v>19</v>
      </c>
      <c r="F393" s="147" t="s">
        <v>710</v>
      </c>
      <c r="H393" s="148">
        <v>466</v>
      </c>
      <c r="I393" s="149"/>
      <c r="L393" s="144"/>
      <c r="M393" s="150"/>
      <c r="T393" s="151"/>
      <c r="AT393" s="146" t="s">
        <v>150</v>
      </c>
      <c r="AU393" s="146" t="s">
        <v>82</v>
      </c>
      <c r="AV393" s="12" t="s">
        <v>82</v>
      </c>
      <c r="AW393" s="12" t="s">
        <v>33</v>
      </c>
      <c r="AX393" s="12" t="s">
        <v>80</v>
      </c>
      <c r="AY393" s="146" t="s">
        <v>134</v>
      </c>
    </row>
    <row r="394" spans="2:65" s="1" customFormat="1" ht="16.5" customHeight="1">
      <c r="B394" s="32"/>
      <c r="C394" s="127" t="s">
        <v>711</v>
      </c>
      <c r="D394" s="127" t="s">
        <v>137</v>
      </c>
      <c r="E394" s="128" t="s">
        <v>712</v>
      </c>
      <c r="F394" s="129" t="s">
        <v>713</v>
      </c>
      <c r="G394" s="130" t="s">
        <v>201</v>
      </c>
      <c r="H394" s="131">
        <v>1</v>
      </c>
      <c r="I394" s="132"/>
      <c r="J394" s="133">
        <f>ROUND(I394*H394,2)</f>
        <v>0</v>
      </c>
      <c r="K394" s="129" t="s">
        <v>19</v>
      </c>
      <c r="L394" s="32"/>
      <c r="M394" s="134" t="s">
        <v>19</v>
      </c>
      <c r="N394" s="135" t="s">
        <v>43</v>
      </c>
      <c r="P394" s="136">
        <f>O394*H394</f>
        <v>0</v>
      </c>
      <c r="Q394" s="136">
        <v>0</v>
      </c>
      <c r="R394" s="136">
        <f>Q394*H394</f>
        <v>0</v>
      </c>
      <c r="S394" s="136">
        <v>0</v>
      </c>
      <c r="T394" s="137">
        <f>S394*H394</f>
        <v>0</v>
      </c>
      <c r="AR394" s="138" t="s">
        <v>231</v>
      </c>
      <c r="AT394" s="138" t="s">
        <v>137</v>
      </c>
      <c r="AU394" s="138" t="s">
        <v>82</v>
      </c>
      <c r="AY394" s="17" t="s">
        <v>134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80</v>
      </c>
      <c r="BK394" s="139">
        <f>ROUND(I394*H394,2)</f>
        <v>0</v>
      </c>
      <c r="BL394" s="17" t="s">
        <v>231</v>
      </c>
      <c r="BM394" s="138" t="s">
        <v>714</v>
      </c>
    </row>
    <row r="395" spans="2:65" s="1" customFormat="1" ht="37.9" customHeight="1">
      <c r="B395" s="32"/>
      <c r="C395" s="127" t="s">
        <v>715</v>
      </c>
      <c r="D395" s="127" t="s">
        <v>137</v>
      </c>
      <c r="E395" s="128" t="s">
        <v>716</v>
      </c>
      <c r="F395" s="129" t="s">
        <v>717</v>
      </c>
      <c r="G395" s="130" t="s">
        <v>256</v>
      </c>
      <c r="H395" s="131">
        <v>30.363</v>
      </c>
      <c r="I395" s="132"/>
      <c r="J395" s="133">
        <f>ROUND(I395*H395,2)</f>
        <v>0</v>
      </c>
      <c r="K395" s="129" t="s">
        <v>141</v>
      </c>
      <c r="L395" s="32"/>
      <c r="M395" s="134" t="s">
        <v>19</v>
      </c>
      <c r="N395" s="135" t="s">
        <v>43</v>
      </c>
      <c r="P395" s="136">
        <f>O395*H395</f>
        <v>0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R395" s="138" t="s">
        <v>231</v>
      </c>
      <c r="AT395" s="138" t="s">
        <v>137</v>
      </c>
      <c r="AU395" s="138" t="s">
        <v>82</v>
      </c>
      <c r="AY395" s="17" t="s">
        <v>134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231</v>
      </c>
      <c r="BM395" s="138" t="s">
        <v>718</v>
      </c>
    </row>
    <row r="396" spans="2:65" s="1" customFormat="1">
      <c r="B396" s="32"/>
      <c r="D396" s="140" t="s">
        <v>144</v>
      </c>
      <c r="F396" s="141" t="s">
        <v>719</v>
      </c>
      <c r="I396" s="142"/>
      <c r="L396" s="32"/>
      <c r="M396" s="143"/>
      <c r="T396" s="53"/>
      <c r="AT396" s="17" t="s">
        <v>144</v>
      </c>
      <c r="AU396" s="17" t="s">
        <v>82</v>
      </c>
    </row>
    <row r="397" spans="2:65" s="11" customFormat="1" ht="22.9" customHeight="1">
      <c r="B397" s="115"/>
      <c r="D397" s="116" t="s">
        <v>71</v>
      </c>
      <c r="E397" s="125" t="s">
        <v>720</v>
      </c>
      <c r="F397" s="125" t="s">
        <v>721</v>
      </c>
      <c r="I397" s="118"/>
      <c r="J397" s="126">
        <f>BK397</f>
        <v>0</v>
      </c>
      <c r="L397" s="115"/>
      <c r="M397" s="120"/>
      <c r="P397" s="121">
        <f>SUM(P398:P432)</f>
        <v>0</v>
      </c>
      <c r="R397" s="121">
        <f>SUM(R398:R432)</f>
        <v>3.9871160999999993</v>
      </c>
      <c r="T397" s="122">
        <f>SUM(T398:T432)</f>
        <v>3.07098</v>
      </c>
      <c r="AR397" s="116" t="s">
        <v>82</v>
      </c>
      <c r="AT397" s="123" t="s">
        <v>71</v>
      </c>
      <c r="AU397" s="123" t="s">
        <v>80</v>
      </c>
      <c r="AY397" s="116" t="s">
        <v>134</v>
      </c>
      <c r="BK397" s="124">
        <f>SUM(BK398:BK432)</f>
        <v>0</v>
      </c>
    </row>
    <row r="398" spans="2:65" s="1" customFormat="1" ht="16.5" customHeight="1">
      <c r="B398" s="32"/>
      <c r="C398" s="127" t="s">
        <v>722</v>
      </c>
      <c r="D398" s="127" t="s">
        <v>137</v>
      </c>
      <c r="E398" s="128" t="s">
        <v>723</v>
      </c>
      <c r="F398" s="129" t="s">
        <v>724</v>
      </c>
      <c r="G398" s="130" t="s">
        <v>140</v>
      </c>
      <c r="H398" s="131">
        <v>517</v>
      </c>
      <c r="I398" s="132"/>
      <c r="J398" s="133">
        <f>ROUND(I398*H398,2)</f>
        <v>0</v>
      </c>
      <c r="K398" s="129" t="s">
        <v>141</v>
      </c>
      <c r="L398" s="32"/>
      <c r="M398" s="134" t="s">
        <v>19</v>
      </c>
      <c r="N398" s="135" t="s">
        <v>43</v>
      </c>
      <c r="P398" s="136">
        <f>O398*H398</f>
        <v>0</v>
      </c>
      <c r="Q398" s="136">
        <v>0</v>
      </c>
      <c r="R398" s="136">
        <f>Q398*H398</f>
        <v>0</v>
      </c>
      <c r="S398" s="136">
        <v>5.94E-3</v>
      </c>
      <c r="T398" s="137">
        <f>S398*H398</f>
        <v>3.07098</v>
      </c>
      <c r="AR398" s="138" t="s">
        <v>231</v>
      </c>
      <c r="AT398" s="138" t="s">
        <v>137</v>
      </c>
      <c r="AU398" s="138" t="s">
        <v>82</v>
      </c>
      <c r="AY398" s="17" t="s">
        <v>134</v>
      </c>
      <c r="BE398" s="139">
        <f>IF(N398="základní",J398,0)</f>
        <v>0</v>
      </c>
      <c r="BF398" s="139">
        <f>IF(N398="snížená",J398,0)</f>
        <v>0</v>
      </c>
      <c r="BG398" s="139">
        <f>IF(N398="zákl. přenesená",J398,0)</f>
        <v>0</v>
      </c>
      <c r="BH398" s="139">
        <f>IF(N398="sníž. přenesená",J398,0)</f>
        <v>0</v>
      </c>
      <c r="BI398" s="139">
        <f>IF(N398="nulová",J398,0)</f>
        <v>0</v>
      </c>
      <c r="BJ398" s="17" t="s">
        <v>80</v>
      </c>
      <c r="BK398" s="139">
        <f>ROUND(I398*H398,2)</f>
        <v>0</v>
      </c>
      <c r="BL398" s="17" t="s">
        <v>231</v>
      </c>
      <c r="BM398" s="138" t="s">
        <v>725</v>
      </c>
    </row>
    <row r="399" spans="2:65" s="1" customFormat="1">
      <c r="B399" s="32"/>
      <c r="D399" s="140" t="s">
        <v>144</v>
      </c>
      <c r="F399" s="141" t="s">
        <v>726</v>
      </c>
      <c r="I399" s="142"/>
      <c r="L399" s="32"/>
      <c r="M399" s="143"/>
      <c r="T399" s="53"/>
      <c r="AT399" s="17" t="s">
        <v>144</v>
      </c>
      <c r="AU399" s="17" t="s">
        <v>82</v>
      </c>
    </row>
    <row r="400" spans="2:65" s="12" customFormat="1">
      <c r="B400" s="144"/>
      <c r="D400" s="145" t="s">
        <v>150</v>
      </c>
      <c r="E400" s="146" t="s">
        <v>19</v>
      </c>
      <c r="F400" s="147" t="s">
        <v>353</v>
      </c>
      <c r="H400" s="148">
        <v>429</v>
      </c>
      <c r="I400" s="149"/>
      <c r="L400" s="144"/>
      <c r="M400" s="150"/>
      <c r="T400" s="151"/>
      <c r="AT400" s="146" t="s">
        <v>150</v>
      </c>
      <c r="AU400" s="146" t="s">
        <v>82</v>
      </c>
      <c r="AV400" s="12" t="s">
        <v>82</v>
      </c>
      <c r="AW400" s="12" t="s">
        <v>33</v>
      </c>
      <c r="AX400" s="12" t="s">
        <v>72</v>
      </c>
      <c r="AY400" s="146" t="s">
        <v>134</v>
      </c>
    </row>
    <row r="401" spans="2:65" s="12" customFormat="1">
      <c r="B401" s="144"/>
      <c r="D401" s="145" t="s">
        <v>150</v>
      </c>
      <c r="E401" s="146" t="s">
        <v>19</v>
      </c>
      <c r="F401" s="147" t="s">
        <v>354</v>
      </c>
      <c r="H401" s="148">
        <v>88</v>
      </c>
      <c r="I401" s="149"/>
      <c r="L401" s="144"/>
      <c r="M401" s="150"/>
      <c r="T401" s="151"/>
      <c r="AT401" s="146" t="s">
        <v>150</v>
      </c>
      <c r="AU401" s="146" t="s">
        <v>82</v>
      </c>
      <c r="AV401" s="12" t="s">
        <v>82</v>
      </c>
      <c r="AW401" s="12" t="s">
        <v>33</v>
      </c>
      <c r="AX401" s="12" t="s">
        <v>72</v>
      </c>
      <c r="AY401" s="146" t="s">
        <v>134</v>
      </c>
    </row>
    <row r="402" spans="2:65" s="13" customFormat="1">
      <c r="B402" s="152"/>
      <c r="D402" s="145" t="s">
        <v>150</v>
      </c>
      <c r="E402" s="153" t="s">
        <v>19</v>
      </c>
      <c r="F402" s="154" t="s">
        <v>153</v>
      </c>
      <c r="H402" s="155">
        <v>517</v>
      </c>
      <c r="I402" s="156"/>
      <c r="L402" s="152"/>
      <c r="M402" s="157"/>
      <c r="T402" s="158"/>
      <c r="AT402" s="153" t="s">
        <v>150</v>
      </c>
      <c r="AU402" s="153" t="s">
        <v>82</v>
      </c>
      <c r="AV402" s="13" t="s">
        <v>142</v>
      </c>
      <c r="AW402" s="13" t="s">
        <v>33</v>
      </c>
      <c r="AX402" s="13" t="s">
        <v>80</v>
      </c>
      <c r="AY402" s="153" t="s">
        <v>134</v>
      </c>
    </row>
    <row r="403" spans="2:65" s="1" customFormat="1" ht="24.2" customHeight="1">
      <c r="B403" s="32"/>
      <c r="C403" s="127" t="s">
        <v>727</v>
      </c>
      <c r="D403" s="127" t="s">
        <v>137</v>
      </c>
      <c r="E403" s="128" t="s">
        <v>728</v>
      </c>
      <c r="F403" s="129" t="s">
        <v>729</v>
      </c>
      <c r="G403" s="130" t="s">
        <v>140</v>
      </c>
      <c r="H403" s="131">
        <v>517</v>
      </c>
      <c r="I403" s="132"/>
      <c r="J403" s="133">
        <f>ROUND(I403*H403,2)</f>
        <v>0</v>
      </c>
      <c r="K403" s="129" t="s">
        <v>141</v>
      </c>
      <c r="L403" s="32"/>
      <c r="M403" s="134" t="s">
        <v>19</v>
      </c>
      <c r="N403" s="135" t="s">
        <v>43</v>
      </c>
      <c r="P403" s="136">
        <f>O403*H403</f>
        <v>0</v>
      </c>
      <c r="Q403" s="136">
        <v>6.4099999999999999E-3</v>
      </c>
      <c r="R403" s="136">
        <f>Q403*H403</f>
        <v>3.3139699999999999</v>
      </c>
      <c r="S403" s="136">
        <v>0</v>
      </c>
      <c r="T403" s="137">
        <f>S403*H403</f>
        <v>0</v>
      </c>
      <c r="AR403" s="138" t="s">
        <v>231</v>
      </c>
      <c r="AT403" s="138" t="s">
        <v>137</v>
      </c>
      <c r="AU403" s="138" t="s">
        <v>82</v>
      </c>
      <c r="AY403" s="17" t="s">
        <v>134</v>
      </c>
      <c r="BE403" s="139">
        <f>IF(N403="základní",J403,0)</f>
        <v>0</v>
      </c>
      <c r="BF403" s="139">
        <f>IF(N403="snížená",J403,0)</f>
        <v>0</v>
      </c>
      <c r="BG403" s="139">
        <f>IF(N403="zákl. přenesená",J403,0)</f>
        <v>0</v>
      </c>
      <c r="BH403" s="139">
        <f>IF(N403="sníž. přenesená",J403,0)</f>
        <v>0</v>
      </c>
      <c r="BI403" s="139">
        <f>IF(N403="nulová",J403,0)</f>
        <v>0</v>
      </c>
      <c r="BJ403" s="17" t="s">
        <v>80</v>
      </c>
      <c r="BK403" s="139">
        <f>ROUND(I403*H403,2)</f>
        <v>0</v>
      </c>
      <c r="BL403" s="17" t="s">
        <v>231</v>
      </c>
      <c r="BM403" s="138" t="s">
        <v>730</v>
      </c>
    </row>
    <row r="404" spans="2:65" s="1" customFormat="1">
      <c r="B404" s="32"/>
      <c r="D404" s="140" t="s">
        <v>144</v>
      </c>
      <c r="F404" s="141" t="s">
        <v>731</v>
      </c>
      <c r="I404" s="142"/>
      <c r="L404" s="32"/>
      <c r="M404" s="143"/>
      <c r="T404" s="53"/>
      <c r="AT404" s="17" t="s">
        <v>144</v>
      </c>
      <c r="AU404" s="17" t="s">
        <v>82</v>
      </c>
    </row>
    <row r="405" spans="2:65" s="12" customFormat="1">
      <c r="B405" s="144"/>
      <c r="D405" s="145" t="s">
        <v>150</v>
      </c>
      <c r="E405" s="146" t="s">
        <v>19</v>
      </c>
      <c r="F405" s="147" t="s">
        <v>353</v>
      </c>
      <c r="H405" s="148">
        <v>429</v>
      </c>
      <c r="I405" s="149"/>
      <c r="L405" s="144"/>
      <c r="M405" s="150"/>
      <c r="T405" s="151"/>
      <c r="AT405" s="146" t="s">
        <v>150</v>
      </c>
      <c r="AU405" s="146" t="s">
        <v>82</v>
      </c>
      <c r="AV405" s="12" t="s">
        <v>82</v>
      </c>
      <c r="AW405" s="12" t="s">
        <v>33</v>
      </c>
      <c r="AX405" s="12" t="s">
        <v>72</v>
      </c>
      <c r="AY405" s="146" t="s">
        <v>134</v>
      </c>
    </row>
    <row r="406" spans="2:65" s="12" customFormat="1">
      <c r="B406" s="144"/>
      <c r="D406" s="145" t="s">
        <v>150</v>
      </c>
      <c r="E406" s="146" t="s">
        <v>19</v>
      </c>
      <c r="F406" s="147" t="s">
        <v>354</v>
      </c>
      <c r="H406" s="148">
        <v>88</v>
      </c>
      <c r="I406" s="149"/>
      <c r="L406" s="144"/>
      <c r="M406" s="150"/>
      <c r="T406" s="151"/>
      <c r="AT406" s="146" t="s">
        <v>150</v>
      </c>
      <c r="AU406" s="146" t="s">
        <v>82</v>
      </c>
      <c r="AV406" s="12" t="s">
        <v>82</v>
      </c>
      <c r="AW406" s="12" t="s">
        <v>33</v>
      </c>
      <c r="AX406" s="12" t="s">
        <v>72</v>
      </c>
      <c r="AY406" s="146" t="s">
        <v>134</v>
      </c>
    </row>
    <row r="407" spans="2:65" s="13" customFormat="1">
      <c r="B407" s="152"/>
      <c r="D407" s="145" t="s">
        <v>150</v>
      </c>
      <c r="E407" s="153" t="s">
        <v>19</v>
      </c>
      <c r="F407" s="154" t="s">
        <v>153</v>
      </c>
      <c r="H407" s="155">
        <v>517</v>
      </c>
      <c r="I407" s="156"/>
      <c r="L407" s="152"/>
      <c r="M407" s="157"/>
      <c r="T407" s="158"/>
      <c r="AT407" s="153" t="s">
        <v>150</v>
      </c>
      <c r="AU407" s="153" t="s">
        <v>82</v>
      </c>
      <c r="AV407" s="13" t="s">
        <v>142</v>
      </c>
      <c r="AW407" s="13" t="s">
        <v>33</v>
      </c>
      <c r="AX407" s="13" t="s">
        <v>80</v>
      </c>
      <c r="AY407" s="153" t="s">
        <v>134</v>
      </c>
    </row>
    <row r="408" spans="2:65" s="1" customFormat="1" ht="24.2" customHeight="1">
      <c r="B408" s="32"/>
      <c r="C408" s="127" t="s">
        <v>732</v>
      </c>
      <c r="D408" s="127" t="s">
        <v>137</v>
      </c>
      <c r="E408" s="128" t="s">
        <v>733</v>
      </c>
      <c r="F408" s="129" t="s">
        <v>734</v>
      </c>
      <c r="G408" s="130" t="s">
        <v>140</v>
      </c>
      <c r="H408" s="131">
        <v>1551</v>
      </c>
      <c r="I408" s="132"/>
      <c r="J408" s="133">
        <f>ROUND(I408*H408,2)</f>
        <v>0</v>
      </c>
      <c r="K408" s="129" t="s">
        <v>141</v>
      </c>
      <c r="L408" s="32"/>
      <c r="M408" s="134" t="s">
        <v>19</v>
      </c>
      <c r="N408" s="135" t="s">
        <v>43</v>
      </c>
      <c r="P408" s="136">
        <f>O408*H408</f>
        <v>0</v>
      </c>
      <c r="Q408" s="136">
        <v>1.0000000000000001E-5</v>
      </c>
      <c r="R408" s="136">
        <f>Q408*H408</f>
        <v>1.5510000000000001E-2</v>
      </c>
      <c r="S408" s="136">
        <v>0</v>
      </c>
      <c r="T408" s="137">
        <f>S408*H408</f>
        <v>0</v>
      </c>
      <c r="AR408" s="138" t="s">
        <v>231</v>
      </c>
      <c r="AT408" s="138" t="s">
        <v>137</v>
      </c>
      <c r="AU408" s="138" t="s">
        <v>82</v>
      </c>
      <c r="AY408" s="17" t="s">
        <v>134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80</v>
      </c>
      <c r="BK408" s="139">
        <f>ROUND(I408*H408,2)</f>
        <v>0</v>
      </c>
      <c r="BL408" s="17" t="s">
        <v>231</v>
      </c>
      <c r="BM408" s="138" t="s">
        <v>735</v>
      </c>
    </row>
    <row r="409" spans="2:65" s="1" customFormat="1">
      <c r="B409" s="32"/>
      <c r="D409" s="140" t="s">
        <v>144</v>
      </c>
      <c r="F409" s="141" t="s">
        <v>736</v>
      </c>
      <c r="I409" s="142"/>
      <c r="L409" s="32"/>
      <c r="M409" s="143"/>
      <c r="T409" s="53"/>
      <c r="AT409" s="17" t="s">
        <v>144</v>
      </c>
      <c r="AU409" s="17" t="s">
        <v>82</v>
      </c>
    </row>
    <row r="410" spans="2:65" s="12" customFormat="1">
      <c r="B410" s="144"/>
      <c r="D410" s="145" t="s">
        <v>150</v>
      </c>
      <c r="E410" s="146" t="s">
        <v>19</v>
      </c>
      <c r="F410" s="147" t="s">
        <v>737</v>
      </c>
      <c r="H410" s="148">
        <v>1287</v>
      </c>
      <c r="I410" s="149"/>
      <c r="L410" s="144"/>
      <c r="M410" s="150"/>
      <c r="T410" s="151"/>
      <c r="AT410" s="146" t="s">
        <v>150</v>
      </c>
      <c r="AU410" s="146" t="s">
        <v>82</v>
      </c>
      <c r="AV410" s="12" t="s">
        <v>82</v>
      </c>
      <c r="AW410" s="12" t="s">
        <v>33</v>
      </c>
      <c r="AX410" s="12" t="s">
        <v>72</v>
      </c>
      <c r="AY410" s="146" t="s">
        <v>134</v>
      </c>
    </row>
    <row r="411" spans="2:65" s="12" customFormat="1">
      <c r="B411" s="144"/>
      <c r="D411" s="145" t="s">
        <v>150</v>
      </c>
      <c r="E411" s="146" t="s">
        <v>19</v>
      </c>
      <c r="F411" s="147" t="s">
        <v>738</v>
      </c>
      <c r="H411" s="148">
        <v>264</v>
      </c>
      <c r="I411" s="149"/>
      <c r="L411" s="144"/>
      <c r="M411" s="150"/>
      <c r="T411" s="151"/>
      <c r="AT411" s="146" t="s">
        <v>150</v>
      </c>
      <c r="AU411" s="146" t="s">
        <v>82</v>
      </c>
      <c r="AV411" s="12" t="s">
        <v>82</v>
      </c>
      <c r="AW411" s="12" t="s">
        <v>33</v>
      </c>
      <c r="AX411" s="12" t="s">
        <v>72</v>
      </c>
      <c r="AY411" s="146" t="s">
        <v>134</v>
      </c>
    </row>
    <row r="412" spans="2:65" s="13" customFormat="1">
      <c r="B412" s="152"/>
      <c r="D412" s="145" t="s">
        <v>150</v>
      </c>
      <c r="E412" s="153" t="s">
        <v>19</v>
      </c>
      <c r="F412" s="154" t="s">
        <v>153</v>
      </c>
      <c r="H412" s="155">
        <v>1551</v>
      </c>
      <c r="I412" s="156"/>
      <c r="L412" s="152"/>
      <c r="M412" s="157"/>
      <c r="T412" s="158"/>
      <c r="AT412" s="153" t="s">
        <v>150</v>
      </c>
      <c r="AU412" s="153" t="s">
        <v>82</v>
      </c>
      <c r="AV412" s="13" t="s">
        <v>142</v>
      </c>
      <c r="AW412" s="13" t="s">
        <v>33</v>
      </c>
      <c r="AX412" s="13" t="s">
        <v>80</v>
      </c>
      <c r="AY412" s="153" t="s">
        <v>134</v>
      </c>
    </row>
    <row r="413" spans="2:65" s="1" customFormat="1" ht="24.2" customHeight="1">
      <c r="B413" s="32"/>
      <c r="C413" s="159" t="s">
        <v>739</v>
      </c>
      <c r="D413" s="159" t="s">
        <v>155</v>
      </c>
      <c r="E413" s="160" t="s">
        <v>740</v>
      </c>
      <c r="F413" s="161" t="s">
        <v>741</v>
      </c>
      <c r="G413" s="162" t="s">
        <v>140</v>
      </c>
      <c r="H413" s="163">
        <v>1706.1</v>
      </c>
      <c r="I413" s="164"/>
      <c r="J413" s="165">
        <f>ROUND(I413*H413,2)</f>
        <v>0</v>
      </c>
      <c r="K413" s="161" t="s">
        <v>141</v>
      </c>
      <c r="L413" s="166"/>
      <c r="M413" s="167" t="s">
        <v>19</v>
      </c>
      <c r="N413" s="168" t="s">
        <v>43</v>
      </c>
      <c r="P413" s="136">
        <f>O413*H413</f>
        <v>0</v>
      </c>
      <c r="Q413" s="136">
        <v>1.3999999999999999E-4</v>
      </c>
      <c r="R413" s="136">
        <f>Q413*H413</f>
        <v>0.23885399999999996</v>
      </c>
      <c r="S413" s="136">
        <v>0</v>
      </c>
      <c r="T413" s="137">
        <f>S413*H413</f>
        <v>0</v>
      </c>
      <c r="AR413" s="138" t="s">
        <v>317</v>
      </c>
      <c r="AT413" s="138" t="s">
        <v>155</v>
      </c>
      <c r="AU413" s="138" t="s">
        <v>82</v>
      </c>
      <c r="AY413" s="17" t="s">
        <v>134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80</v>
      </c>
      <c r="BK413" s="139">
        <f>ROUND(I413*H413,2)</f>
        <v>0</v>
      </c>
      <c r="BL413" s="17" t="s">
        <v>231</v>
      </c>
      <c r="BM413" s="138" t="s">
        <v>742</v>
      </c>
    </row>
    <row r="414" spans="2:65" s="12" customFormat="1">
      <c r="B414" s="144"/>
      <c r="D414" s="145" t="s">
        <v>150</v>
      </c>
      <c r="F414" s="147" t="s">
        <v>743</v>
      </c>
      <c r="H414" s="148">
        <v>1706.1</v>
      </c>
      <c r="I414" s="149"/>
      <c r="L414" s="144"/>
      <c r="M414" s="150"/>
      <c r="T414" s="151"/>
      <c r="AT414" s="146" t="s">
        <v>150</v>
      </c>
      <c r="AU414" s="146" t="s">
        <v>82</v>
      </c>
      <c r="AV414" s="12" t="s">
        <v>82</v>
      </c>
      <c r="AW414" s="12" t="s">
        <v>4</v>
      </c>
      <c r="AX414" s="12" t="s">
        <v>80</v>
      </c>
      <c r="AY414" s="146" t="s">
        <v>134</v>
      </c>
    </row>
    <row r="415" spans="2:65" s="1" customFormat="1" ht="21.75" customHeight="1">
      <c r="B415" s="32"/>
      <c r="C415" s="127" t="s">
        <v>744</v>
      </c>
      <c r="D415" s="127" t="s">
        <v>137</v>
      </c>
      <c r="E415" s="128" t="s">
        <v>745</v>
      </c>
      <c r="F415" s="129" t="s">
        <v>746</v>
      </c>
      <c r="G415" s="130" t="s">
        <v>478</v>
      </c>
      <c r="H415" s="131">
        <v>115</v>
      </c>
      <c r="I415" s="132"/>
      <c r="J415" s="133">
        <f>ROUND(I415*H415,2)</f>
        <v>0</v>
      </c>
      <c r="K415" s="129" t="s">
        <v>141</v>
      </c>
      <c r="L415" s="32"/>
      <c r="M415" s="134" t="s">
        <v>19</v>
      </c>
      <c r="N415" s="135" t="s">
        <v>43</v>
      </c>
      <c r="P415" s="136">
        <f>O415*H415</f>
        <v>0</v>
      </c>
      <c r="Q415" s="136">
        <v>2.8600000000000001E-3</v>
      </c>
      <c r="R415" s="136">
        <f>Q415*H415</f>
        <v>0.32890000000000003</v>
      </c>
      <c r="S415" s="136">
        <v>0</v>
      </c>
      <c r="T415" s="137">
        <f>S415*H415</f>
        <v>0</v>
      </c>
      <c r="AR415" s="138" t="s">
        <v>231</v>
      </c>
      <c r="AT415" s="138" t="s">
        <v>137</v>
      </c>
      <c r="AU415" s="138" t="s">
        <v>82</v>
      </c>
      <c r="AY415" s="17" t="s">
        <v>134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80</v>
      </c>
      <c r="BK415" s="139">
        <f>ROUND(I415*H415,2)</f>
        <v>0</v>
      </c>
      <c r="BL415" s="17" t="s">
        <v>231</v>
      </c>
      <c r="BM415" s="138" t="s">
        <v>747</v>
      </c>
    </row>
    <row r="416" spans="2:65" s="1" customFormat="1">
      <c r="B416" s="32"/>
      <c r="D416" s="140" t="s">
        <v>144</v>
      </c>
      <c r="F416" s="141" t="s">
        <v>748</v>
      </c>
      <c r="I416" s="142"/>
      <c r="L416" s="32"/>
      <c r="M416" s="143"/>
      <c r="T416" s="53"/>
      <c r="AT416" s="17" t="s">
        <v>144</v>
      </c>
      <c r="AU416" s="17" t="s">
        <v>82</v>
      </c>
    </row>
    <row r="417" spans="2:65" s="1" customFormat="1" ht="24.2" customHeight="1">
      <c r="B417" s="32"/>
      <c r="C417" s="127" t="s">
        <v>749</v>
      </c>
      <c r="D417" s="127" t="s">
        <v>137</v>
      </c>
      <c r="E417" s="128" t="s">
        <v>750</v>
      </c>
      <c r="F417" s="129" t="s">
        <v>751</v>
      </c>
      <c r="G417" s="130" t="s">
        <v>201</v>
      </c>
      <c r="H417" s="131">
        <v>6</v>
      </c>
      <c r="I417" s="132"/>
      <c r="J417" s="133">
        <f>ROUND(I417*H417,2)</f>
        <v>0</v>
      </c>
      <c r="K417" s="129" t="s">
        <v>141</v>
      </c>
      <c r="L417" s="32"/>
      <c r="M417" s="134" t="s">
        <v>19</v>
      </c>
      <c r="N417" s="135" t="s">
        <v>43</v>
      </c>
      <c r="P417" s="136">
        <f>O417*H417</f>
        <v>0</v>
      </c>
      <c r="Q417" s="136">
        <v>6.4000000000000005E-4</v>
      </c>
      <c r="R417" s="136">
        <f>Q417*H417</f>
        <v>3.8400000000000005E-3</v>
      </c>
      <c r="S417" s="136">
        <v>0</v>
      </c>
      <c r="T417" s="137">
        <f>S417*H417</f>
        <v>0</v>
      </c>
      <c r="AR417" s="138" t="s">
        <v>231</v>
      </c>
      <c r="AT417" s="138" t="s">
        <v>137</v>
      </c>
      <c r="AU417" s="138" t="s">
        <v>82</v>
      </c>
      <c r="AY417" s="17" t="s">
        <v>134</v>
      </c>
      <c r="BE417" s="139">
        <f>IF(N417="základní",J417,0)</f>
        <v>0</v>
      </c>
      <c r="BF417" s="139">
        <f>IF(N417="snížená",J417,0)</f>
        <v>0</v>
      </c>
      <c r="BG417" s="139">
        <f>IF(N417="zákl. přenesená",J417,0)</f>
        <v>0</v>
      </c>
      <c r="BH417" s="139">
        <f>IF(N417="sníž. přenesená",J417,0)</f>
        <v>0</v>
      </c>
      <c r="BI417" s="139">
        <f>IF(N417="nulová",J417,0)</f>
        <v>0</v>
      </c>
      <c r="BJ417" s="17" t="s">
        <v>80</v>
      </c>
      <c r="BK417" s="139">
        <f>ROUND(I417*H417,2)</f>
        <v>0</v>
      </c>
      <c r="BL417" s="17" t="s">
        <v>231</v>
      </c>
      <c r="BM417" s="138" t="s">
        <v>752</v>
      </c>
    </row>
    <row r="418" spans="2:65" s="1" customFormat="1">
      <c r="B418" s="32"/>
      <c r="D418" s="140" t="s">
        <v>144</v>
      </c>
      <c r="F418" s="141" t="s">
        <v>753</v>
      </c>
      <c r="I418" s="142"/>
      <c r="L418" s="32"/>
      <c r="M418" s="143"/>
      <c r="T418" s="53"/>
      <c r="AT418" s="17" t="s">
        <v>144</v>
      </c>
      <c r="AU418" s="17" t="s">
        <v>82</v>
      </c>
    </row>
    <row r="419" spans="2:65" s="1" customFormat="1" ht="21.75" customHeight="1">
      <c r="B419" s="32"/>
      <c r="C419" s="127" t="s">
        <v>754</v>
      </c>
      <c r="D419" s="127" t="s">
        <v>137</v>
      </c>
      <c r="E419" s="128" t="s">
        <v>755</v>
      </c>
      <c r="F419" s="129" t="s">
        <v>756</v>
      </c>
      <c r="G419" s="130" t="s">
        <v>478</v>
      </c>
      <c r="H419" s="131">
        <v>30</v>
      </c>
      <c r="I419" s="132"/>
      <c r="J419" s="133">
        <f>ROUND(I419*H419,2)</f>
        <v>0</v>
      </c>
      <c r="K419" s="129" t="s">
        <v>141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2.2300000000000002E-3</v>
      </c>
      <c r="R419" s="136">
        <f>Q419*H419</f>
        <v>6.6900000000000001E-2</v>
      </c>
      <c r="S419" s="136">
        <v>0</v>
      </c>
      <c r="T419" s="137">
        <f>S419*H419</f>
        <v>0</v>
      </c>
      <c r="AR419" s="138" t="s">
        <v>231</v>
      </c>
      <c r="AT419" s="138" t="s">
        <v>137</v>
      </c>
      <c r="AU419" s="138" t="s">
        <v>82</v>
      </c>
      <c r="AY419" s="17" t="s">
        <v>134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231</v>
      </c>
      <c r="BM419" s="138" t="s">
        <v>757</v>
      </c>
    </row>
    <row r="420" spans="2:65" s="1" customFormat="1">
      <c r="B420" s="32"/>
      <c r="D420" s="140" t="s">
        <v>144</v>
      </c>
      <c r="F420" s="141" t="s">
        <v>758</v>
      </c>
      <c r="I420" s="142"/>
      <c r="L420" s="32"/>
      <c r="M420" s="143"/>
      <c r="T420" s="53"/>
      <c r="AT420" s="17" t="s">
        <v>144</v>
      </c>
      <c r="AU420" s="17" t="s">
        <v>82</v>
      </c>
    </row>
    <row r="421" spans="2:65" s="12" customFormat="1">
      <c r="B421" s="144"/>
      <c r="D421" s="145" t="s">
        <v>150</v>
      </c>
      <c r="E421" s="146" t="s">
        <v>19</v>
      </c>
      <c r="F421" s="147" t="s">
        <v>306</v>
      </c>
      <c r="H421" s="148">
        <v>30</v>
      </c>
      <c r="I421" s="149"/>
      <c r="L421" s="144"/>
      <c r="M421" s="150"/>
      <c r="T421" s="151"/>
      <c r="AT421" s="146" t="s">
        <v>150</v>
      </c>
      <c r="AU421" s="146" t="s">
        <v>82</v>
      </c>
      <c r="AV421" s="12" t="s">
        <v>82</v>
      </c>
      <c r="AW421" s="12" t="s">
        <v>33</v>
      </c>
      <c r="AX421" s="12" t="s">
        <v>80</v>
      </c>
      <c r="AY421" s="146" t="s">
        <v>134</v>
      </c>
    </row>
    <row r="422" spans="2:65" s="1" customFormat="1" ht="16.5" customHeight="1">
      <c r="B422" s="32"/>
      <c r="C422" s="127" t="s">
        <v>759</v>
      </c>
      <c r="D422" s="127" t="s">
        <v>137</v>
      </c>
      <c r="E422" s="128" t="s">
        <v>760</v>
      </c>
      <c r="F422" s="129" t="s">
        <v>761</v>
      </c>
      <c r="G422" s="130" t="s">
        <v>325</v>
      </c>
      <c r="H422" s="131">
        <v>1</v>
      </c>
      <c r="I422" s="132"/>
      <c r="J422" s="133">
        <f>ROUND(I422*H422,2)</f>
        <v>0</v>
      </c>
      <c r="K422" s="129" t="s">
        <v>19</v>
      </c>
      <c r="L422" s="32"/>
      <c r="M422" s="134" t="s">
        <v>19</v>
      </c>
      <c r="N422" s="135" t="s">
        <v>43</v>
      </c>
      <c r="P422" s="136">
        <f>O422*H422</f>
        <v>0</v>
      </c>
      <c r="Q422" s="136">
        <v>0</v>
      </c>
      <c r="R422" s="136">
        <f>Q422*H422</f>
        <v>0</v>
      </c>
      <c r="S422" s="136">
        <v>0</v>
      </c>
      <c r="T422" s="137">
        <f>S422*H422</f>
        <v>0</v>
      </c>
      <c r="AR422" s="138" t="s">
        <v>231</v>
      </c>
      <c r="AT422" s="138" t="s">
        <v>137</v>
      </c>
      <c r="AU422" s="138" t="s">
        <v>82</v>
      </c>
      <c r="AY422" s="17" t="s">
        <v>134</v>
      </c>
      <c r="BE422" s="139">
        <f>IF(N422="základní",J422,0)</f>
        <v>0</v>
      </c>
      <c r="BF422" s="139">
        <f>IF(N422="snížená",J422,0)</f>
        <v>0</v>
      </c>
      <c r="BG422" s="139">
        <f>IF(N422="zákl. přenesená",J422,0)</f>
        <v>0</v>
      </c>
      <c r="BH422" s="139">
        <f>IF(N422="sníž. přenesená",J422,0)</f>
        <v>0</v>
      </c>
      <c r="BI422" s="139">
        <f>IF(N422="nulová",J422,0)</f>
        <v>0</v>
      </c>
      <c r="BJ422" s="17" t="s">
        <v>80</v>
      </c>
      <c r="BK422" s="139">
        <f>ROUND(I422*H422,2)</f>
        <v>0</v>
      </c>
      <c r="BL422" s="17" t="s">
        <v>231</v>
      </c>
      <c r="BM422" s="138" t="s">
        <v>762</v>
      </c>
    </row>
    <row r="423" spans="2:65" s="1" customFormat="1" ht="16.5" customHeight="1">
      <c r="B423" s="32"/>
      <c r="C423" s="127" t="s">
        <v>763</v>
      </c>
      <c r="D423" s="127" t="s">
        <v>137</v>
      </c>
      <c r="E423" s="128" t="s">
        <v>764</v>
      </c>
      <c r="F423" s="129" t="s">
        <v>765</v>
      </c>
      <c r="G423" s="130" t="s">
        <v>325</v>
      </c>
      <c r="H423" s="131">
        <v>1</v>
      </c>
      <c r="I423" s="132"/>
      <c r="J423" s="133">
        <f>ROUND(I423*H423,2)</f>
        <v>0</v>
      </c>
      <c r="K423" s="129" t="s">
        <v>19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0</v>
      </c>
      <c r="T423" s="137">
        <f>S423*H423</f>
        <v>0</v>
      </c>
      <c r="AR423" s="138" t="s">
        <v>231</v>
      </c>
      <c r="AT423" s="138" t="s">
        <v>137</v>
      </c>
      <c r="AU423" s="138" t="s">
        <v>82</v>
      </c>
      <c r="AY423" s="17" t="s">
        <v>134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231</v>
      </c>
      <c r="BM423" s="138" t="s">
        <v>766</v>
      </c>
    </row>
    <row r="424" spans="2:65" s="1" customFormat="1" ht="16.5" customHeight="1">
      <c r="B424" s="32"/>
      <c r="C424" s="127" t="s">
        <v>767</v>
      </c>
      <c r="D424" s="127" t="s">
        <v>137</v>
      </c>
      <c r="E424" s="128" t="s">
        <v>768</v>
      </c>
      <c r="F424" s="129" t="s">
        <v>769</v>
      </c>
      <c r="G424" s="130" t="s">
        <v>325</v>
      </c>
      <c r="H424" s="131">
        <v>1</v>
      </c>
      <c r="I424" s="132"/>
      <c r="J424" s="133">
        <f>ROUND(I424*H424,2)</f>
        <v>0</v>
      </c>
      <c r="K424" s="129" t="s">
        <v>19</v>
      </c>
      <c r="L424" s="32"/>
      <c r="M424" s="134" t="s">
        <v>19</v>
      </c>
      <c r="N424" s="135" t="s">
        <v>43</v>
      </c>
      <c r="P424" s="136">
        <f>O424*H424</f>
        <v>0</v>
      </c>
      <c r="Q424" s="136">
        <v>0</v>
      </c>
      <c r="R424" s="136">
        <f>Q424*H424</f>
        <v>0</v>
      </c>
      <c r="S424" s="136">
        <v>0</v>
      </c>
      <c r="T424" s="137">
        <f>S424*H424</f>
        <v>0</v>
      </c>
      <c r="AR424" s="138" t="s">
        <v>231</v>
      </c>
      <c r="AT424" s="138" t="s">
        <v>137</v>
      </c>
      <c r="AU424" s="138" t="s">
        <v>82</v>
      </c>
      <c r="AY424" s="17" t="s">
        <v>134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80</v>
      </c>
      <c r="BK424" s="139">
        <f>ROUND(I424*H424,2)</f>
        <v>0</v>
      </c>
      <c r="BL424" s="17" t="s">
        <v>231</v>
      </c>
      <c r="BM424" s="138" t="s">
        <v>770</v>
      </c>
    </row>
    <row r="425" spans="2:65" s="1" customFormat="1" ht="24.2" customHeight="1">
      <c r="B425" s="32"/>
      <c r="C425" s="127" t="s">
        <v>771</v>
      </c>
      <c r="D425" s="127" t="s">
        <v>137</v>
      </c>
      <c r="E425" s="128" t="s">
        <v>772</v>
      </c>
      <c r="F425" s="129" t="s">
        <v>773</v>
      </c>
      <c r="G425" s="130" t="s">
        <v>478</v>
      </c>
      <c r="H425" s="131">
        <v>2.37</v>
      </c>
      <c r="I425" s="132"/>
      <c r="J425" s="133">
        <f>ROUND(I425*H425,2)</f>
        <v>0</v>
      </c>
      <c r="K425" s="129" t="s">
        <v>141</v>
      </c>
      <c r="L425" s="32"/>
      <c r="M425" s="134" t="s">
        <v>19</v>
      </c>
      <c r="N425" s="135" t="s">
        <v>43</v>
      </c>
      <c r="P425" s="136">
        <f>O425*H425</f>
        <v>0</v>
      </c>
      <c r="Q425" s="136">
        <v>2.7299999999999998E-3</v>
      </c>
      <c r="R425" s="136">
        <f>Q425*H425</f>
        <v>6.4700999999999995E-3</v>
      </c>
      <c r="S425" s="136">
        <v>0</v>
      </c>
      <c r="T425" s="137">
        <f>S425*H425</f>
        <v>0</v>
      </c>
      <c r="AR425" s="138" t="s">
        <v>231</v>
      </c>
      <c r="AT425" s="138" t="s">
        <v>137</v>
      </c>
      <c r="AU425" s="138" t="s">
        <v>82</v>
      </c>
      <c r="AY425" s="17" t="s">
        <v>134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80</v>
      </c>
      <c r="BK425" s="139">
        <f>ROUND(I425*H425,2)</f>
        <v>0</v>
      </c>
      <c r="BL425" s="17" t="s">
        <v>231</v>
      </c>
      <c r="BM425" s="138" t="s">
        <v>774</v>
      </c>
    </row>
    <row r="426" spans="2:65" s="1" customFormat="1">
      <c r="B426" s="32"/>
      <c r="D426" s="140" t="s">
        <v>144</v>
      </c>
      <c r="F426" s="141" t="s">
        <v>775</v>
      </c>
      <c r="I426" s="142"/>
      <c r="L426" s="32"/>
      <c r="M426" s="143"/>
      <c r="T426" s="53"/>
      <c r="AT426" s="17" t="s">
        <v>144</v>
      </c>
      <c r="AU426" s="17" t="s">
        <v>82</v>
      </c>
    </row>
    <row r="427" spans="2:65" s="12" customFormat="1">
      <c r="B427" s="144"/>
      <c r="D427" s="145" t="s">
        <v>150</v>
      </c>
      <c r="E427" s="146" t="s">
        <v>19</v>
      </c>
      <c r="F427" s="147" t="s">
        <v>776</v>
      </c>
      <c r="H427" s="148">
        <v>2.37</v>
      </c>
      <c r="I427" s="149"/>
      <c r="L427" s="144"/>
      <c r="M427" s="150"/>
      <c r="T427" s="151"/>
      <c r="AT427" s="146" t="s">
        <v>150</v>
      </c>
      <c r="AU427" s="146" t="s">
        <v>82</v>
      </c>
      <c r="AV427" s="12" t="s">
        <v>82</v>
      </c>
      <c r="AW427" s="12" t="s">
        <v>33</v>
      </c>
      <c r="AX427" s="12" t="s">
        <v>80</v>
      </c>
      <c r="AY427" s="146" t="s">
        <v>134</v>
      </c>
    </row>
    <row r="428" spans="2:65" s="1" customFormat="1" ht="24.2" customHeight="1">
      <c r="B428" s="32"/>
      <c r="C428" s="127" t="s">
        <v>777</v>
      </c>
      <c r="D428" s="127" t="s">
        <v>137</v>
      </c>
      <c r="E428" s="128" t="s">
        <v>778</v>
      </c>
      <c r="F428" s="129" t="s">
        <v>779</v>
      </c>
      <c r="G428" s="130" t="s">
        <v>478</v>
      </c>
      <c r="H428" s="131">
        <v>5.76</v>
      </c>
      <c r="I428" s="132"/>
      <c r="J428" s="133">
        <f>ROUND(I428*H428,2)</f>
        <v>0</v>
      </c>
      <c r="K428" s="129" t="s">
        <v>141</v>
      </c>
      <c r="L428" s="32"/>
      <c r="M428" s="134" t="s">
        <v>19</v>
      </c>
      <c r="N428" s="135" t="s">
        <v>43</v>
      </c>
      <c r="P428" s="136">
        <f>O428*H428</f>
        <v>0</v>
      </c>
      <c r="Q428" s="136">
        <v>2.2000000000000001E-3</v>
      </c>
      <c r="R428" s="136">
        <f>Q428*H428</f>
        <v>1.2672000000000001E-2</v>
      </c>
      <c r="S428" s="136">
        <v>0</v>
      </c>
      <c r="T428" s="137">
        <f>S428*H428</f>
        <v>0</v>
      </c>
      <c r="AR428" s="138" t="s">
        <v>231</v>
      </c>
      <c r="AT428" s="138" t="s">
        <v>137</v>
      </c>
      <c r="AU428" s="138" t="s">
        <v>82</v>
      </c>
      <c r="AY428" s="17" t="s">
        <v>134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7" t="s">
        <v>80</v>
      </c>
      <c r="BK428" s="139">
        <f>ROUND(I428*H428,2)</f>
        <v>0</v>
      </c>
      <c r="BL428" s="17" t="s">
        <v>231</v>
      </c>
      <c r="BM428" s="138" t="s">
        <v>780</v>
      </c>
    </row>
    <row r="429" spans="2:65" s="1" customFormat="1">
      <c r="B429" s="32"/>
      <c r="D429" s="140" t="s">
        <v>144</v>
      </c>
      <c r="F429" s="141" t="s">
        <v>781</v>
      </c>
      <c r="I429" s="142"/>
      <c r="L429" s="32"/>
      <c r="M429" s="143"/>
      <c r="T429" s="53"/>
      <c r="AT429" s="17" t="s">
        <v>144</v>
      </c>
      <c r="AU429" s="17" t="s">
        <v>82</v>
      </c>
    </row>
    <row r="430" spans="2:65" s="12" customFormat="1">
      <c r="B430" s="144"/>
      <c r="D430" s="145" t="s">
        <v>150</v>
      </c>
      <c r="E430" s="146" t="s">
        <v>19</v>
      </c>
      <c r="F430" s="147" t="s">
        <v>782</v>
      </c>
      <c r="H430" s="148">
        <v>5.76</v>
      </c>
      <c r="I430" s="149"/>
      <c r="L430" s="144"/>
      <c r="M430" s="150"/>
      <c r="T430" s="151"/>
      <c r="AT430" s="146" t="s">
        <v>150</v>
      </c>
      <c r="AU430" s="146" t="s">
        <v>82</v>
      </c>
      <c r="AV430" s="12" t="s">
        <v>82</v>
      </c>
      <c r="AW430" s="12" t="s">
        <v>33</v>
      </c>
      <c r="AX430" s="12" t="s">
        <v>80</v>
      </c>
      <c r="AY430" s="146" t="s">
        <v>134</v>
      </c>
    </row>
    <row r="431" spans="2:65" s="1" customFormat="1" ht="33" customHeight="1">
      <c r="B431" s="32"/>
      <c r="C431" s="127" t="s">
        <v>783</v>
      </c>
      <c r="D431" s="127" t="s">
        <v>137</v>
      </c>
      <c r="E431" s="128" t="s">
        <v>784</v>
      </c>
      <c r="F431" s="129" t="s">
        <v>785</v>
      </c>
      <c r="G431" s="130" t="s">
        <v>256</v>
      </c>
      <c r="H431" s="131">
        <v>3.9870000000000001</v>
      </c>
      <c r="I431" s="132"/>
      <c r="J431" s="133">
        <f>ROUND(I431*H431,2)</f>
        <v>0</v>
      </c>
      <c r="K431" s="129" t="s">
        <v>141</v>
      </c>
      <c r="L431" s="32"/>
      <c r="M431" s="134" t="s">
        <v>19</v>
      </c>
      <c r="N431" s="135" t="s">
        <v>43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231</v>
      </c>
      <c r="AT431" s="138" t="s">
        <v>137</v>
      </c>
      <c r="AU431" s="138" t="s">
        <v>82</v>
      </c>
      <c r="AY431" s="17" t="s">
        <v>134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80</v>
      </c>
      <c r="BK431" s="139">
        <f>ROUND(I431*H431,2)</f>
        <v>0</v>
      </c>
      <c r="BL431" s="17" t="s">
        <v>231</v>
      </c>
      <c r="BM431" s="138" t="s">
        <v>786</v>
      </c>
    </row>
    <row r="432" spans="2:65" s="1" customFormat="1">
      <c r="B432" s="32"/>
      <c r="D432" s="140" t="s">
        <v>144</v>
      </c>
      <c r="F432" s="141" t="s">
        <v>787</v>
      </c>
      <c r="I432" s="142"/>
      <c r="L432" s="32"/>
      <c r="M432" s="143"/>
      <c r="T432" s="53"/>
      <c r="AT432" s="17" t="s">
        <v>144</v>
      </c>
      <c r="AU432" s="17" t="s">
        <v>82</v>
      </c>
    </row>
    <row r="433" spans="2:65" s="11" customFormat="1" ht="22.9" customHeight="1">
      <c r="B433" s="115"/>
      <c r="D433" s="116" t="s">
        <v>71</v>
      </c>
      <c r="E433" s="125" t="s">
        <v>788</v>
      </c>
      <c r="F433" s="125" t="s">
        <v>789</v>
      </c>
      <c r="I433" s="118"/>
      <c r="J433" s="126">
        <f>BK433</f>
        <v>0</v>
      </c>
      <c r="L433" s="115"/>
      <c r="M433" s="120"/>
      <c r="P433" s="121">
        <f>SUM(P434:P444)</f>
        <v>0</v>
      </c>
      <c r="R433" s="121">
        <f>SUM(R434:R444)</f>
        <v>0</v>
      </c>
      <c r="T433" s="122">
        <f>SUM(T434:T444)</f>
        <v>0</v>
      </c>
      <c r="AR433" s="116" t="s">
        <v>82</v>
      </c>
      <c r="AT433" s="123" t="s">
        <v>71</v>
      </c>
      <c r="AU433" s="123" t="s">
        <v>80</v>
      </c>
      <c r="AY433" s="116" t="s">
        <v>134</v>
      </c>
      <c r="BK433" s="124">
        <f>SUM(BK434:BK444)</f>
        <v>0</v>
      </c>
    </row>
    <row r="434" spans="2:65" s="1" customFormat="1" ht="21.75" customHeight="1">
      <c r="B434" s="32"/>
      <c r="C434" s="127" t="s">
        <v>790</v>
      </c>
      <c r="D434" s="127" t="s">
        <v>137</v>
      </c>
      <c r="E434" s="128" t="s">
        <v>791</v>
      </c>
      <c r="F434" s="129" t="s">
        <v>792</v>
      </c>
      <c r="G434" s="130" t="s">
        <v>201</v>
      </c>
      <c r="H434" s="131">
        <v>5</v>
      </c>
      <c r="I434" s="132"/>
      <c r="J434" s="133">
        <f>ROUND(I434*H434,2)</f>
        <v>0</v>
      </c>
      <c r="K434" s="129" t="s">
        <v>19</v>
      </c>
      <c r="L434" s="32"/>
      <c r="M434" s="134" t="s">
        <v>19</v>
      </c>
      <c r="N434" s="135" t="s">
        <v>43</v>
      </c>
      <c r="P434" s="136">
        <f>O434*H434</f>
        <v>0</v>
      </c>
      <c r="Q434" s="136">
        <v>0</v>
      </c>
      <c r="R434" s="136">
        <f>Q434*H434</f>
        <v>0</v>
      </c>
      <c r="S434" s="136">
        <v>0</v>
      </c>
      <c r="T434" s="137">
        <f>S434*H434</f>
        <v>0</v>
      </c>
      <c r="AR434" s="138" t="s">
        <v>231</v>
      </c>
      <c r="AT434" s="138" t="s">
        <v>137</v>
      </c>
      <c r="AU434" s="138" t="s">
        <v>82</v>
      </c>
      <c r="AY434" s="17" t="s">
        <v>134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80</v>
      </c>
      <c r="BK434" s="139">
        <f>ROUND(I434*H434,2)</f>
        <v>0</v>
      </c>
      <c r="BL434" s="17" t="s">
        <v>231</v>
      </c>
      <c r="BM434" s="138" t="s">
        <v>793</v>
      </c>
    </row>
    <row r="435" spans="2:65" s="1" customFormat="1" ht="19.5">
      <c r="B435" s="32"/>
      <c r="D435" s="145" t="s">
        <v>315</v>
      </c>
      <c r="F435" s="176" t="s">
        <v>794</v>
      </c>
      <c r="I435" s="142"/>
      <c r="L435" s="32"/>
      <c r="M435" s="143"/>
      <c r="T435" s="53"/>
      <c r="AT435" s="17" t="s">
        <v>315</v>
      </c>
      <c r="AU435" s="17" t="s">
        <v>82</v>
      </c>
    </row>
    <row r="436" spans="2:65" s="1" customFormat="1" ht="16.5" customHeight="1">
      <c r="B436" s="32"/>
      <c r="C436" s="127" t="s">
        <v>795</v>
      </c>
      <c r="D436" s="127" t="s">
        <v>137</v>
      </c>
      <c r="E436" s="128" t="s">
        <v>796</v>
      </c>
      <c r="F436" s="129" t="s">
        <v>797</v>
      </c>
      <c r="G436" s="130" t="s">
        <v>201</v>
      </c>
      <c r="H436" s="131">
        <v>1</v>
      </c>
      <c r="I436" s="132"/>
      <c r="J436" s="133">
        <f t="shared" ref="J436:J444" si="20">ROUND(I436*H436,2)</f>
        <v>0</v>
      </c>
      <c r="K436" s="129" t="s">
        <v>19</v>
      </c>
      <c r="L436" s="32"/>
      <c r="M436" s="134" t="s">
        <v>19</v>
      </c>
      <c r="N436" s="135" t="s">
        <v>43</v>
      </c>
      <c r="P436" s="136">
        <f t="shared" ref="P436:P444" si="21">O436*H436</f>
        <v>0</v>
      </c>
      <c r="Q436" s="136">
        <v>0</v>
      </c>
      <c r="R436" s="136">
        <f t="shared" ref="R436:R444" si="22">Q436*H436</f>
        <v>0</v>
      </c>
      <c r="S436" s="136">
        <v>0</v>
      </c>
      <c r="T436" s="137">
        <f t="shared" ref="T436:T444" si="23">S436*H436</f>
        <v>0</v>
      </c>
      <c r="AR436" s="138" t="s">
        <v>231</v>
      </c>
      <c r="AT436" s="138" t="s">
        <v>137</v>
      </c>
      <c r="AU436" s="138" t="s">
        <v>82</v>
      </c>
      <c r="AY436" s="17" t="s">
        <v>134</v>
      </c>
      <c r="BE436" s="139">
        <f t="shared" ref="BE436:BE444" si="24">IF(N436="základní",J436,0)</f>
        <v>0</v>
      </c>
      <c r="BF436" s="139">
        <f t="shared" ref="BF436:BF444" si="25">IF(N436="snížená",J436,0)</f>
        <v>0</v>
      </c>
      <c r="BG436" s="139">
        <f t="shared" ref="BG436:BG444" si="26">IF(N436="zákl. přenesená",J436,0)</f>
        <v>0</v>
      </c>
      <c r="BH436" s="139">
        <f t="shared" ref="BH436:BH444" si="27">IF(N436="sníž. přenesená",J436,0)</f>
        <v>0</v>
      </c>
      <c r="BI436" s="139">
        <f t="shared" ref="BI436:BI444" si="28">IF(N436="nulová",J436,0)</f>
        <v>0</v>
      </c>
      <c r="BJ436" s="17" t="s">
        <v>80</v>
      </c>
      <c r="BK436" s="139">
        <f t="shared" ref="BK436:BK444" si="29">ROUND(I436*H436,2)</f>
        <v>0</v>
      </c>
      <c r="BL436" s="17" t="s">
        <v>231</v>
      </c>
      <c r="BM436" s="138" t="s">
        <v>798</v>
      </c>
    </row>
    <row r="437" spans="2:65" s="1" customFormat="1" ht="21.75" customHeight="1">
      <c r="B437" s="32"/>
      <c r="C437" s="127" t="s">
        <v>799</v>
      </c>
      <c r="D437" s="127" t="s">
        <v>137</v>
      </c>
      <c r="E437" s="128" t="s">
        <v>800</v>
      </c>
      <c r="F437" s="129" t="s">
        <v>801</v>
      </c>
      <c r="G437" s="130" t="s">
        <v>201</v>
      </c>
      <c r="H437" s="131">
        <v>3</v>
      </c>
      <c r="I437" s="132"/>
      <c r="J437" s="133">
        <f t="shared" si="20"/>
        <v>0</v>
      </c>
      <c r="K437" s="129" t="s">
        <v>19</v>
      </c>
      <c r="L437" s="32"/>
      <c r="M437" s="134" t="s">
        <v>19</v>
      </c>
      <c r="N437" s="135" t="s">
        <v>43</v>
      </c>
      <c r="P437" s="136">
        <f t="shared" si="21"/>
        <v>0</v>
      </c>
      <c r="Q437" s="136">
        <v>0</v>
      </c>
      <c r="R437" s="136">
        <f t="shared" si="22"/>
        <v>0</v>
      </c>
      <c r="S437" s="136">
        <v>0</v>
      </c>
      <c r="T437" s="137">
        <f t="shared" si="23"/>
        <v>0</v>
      </c>
      <c r="AR437" s="138" t="s">
        <v>231</v>
      </c>
      <c r="AT437" s="138" t="s">
        <v>137</v>
      </c>
      <c r="AU437" s="138" t="s">
        <v>82</v>
      </c>
      <c r="AY437" s="17" t="s">
        <v>134</v>
      </c>
      <c r="BE437" s="139">
        <f t="shared" si="24"/>
        <v>0</v>
      </c>
      <c r="BF437" s="139">
        <f t="shared" si="25"/>
        <v>0</v>
      </c>
      <c r="BG437" s="139">
        <f t="shared" si="26"/>
        <v>0</v>
      </c>
      <c r="BH437" s="139">
        <f t="shared" si="27"/>
        <v>0</v>
      </c>
      <c r="BI437" s="139">
        <f t="shared" si="28"/>
        <v>0</v>
      </c>
      <c r="BJ437" s="17" t="s">
        <v>80</v>
      </c>
      <c r="BK437" s="139">
        <f t="shared" si="29"/>
        <v>0</v>
      </c>
      <c r="BL437" s="17" t="s">
        <v>231</v>
      </c>
      <c r="BM437" s="138" t="s">
        <v>802</v>
      </c>
    </row>
    <row r="438" spans="2:65" s="1" customFormat="1" ht="21.75" customHeight="1">
      <c r="B438" s="32"/>
      <c r="C438" s="127" t="s">
        <v>803</v>
      </c>
      <c r="D438" s="127" t="s">
        <v>137</v>
      </c>
      <c r="E438" s="128" t="s">
        <v>804</v>
      </c>
      <c r="F438" s="129" t="s">
        <v>805</v>
      </c>
      <c r="G438" s="130" t="s">
        <v>201</v>
      </c>
      <c r="H438" s="131">
        <v>2</v>
      </c>
      <c r="I438" s="132"/>
      <c r="J438" s="133">
        <f t="shared" si="20"/>
        <v>0</v>
      </c>
      <c r="K438" s="129" t="s">
        <v>19</v>
      </c>
      <c r="L438" s="32"/>
      <c r="M438" s="134" t="s">
        <v>19</v>
      </c>
      <c r="N438" s="135" t="s">
        <v>43</v>
      </c>
      <c r="P438" s="136">
        <f t="shared" si="21"/>
        <v>0</v>
      </c>
      <c r="Q438" s="136">
        <v>0</v>
      </c>
      <c r="R438" s="136">
        <f t="shared" si="22"/>
        <v>0</v>
      </c>
      <c r="S438" s="136">
        <v>0</v>
      </c>
      <c r="T438" s="137">
        <f t="shared" si="23"/>
        <v>0</v>
      </c>
      <c r="AR438" s="138" t="s">
        <v>231</v>
      </c>
      <c r="AT438" s="138" t="s">
        <v>137</v>
      </c>
      <c r="AU438" s="138" t="s">
        <v>82</v>
      </c>
      <c r="AY438" s="17" t="s">
        <v>134</v>
      </c>
      <c r="BE438" s="139">
        <f t="shared" si="24"/>
        <v>0</v>
      </c>
      <c r="BF438" s="139">
        <f t="shared" si="25"/>
        <v>0</v>
      </c>
      <c r="BG438" s="139">
        <f t="shared" si="26"/>
        <v>0</v>
      </c>
      <c r="BH438" s="139">
        <f t="shared" si="27"/>
        <v>0</v>
      </c>
      <c r="BI438" s="139">
        <f t="shared" si="28"/>
        <v>0</v>
      </c>
      <c r="BJ438" s="17" t="s">
        <v>80</v>
      </c>
      <c r="BK438" s="139">
        <f t="shared" si="29"/>
        <v>0</v>
      </c>
      <c r="BL438" s="17" t="s">
        <v>231</v>
      </c>
      <c r="BM438" s="138" t="s">
        <v>806</v>
      </c>
    </row>
    <row r="439" spans="2:65" s="1" customFormat="1" ht="24.2" customHeight="1">
      <c r="B439" s="32"/>
      <c r="C439" s="127" t="s">
        <v>807</v>
      </c>
      <c r="D439" s="127" t="s">
        <v>137</v>
      </c>
      <c r="E439" s="128" t="s">
        <v>808</v>
      </c>
      <c r="F439" s="129" t="s">
        <v>809</v>
      </c>
      <c r="G439" s="130" t="s">
        <v>201</v>
      </c>
      <c r="H439" s="131">
        <v>3</v>
      </c>
      <c r="I439" s="132"/>
      <c r="J439" s="133">
        <f t="shared" si="20"/>
        <v>0</v>
      </c>
      <c r="K439" s="129" t="s">
        <v>19</v>
      </c>
      <c r="L439" s="32"/>
      <c r="M439" s="134" t="s">
        <v>19</v>
      </c>
      <c r="N439" s="135" t="s">
        <v>43</v>
      </c>
      <c r="P439" s="136">
        <f t="shared" si="21"/>
        <v>0</v>
      </c>
      <c r="Q439" s="136">
        <v>0</v>
      </c>
      <c r="R439" s="136">
        <f t="shared" si="22"/>
        <v>0</v>
      </c>
      <c r="S439" s="136">
        <v>0</v>
      </c>
      <c r="T439" s="137">
        <f t="shared" si="23"/>
        <v>0</v>
      </c>
      <c r="AR439" s="138" t="s">
        <v>231</v>
      </c>
      <c r="AT439" s="138" t="s">
        <v>137</v>
      </c>
      <c r="AU439" s="138" t="s">
        <v>82</v>
      </c>
      <c r="AY439" s="17" t="s">
        <v>134</v>
      </c>
      <c r="BE439" s="139">
        <f t="shared" si="24"/>
        <v>0</v>
      </c>
      <c r="BF439" s="139">
        <f t="shared" si="25"/>
        <v>0</v>
      </c>
      <c r="BG439" s="139">
        <f t="shared" si="26"/>
        <v>0</v>
      </c>
      <c r="BH439" s="139">
        <f t="shared" si="27"/>
        <v>0</v>
      </c>
      <c r="BI439" s="139">
        <f t="shared" si="28"/>
        <v>0</v>
      </c>
      <c r="BJ439" s="17" t="s">
        <v>80</v>
      </c>
      <c r="BK439" s="139">
        <f t="shared" si="29"/>
        <v>0</v>
      </c>
      <c r="BL439" s="17" t="s">
        <v>231</v>
      </c>
      <c r="BM439" s="138" t="s">
        <v>810</v>
      </c>
    </row>
    <row r="440" spans="2:65" s="1" customFormat="1" ht="16.5" customHeight="1">
      <c r="B440" s="32"/>
      <c r="C440" s="127" t="s">
        <v>811</v>
      </c>
      <c r="D440" s="127" t="s">
        <v>137</v>
      </c>
      <c r="E440" s="128" t="s">
        <v>812</v>
      </c>
      <c r="F440" s="129" t="s">
        <v>813</v>
      </c>
      <c r="G440" s="130" t="s">
        <v>201</v>
      </c>
      <c r="H440" s="131">
        <v>1</v>
      </c>
      <c r="I440" s="132"/>
      <c r="J440" s="133">
        <f t="shared" si="20"/>
        <v>0</v>
      </c>
      <c r="K440" s="129" t="s">
        <v>19</v>
      </c>
      <c r="L440" s="32"/>
      <c r="M440" s="134" t="s">
        <v>19</v>
      </c>
      <c r="N440" s="135" t="s">
        <v>43</v>
      </c>
      <c r="P440" s="136">
        <f t="shared" si="21"/>
        <v>0</v>
      </c>
      <c r="Q440" s="136">
        <v>0</v>
      </c>
      <c r="R440" s="136">
        <f t="shared" si="22"/>
        <v>0</v>
      </c>
      <c r="S440" s="136">
        <v>0</v>
      </c>
      <c r="T440" s="137">
        <f t="shared" si="23"/>
        <v>0</v>
      </c>
      <c r="AR440" s="138" t="s">
        <v>231</v>
      </c>
      <c r="AT440" s="138" t="s">
        <v>137</v>
      </c>
      <c r="AU440" s="138" t="s">
        <v>82</v>
      </c>
      <c r="AY440" s="17" t="s">
        <v>134</v>
      </c>
      <c r="BE440" s="139">
        <f t="shared" si="24"/>
        <v>0</v>
      </c>
      <c r="BF440" s="139">
        <f t="shared" si="25"/>
        <v>0</v>
      </c>
      <c r="BG440" s="139">
        <f t="shared" si="26"/>
        <v>0</v>
      </c>
      <c r="BH440" s="139">
        <f t="shared" si="27"/>
        <v>0</v>
      </c>
      <c r="BI440" s="139">
        <f t="shared" si="28"/>
        <v>0</v>
      </c>
      <c r="BJ440" s="17" t="s">
        <v>80</v>
      </c>
      <c r="BK440" s="139">
        <f t="shared" si="29"/>
        <v>0</v>
      </c>
      <c r="BL440" s="17" t="s">
        <v>231</v>
      </c>
      <c r="BM440" s="138" t="s">
        <v>814</v>
      </c>
    </row>
    <row r="441" spans="2:65" s="1" customFormat="1" ht="16.5" customHeight="1">
      <c r="B441" s="32"/>
      <c r="C441" s="127" t="s">
        <v>815</v>
      </c>
      <c r="D441" s="127" t="s">
        <v>137</v>
      </c>
      <c r="E441" s="128" t="s">
        <v>816</v>
      </c>
      <c r="F441" s="129" t="s">
        <v>817</v>
      </c>
      <c r="G441" s="130" t="s">
        <v>201</v>
      </c>
      <c r="H441" s="131">
        <v>1</v>
      </c>
      <c r="I441" s="132"/>
      <c r="J441" s="133">
        <f t="shared" si="20"/>
        <v>0</v>
      </c>
      <c r="K441" s="129" t="s">
        <v>19</v>
      </c>
      <c r="L441" s="32"/>
      <c r="M441" s="134" t="s">
        <v>19</v>
      </c>
      <c r="N441" s="135" t="s">
        <v>43</v>
      </c>
      <c r="P441" s="136">
        <f t="shared" si="21"/>
        <v>0</v>
      </c>
      <c r="Q441" s="136">
        <v>0</v>
      </c>
      <c r="R441" s="136">
        <f t="shared" si="22"/>
        <v>0</v>
      </c>
      <c r="S441" s="136">
        <v>0</v>
      </c>
      <c r="T441" s="137">
        <f t="shared" si="23"/>
        <v>0</v>
      </c>
      <c r="AR441" s="138" t="s">
        <v>231</v>
      </c>
      <c r="AT441" s="138" t="s">
        <v>137</v>
      </c>
      <c r="AU441" s="138" t="s">
        <v>82</v>
      </c>
      <c r="AY441" s="17" t="s">
        <v>134</v>
      </c>
      <c r="BE441" s="139">
        <f t="shared" si="24"/>
        <v>0</v>
      </c>
      <c r="BF441" s="139">
        <f t="shared" si="25"/>
        <v>0</v>
      </c>
      <c r="BG441" s="139">
        <f t="shared" si="26"/>
        <v>0</v>
      </c>
      <c r="BH441" s="139">
        <f t="shared" si="27"/>
        <v>0</v>
      </c>
      <c r="BI441" s="139">
        <f t="shared" si="28"/>
        <v>0</v>
      </c>
      <c r="BJ441" s="17" t="s">
        <v>80</v>
      </c>
      <c r="BK441" s="139">
        <f t="shared" si="29"/>
        <v>0</v>
      </c>
      <c r="BL441" s="17" t="s">
        <v>231</v>
      </c>
      <c r="BM441" s="138" t="s">
        <v>818</v>
      </c>
    </row>
    <row r="442" spans="2:65" s="1" customFormat="1" ht="16.5" customHeight="1">
      <c r="B442" s="32"/>
      <c r="C442" s="127" t="s">
        <v>819</v>
      </c>
      <c r="D442" s="127" t="s">
        <v>137</v>
      </c>
      <c r="E442" s="128" t="s">
        <v>820</v>
      </c>
      <c r="F442" s="129" t="s">
        <v>821</v>
      </c>
      <c r="G442" s="130" t="s">
        <v>201</v>
      </c>
      <c r="H442" s="131">
        <v>1</v>
      </c>
      <c r="I442" s="132"/>
      <c r="J442" s="133">
        <f t="shared" si="20"/>
        <v>0</v>
      </c>
      <c r="K442" s="129" t="s">
        <v>19</v>
      </c>
      <c r="L442" s="32"/>
      <c r="M442" s="134" t="s">
        <v>19</v>
      </c>
      <c r="N442" s="135" t="s">
        <v>43</v>
      </c>
      <c r="P442" s="136">
        <f t="shared" si="21"/>
        <v>0</v>
      </c>
      <c r="Q442" s="136">
        <v>0</v>
      </c>
      <c r="R442" s="136">
        <f t="shared" si="22"/>
        <v>0</v>
      </c>
      <c r="S442" s="136">
        <v>0</v>
      </c>
      <c r="T442" s="137">
        <f t="shared" si="23"/>
        <v>0</v>
      </c>
      <c r="AR442" s="138" t="s">
        <v>231</v>
      </c>
      <c r="AT442" s="138" t="s">
        <v>137</v>
      </c>
      <c r="AU442" s="138" t="s">
        <v>82</v>
      </c>
      <c r="AY442" s="17" t="s">
        <v>134</v>
      </c>
      <c r="BE442" s="139">
        <f t="shared" si="24"/>
        <v>0</v>
      </c>
      <c r="BF442" s="139">
        <f t="shared" si="25"/>
        <v>0</v>
      </c>
      <c r="BG442" s="139">
        <f t="shared" si="26"/>
        <v>0</v>
      </c>
      <c r="BH442" s="139">
        <f t="shared" si="27"/>
        <v>0</v>
      </c>
      <c r="BI442" s="139">
        <f t="shared" si="28"/>
        <v>0</v>
      </c>
      <c r="BJ442" s="17" t="s">
        <v>80</v>
      </c>
      <c r="BK442" s="139">
        <f t="shared" si="29"/>
        <v>0</v>
      </c>
      <c r="BL442" s="17" t="s">
        <v>231</v>
      </c>
      <c r="BM442" s="138" t="s">
        <v>822</v>
      </c>
    </row>
    <row r="443" spans="2:65" s="1" customFormat="1" ht="16.5" customHeight="1">
      <c r="B443" s="32"/>
      <c r="C443" s="127" t="s">
        <v>823</v>
      </c>
      <c r="D443" s="127" t="s">
        <v>137</v>
      </c>
      <c r="E443" s="128" t="s">
        <v>824</v>
      </c>
      <c r="F443" s="129" t="s">
        <v>825</v>
      </c>
      <c r="G443" s="130" t="s">
        <v>201</v>
      </c>
      <c r="H443" s="131">
        <v>1</v>
      </c>
      <c r="I443" s="132"/>
      <c r="J443" s="133">
        <f t="shared" si="20"/>
        <v>0</v>
      </c>
      <c r="K443" s="129" t="s">
        <v>19</v>
      </c>
      <c r="L443" s="32"/>
      <c r="M443" s="134" t="s">
        <v>19</v>
      </c>
      <c r="N443" s="135" t="s">
        <v>43</v>
      </c>
      <c r="P443" s="136">
        <f t="shared" si="21"/>
        <v>0</v>
      </c>
      <c r="Q443" s="136">
        <v>0</v>
      </c>
      <c r="R443" s="136">
        <f t="shared" si="22"/>
        <v>0</v>
      </c>
      <c r="S443" s="136">
        <v>0</v>
      </c>
      <c r="T443" s="137">
        <f t="shared" si="23"/>
        <v>0</v>
      </c>
      <c r="AR443" s="138" t="s">
        <v>231</v>
      </c>
      <c r="AT443" s="138" t="s">
        <v>137</v>
      </c>
      <c r="AU443" s="138" t="s">
        <v>82</v>
      </c>
      <c r="AY443" s="17" t="s">
        <v>134</v>
      </c>
      <c r="BE443" s="139">
        <f t="shared" si="24"/>
        <v>0</v>
      </c>
      <c r="BF443" s="139">
        <f t="shared" si="25"/>
        <v>0</v>
      </c>
      <c r="BG443" s="139">
        <f t="shared" si="26"/>
        <v>0</v>
      </c>
      <c r="BH443" s="139">
        <f t="shared" si="27"/>
        <v>0</v>
      </c>
      <c r="BI443" s="139">
        <f t="shared" si="28"/>
        <v>0</v>
      </c>
      <c r="BJ443" s="17" t="s">
        <v>80</v>
      </c>
      <c r="BK443" s="139">
        <f t="shared" si="29"/>
        <v>0</v>
      </c>
      <c r="BL443" s="17" t="s">
        <v>231</v>
      </c>
      <c r="BM443" s="138" t="s">
        <v>826</v>
      </c>
    </row>
    <row r="444" spans="2:65" s="1" customFormat="1" ht="16.5" customHeight="1">
      <c r="B444" s="32"/>
      <c r="C444" s="127" t="s">
        <v>827</v>
      </c>
      <c r="D444" s="127" t="s">
        <v>137</v>
      </c>
      <c r="E444" s="128" t="s">
        <v>828</v>
      </c>
      <c r="F444" s="129" t="s">
        <v>829</v>
      </c>
      <c r="G444" s="130" t="s">
        <v>201</v>
      </c>
      <c r="H444" s="131">
        <v>1</v>
      </c>
      <c r="I444" s="132"/>
      <c r="J444" s="133">
        <f t="shared" si="20"/>
        <v>0</v>
      </c>
      <c r="K444" s="129" t="s">
        <v>19</v>
      </c>
      <c r="L444" s="32"/>
      <c r="M444" s="134" t="s">
        <v>19</v>
      </c>
      <c r="N444" s="135" t="s">
        <v>43</v>
      </c>
      <c r="P444" s="136">
        <f t="shared" si="21"/>
        <v>0</v>
      </c>
      <c r="Q444" s="136">
        <v>0</v>
      </c>
      <c r="R444" s="136">
        <f t="shared" si="22"/>
        <v>0</v>
      </c>
      <c r="S444" s="136">
        <v>0</v>
      </c>
      <c r="T444" s="137">
        <f t="shared" si="23"/>
        <v>0</v>
      </c>
      <c r="AR444" s="138" t="s">
        <v>231</v>
      </c>
      <c r="AT444" s="138" t="s">
        <v>137</v>
      </c>
      <c r="AU444" s="138" t="s">
        <v>82</v>
      </c>
      <c r="AY444" s="17" t="s">
        <v>134</v>
      </c>
      <c r="BE444" s="139">
        <f t="shared" si="24"/>
        <v>0</v>
      </c>
      <c r="BF444" s="139">
        <f t="shared" si="25"/>
        <v>0</v>
      </c>
      <c r="BG444" s="139">
        <f t="shared" si="26"/>
        <v>0</v>
      </c>
      <c r="BH444" s="139">
        <f t="shared" si="27"/>
        <v>0</v>
      </c>
      <c r="BI444" s="139">
        <f t="shared" si="28"/>
        <v>0</v>
      </c>
      <c r="BJ444" s="17" t="s">
        <v>80</v>
      </c>
      <c r="BK444" s="139">
        <f t="shared" si="29"/>
        <v>0</v>
      </c>
      <c r="BL444" s="17" t="s">
        <v>231</v>
      </c>
      <c r="BM444" s="138" t="s">
        <v>830</v>
      </c>
    </row>
    <row r="445" spans="2:65" s="11" customFormat="1" ht="22.9" customHeight="1">
      <c r="B445" s="115"/>
      <c r="D445" s="116" t="s">
        <v>71</v>
      </c>
      <c r="E445" s="125" t="s">
        <v>831</v>
      </c>
      <c r="F445" s="125" t="s">
        <v>832</v>
      </c>
      <c r="I445" s="118"/>
      <c r="J445" s="126">
        <f>BK445</f>
        <v>0</v>
      </c>
      <c r="L445" s="115"/>
      <c r="M445" s="120"/>
      <c r="P445" s="121">
        <f>SUM(P446:P462)</f>
        <v>0</v>
      </c>
      <c r="R445" s="121">
        <f>SUM(R446:R462)</f>
        <v>0.2402755</v>
      </c>
      <c r="T445" s="122">
        <f>SUM(T446:T462)</f>
        <v>0.58218999999999999</v>
      </c>
      <c r="AR445" s="116" t="s">
        <v>82</v>
      </c>
      <c r="AT445" s="123" t="s">
        <v>71</v>
      </c>
      <c r="AU445" s="123" t="s">
        <v>80</v>
      </c>
      <c r="AY445" s="116" t="s">
        <v>134</v>
      </c>
      <c r="BK445" s="124">
        <f>SUM(BK446:BK462)</f>
        <v>0</v>
      </c>
    </row>
    <row r="446" spans="2:65" s="1" customFormat="1" ht="16.5" customHeight="1">
      <c r="B446" s="32"/>
      <c r="C446" s="127" t="s">
        <v>833</v>
      </c>
      <c r="D446" s="127" t="s">
        <v>137</v>
      </c>
      <c r="E446" s="128" t="s">
        <v>834</v>
      </c>
      <c r="F446" s="129" t="s">
        <v>835</v>
      </c>
      <c r="G446" s="130" t="s">
        <v>140</v>
      </c>
      <c r="H446" s="131">
        <v>6.65</v>
      </c>
      <c r="I446" s="132"/>
      <c r="J446" s="133">
        <f>ROUND(I446*H446,2)</f>
        <v>0</v>
      </c>
      <c r="K446" s="129" t="s">
        <v>141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0</v>
      </c>
      <c r="T446" s="137">
        <f>S446*H446</f>
        <v>0</v>
      </c>
      <c r="AR446" s="138" t="s">
        <v>231</v>
      </c>
      <c r="AT446" s="138" t="s">
        <v>137</v>
      </c>
      <c r="AU446" s="138" t="s">
        <v>82</v>
      </c>
      <c r="AY446" s="17" t="s">
        <v>134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231</v>
      </c>
      <c r="BM446" s="138" t="s">
        <v>836</v>
      </c>
    </row>
    <row r="447" spans="2:65" s="1" customFormat="1">
      <c r="B447" s="32"/>
      <c r="D447" s="140" t="s">
        <v>144</v>
      </c>
      <c r="F447" s="141" t="s">
        <v>837</v>
      </c>
      <c r="I447" s="142"/>
      <c r="L447" s="32"/>
      <c r="M447" s="143"/>
      <c r="T447" s="53"/>
      <c r="AT447" s="17" t="s">
        <v>144</v>
      </c>
      <c r="AU447" s="17" t="s">
        <v>82</v>
      </c>
    </row>
    <row r="448" spans="2:65" s="1" customFormat="1" ht="16.5" customHeight="1">
      <c r="B448" s="32"/>
      <c r="C448" s="127" t="s">
        <v>838</v>
      </c>
      <c r="D448" s="127" t="s">
        <v>137</v>
      </c>
      <c r="E448" s="128" t="s">
        <v>839</v>
      </c>
      <c r="F448" s="129" t="s">
        <v>840</v>
      </c>
      <c r="G448" s="130" t="s">
        <v>140</v>
      </c>
      <c r="H448" s="131">
        <v>6.65</v>
      </c>
      <c r="I448" s="132"/>
      <c r="J448" s="133">
        <f>ROUND(I448*H448,2)</f>
        <v>0</v>
      </c>
      <c r="K448" s="129" t="s">
        <v>141</v>
      </c>
      <c r="L448" s="32"/>
      <c r="M448" s="134" t="s">
        <v>19</v>
      </c>
      <c r="N448" s="135" t="s">
        <v>43</v>
      </c>
      <c r="P448" s="136">
        <f>O448*H448</f>
        <v>0</v>
      </c>
      <c r="Q448" s="136">
        <v>2.9999999999999997E-4</v>
      </c>
      <c r="R448" s="136">
        <f>Q448*H448</f>
        <v>1.9949999999999998E-3</v>
      </c>
      <c r="S448" s="136">
        <v>0</v>
      </c>
      <c r="T448" s="137">
        <f>S448*H448</f>
        <v>0</v>
      </c>
      <c r="AR448" s="138" t="s">
        <v>231</v>
      </c>
      <c r="AT448" s="138" t="s">
        <v>137</v>
      </c>
      <c r="AU448" s="138" t="s">
        <v>82</v>
      </c>
      <c r="AY448" s="17" t="s">
        <v>134</v>
      </c>
      <c r="BE448" s="139">
        <f>IF(N448="základní",J448,0)</f>
        <v>0</v>
      </c>
      <c r="BF448" s="139">
        <f>IF(N448="snížená",J448,0)</f>
        <v>0</v>
      </c>
      <c r="BG448" s="139">
        <f>IF(N448="zákl. přenesená",J448,0)</f>
        <v>0</v>
      </c>
      <c r="BH448" s="139">
        <f>IF(N448="sníž. přenesená",J448,0)</f>
        <v>0</v>
      </c>
      <c r="BI448" s="139">
        <f>IF(N448="nulová",J448,0)</f>
        <v>0</v>
      </c>
      <c r="BJ448" s="17" t="s">
        <v>80</v>
      </c>
      <c r="BK448" s="139">
        <f>ROUND(I448*H448,2)</f>
        <v>0</v>
      </c>
      <c r="BL448" s="17" t="s">
        <v>231</v>
      </c>
      <c r="BM448" s="138" t="s">
        <v>841</v>
      </c>
    </row>
    <row r="449" spans="2:65" s="1" customFormat="1">
      <c r="B449" s="32"/>
      <c r="D449" s="140" t="s">
        <v>144</v>
      </c>
      <c r="F449" s="141" t="s">
        <v>842</v>
      </c>
      <c r="I449" s="142"/>
      <c r="L449" s="32"/>
      <c r="M449" s="143"/>
      <c r="T449" s="53"/>
      <c r="AT449" s="17" t="s">
        <v>144</v>
      </c>
      <c r="AU449" s="17" t="s">
        <v>82</v>
      </c>
    </row>
    <row r="450" spans="2:65" s="1" customFormat="1" ht="16.5" customHeight="1">
      <c r="B450" s="32"/>
      <c r="C450" s="127" t="s">
        <v>843</v>
      </c>
      <c r="D450" s="127" t="s">
        <v>137</v>
      </c>
      <c r="E450" s="128" t="s">
        <v>844</v>
      </c>
      <c r="F450" s="129" t="s">
        <v>845</v>
      </c>
      <c r="G450" s="130" t="s">
        <v>140</v>
      </c>
      <c r="H450" s="131">
        <v>7</v>
      </c>
      <c r="I450" s="132"/>
      <c r="J450" s="133">
        <f>ROUND(I450*H450,2)</f>
        <v>0</v>
      </c>
      <c r="K450" s="129" t="s">
        <v>141</v>
      </c>
      <c r="L450" s="32"/>
      <c r="M450" s="134" t="s">
        <v>19</v>
      </c>
      <c r="N450" s="135" t="s">
        <v>43</v>
      </c>
      <c r="P450" s="136">
        <f>O450*H450</f>
        <v>0</v>
      </c>
      <c r="Q450" s="136">
        <v>0</v>
      </c>
      <c r="R450" s="136">
        <f>Q450*H450</f>
        <v>0</v>
      </c>
      <c r="S450" s="136">
        <v>8.3169999999999994E-2</v>
      </c>
      <c r="T450" s="137">
        <f>S450*H450</f>
        <v>0.58218999999999999</v>
      </c>
      <c r="AR450" s="138" t="s">
        <v>231</v>
      </c>
      <c r="AT450" s="138" t="s">
        <v>137</v>
      </c>
      <c r="AU450" s="138" t="s">
        <v>82</v>
      </c>
      <c r="AY450" s="17" t="s">
        <v>134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80</v>
      </c>
      <c r="BK450" s="139">
        <f>ROUND(I450*H450,2)</f>
        <v>0</v>
      </c>
      <c r="BL450" s="17" t="s">
        <v>231</v>
      </c>
      <c r="BM450" s="138" t="s">
        <v>846</v>
      </c>
    </row>
    <row r="451" spans="2:65" s="1" customFormat="1">
      <c r="B451" s="32"/>
      <c r="D451" s="140" t="s">
        <v>144</v>
      </c>
      <c r="F451" s="141" t="s">
        <v>847</v>
      </c>
      <c r="I451" s="142"/>
      <c r="L451" s="32"/>
      <c r="M451" s="143"/>
      <c r="T451" s="53"/>
      <c r="AT451" s="17" t="s">
        <v>144</v>
      </c>
      <c r="AU451" s="17" t="s">
        <v>82</v>
      </c>
    </row>
    <row r="452" spans="2:65" s="14" customFormat="1">
      <c r="B452" s="169"/>
      <c r="D452" s="145" t="s">
        <v>150</v>
      </c>
      <c r="E452" s="170" t="s">
        <v>19</v>
      </c>
      <c r="F452" s="171" t="s">
        <v>221</v>
      </c>
      <c r="H452" s="170" t="s">
        <v>19</v>
      </c>
      <c r="I452" s="172"/>
      <c r="L452" s="169"/>
      <c r="M452" s="173"/>
      <c r="T452" s="174"/>
      <c r="AT452" s="170" t="s">
        <v>150</v>
      </c>
      <c r="AU452" s="170" t="s">
        <v>82</v>
      </c>
      <c r="AV452" s="14" t="s">
        <v>80</v>
      </c>
      <c r="AW452" s="14" t="s">
        <v>33</v>
      </c>
      <c r="AX452" s="14" t="s">
        <v>72</v>
      </c>
      <c r="AY452" s="170" t="s">
        <v>134</v>
      </c>
    </row>
    <row r="453" spans="2:65" s="12" customFormat="1">
      <c r="B453" s="144"/>
      <c r="D453" s="145" t="s">
        <v>150</v>
      </c>
      <c r="E453" s="146" t="s">
        <v>19</v>
      </c>
      <c r="F453" s="147" t="s">
        <v>178</v>
      </c>
      <c r="H453" s="148">
        <v>7</v>
      </c>
      <c r="I453" s="149"/>
      <c r="L453" s="144"/>
      <c r="M453" s="150"/>
      <c r="T453" s="151"/>
      <c r="AT453" s="146" t="s">
        <v>150</v>
      </c>
      <c r="AU453" s="146" t="s">
        <v>82</v>
      </c>
      <c r="AV453" s="12" t="s">
        <v>82</v>
      </c>
      <c r="AW453" s="12" t="s">
        <v>33</v>
      </c>
      <c r="AX453" s="12" t="s">
        <v>80</v>
      </c>
      <c r="AY453" s="146" t="s">
        <v>134</v>
      </c>
    </row>
    <row r="454" spans="2:65" s="1" customFormat="1" ht="24.2" customHeight="1">
      <c r="B454" s="32"/>
      <c r="C454" s="127" t="s">
        <v>848</v>
      </c>
      <c r="D454" s="127" t="s">
        <v>137</v>
      </c>
      <c r="E454" s="128" t="s">
        <v>849</v>
      </c>
      <c r="F454" s="129" t="s">
        <v>850</v>
      </c>
      <c r="G454" s="130" t="s">
        <v>140</v>
      </c>
      <c r="H454" s="131">
        <v>6.65</v>
      </c>
      <c r="I454" s="132"/>
      <c r="J454" s="133">
        <f>ROUND(I454*H454,2)</f>
        <v>0</v>
      </c>
      <c r="K454" s="129" t="s">
        <v>141</v>
      </c>
      <c r="L454" s="32"/>
      <c r="M454" s="134" t="s">
        <v>19</v>
      </c>
      <c r="N454" s="135" t="s">
        <v>43</v>
      </c>
      <c r="P454" s="136">
        <f>O454*H454</f>
        <v>0</v>
      </c>
      <c r="Q454" s="136">
        <v>9.0299999999999998E-3</v>
      </c>
      <c r="R454" s="136">
        <f>Q454*H454</f>
        <v>6.0049499999999999E-2</v>
      </c>
      <c r="S454" s="136">
        <v>0</v>
      </c>
      <c r="T454" s="137">
        <f>S454*H454</f>
        <v>0</v>
      </c>
      <c r="AR454" s="138" t="s">
        <v>231</v>
      </c>
      <c r="AT454" s="138" t="s">
        <v>137</v>
      </c>
      <c r="AU454" s="138" t="s">
        <v>82</v>
      </c>
      <c r="AY454" s="17" t="s">
        <v>134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231</v>
      </c>
      <c r="BM454" s="138" t="s">
        <v>851</v>
      </c>
    </row>
    <row r="455" spans="2:65" s="1" customFormat="1">
      <c r="B455" s="32"/>
      <c r="D455" s="140" t="s">
        <v>144</v>
      </c>
      <c r="F455" s="141" t="s">
        <v>852</v>
      </c>
      <c r="I455" s="142"/>
      <c r="L455" s="32"/>
      <c r="M455" s="143"/>
      <c r="T455" s="53"/>
      <c r="AT455" s="17" t="s">
        <v>144</v>
      </c>
      <c r="AU455" s="17" t="s">
        <v>82</v>
      </c>
    </row>
    <row r="456" spans="2:65" s="12" customFormat="1">
      <c r="B456" s="144"/>
      <c r="D456" s="145" t="s">
        <v>150</v>
      </c>
      <c r="E456" s="146" t="s">
        <v>19</v>
      </c>
      <c r="F456" s="147" t="s">
        <v>853</v>
      </c>
      <c r="H456" s="148">
        <v>6.65</v>
      </c>
      <c r="I456" s="149"/>
      <c r="L456" s="144"/>
      <c r="M456" s="150"/>
      <c r="T456" s="151"/>
      <c r="AT456" s="146" t="s">
        <v>150</v>
      </c>
      <c r="AU456" s="146" t="s">
        <v>82</v>
      </c>
      <c r="AV456" s="12" t="s">
        <v>82</v>
      </c>
      <c r="AW456" s="12" t="s">
        <v>33</v>
      </c>
      <c r="AX456" s="12" t="s">
        <v>80</v>
      </c>
      <c r="AY456" s="146" t="s">
        <v>134</v>
      </c>
    </row>
    <row r="457" spans="2:65" s="1" customFormat="1" ht="16.5" customHeight="1">
      <c r="B457" s="32"/>
      <c r="C457" s="159" t="s">
        <v>854</v>
      </c>
      <c r="D457" s="159" t="s">
        <v>155</v>
      </c>
      <c r="E457" s="160" t="s">
        <v>855</v>
      </c>
      <c r="F457" s="161" t="s">
        <v>856</v>
      </c>
      <c r="G457" s="162" t="s">
        <v>140</v>
      </c>
      <c r="H457" s="163">
        <v>7.6479999999999997</v>
      </c>
      <c r="I457" s="164"/>
      <c r="J457" s="165">
        <f>ROUND(I457*H457,2)</f>
        <v>0</v>
      </c>
      <c r="K457" s="161" t="s">
        <v>141</v>
      </c>
      <c r="L457" s="166"/>
      <c r="M457" s="167" t="s">
        <v>19</v>
      </c>
      <c r="N457" s="168" t="s">
        <v>43</v>
      </c>
      <c r="P457" s="136">
        <f>O457*H457</f>
        <v>0</v>
      </c>
      <c r="Q457" s="136">
        <v>2.1999999999999999E-2</v>
      </c>
      <c r="R457" s="136">
        <f>Q457*H457</f>
        <v>0.16825599999999999</v>
      </c>
      <c r="S457" s="136">
        <v>0</v>
      </c>
      <c r="T457" s="137">
        <f>S457*H457</f>
        <v>0</v>
      </c>
      <c r="AR457" s="138" t="s">
        <v>317</v>
      </c>
      <c r="AT457" s="138" t="s">
        <v>155</v>
      </c>
      <c r="AU457" s="138" t="s">
        <v>82</v>
      </c>
      <c r="AY457" s="17" t="s">
        <v>134</v>
      </c>
      <c r="BE457" s="139">
        <f>IF(N457="základní",J457,0)</f>
        <v>0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7" t="s">
        <v>80</v>
      </c>
      <c r="BK457" s="139">
        <f>ROUND(I457*H457,2)</f>
        <v>0</v>
      </c>
      <c r="BL457" s="17" t="s">
        <v>231</v>
      </c>
      <c r="BM457" s="138" t="s">
        <v>857</v>
      </c>
    </row>
    <row r="458" spans="2:65" s="12" customFormat="1">
      <c r="B458" s="144"/>
      <c r="D458" s="145" t="s">
        <v>150</v>
      </c>
      <c r="F458" s="147" t="s">
        <v>858</v>
      </c>
      <c r="H458" s="148">
        <v>7.6479999999999997</v>
      </c>
      <c r="I458" s="149"/>
      <c r="L458" s="144"/>
      <c r="M458" s="150"/>
      <c r="T458" s="151"/>
      <c r="AT458" s="146" t="s">
        <v>150</v>
      </c>
      <c r="AU458" s="146" t="s">
        <v>82</v>
      </c>
      <c r="AV458" s="12" t="s">
        <v>82</v>
      </c>
      <c r="AW458" s="12" t="s">
        <v>4</v>
      </c>
      <c r="AX458" s="12" t="s">
        <v>80</v>
      </c>
      <c r="AY458" s="146" t="s">
        <v>134</v>
      </c>
    </row>
    <row r="459" spans="2:65" s="1" customFormat="1" ht="16.5" customHeight="1">
      <c r="B459" s="32"/>
      <c r="C459" s="127" t="s">
        <v>859</v>
      </c>
      <c r="D459" s="127" t="s">
        <v>137</v>
      </c>
      <c r="E459" s="128" t="s">
        <v>860</v>
      </c>
      <c r="F459" s="129" t="s">
        <v>861</v>
      </c>
      <c r="G459" s="130" t="s">
        <v>140</v>
      </c>
      <c r="H459" s="131">
        <v>6.65</v>
      </c>
      <c r="I459" s="132"/>
      <c r="J459" s="133">
        <f>ROUND(I459*H459,2)</f>
        <v>0</v>
      </c>
      <c r="K459" s="129" t="s">
        <v>141</v>
      </c>
      <c r="L459" s="32"/>
      <c r="M459" s="134" t="s">
        <v>19</v>
      </c>
      <c r="N459" s="135" t="s">
        <v>43</v>
      </c>
      <c r="P459" s="136">
        <f>O459*H459</f>
        <v>0</v>
      </c>
      <c r="Q459" s="136">
        <v>1.5E-3</v>
      </c>
      <c r="R459" s="136">
        <f>Q459*H459</f>
        <v>9.9750000000000012E-3</v>
      </c>
      <c r="S459" s="136">
        <v>0</v>
      </c>
      <c r="T459" s="137">
        <f>S459*H459</f>
        <v>0</v>
      </c>
      <c r="AR459" s="138" t="s">
        <v>231</v>
      </c>
      <c r="AT459" s="138" t="s">
        <v>137</v>
      </c>
      <c r="AU459" s="138" t="s">
        <v>82</v>
      </c>
      <c r="AY459" s="17" t="s">
        <v>134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7" t="s">
        <v>80</v>
      </c>
      <c r="BK459" s="139">
        <f>ROUND(I459*H459,2)</f>
        <v>0</v>
      </c>
      <c r="BL459" s="17" t="s">
        <v>231</v>
      </c>
      <c r="BM459" s="138" t="s">
        <v>862</v>
      </c>
    </row>
    <row r="460" spans="2:65" s="1" customFormat="1">
      <c r="B460" s="32"/>
      <c r="D460" s="140" t="s">
        <v>144</v>
      </c>
      <c r="F460" s="141" t="s">
        <v>863</v>
      </c>
      <c r="I460" s="142"/>
      <c r="L460" s="32"/>
      <c r="M460" s="143"/>
      <c r="T460" s="53"/>
      <c r="AT460" s="17" t="s">
        <v>144</v>
      </c>
      <c r="AU460" s="17" t="s">
        <v>82</v>
      </c>
    </row>
    <row r="461" spans="2:65" s="1" customFormat="1" ht="24.2" customHeight="1">
      <c r="B461" s="32"/>
      <c r="C461" s="127" t="s">
        <v>864</v>
      </c>
      <c r="D461" s="127" t="s">
        <v>137</v>
      </c>
      <c r="E461" s="128" t="s">
        <v>865</v>
      </c>
      <c r="F461" s="129" t="s">
        <v>866</v>
      </c>
      <c r="G461" s="130" t="s">
        <v>256</v>
      </c>
      <c r="H461" s="131">
        <v>0.24</v>
      </c>
      <c r="I461" s="132"/>
      <c r="J461" s="133">
        <f>ROUND(I461*H461,2)</f>
        <v>0</v>
      </c>
      <c r="K461" s="129" t="s">
        <v>141</v>
      </c>
      <c r="L461" s="32"/>
      <c r="M461" s="134" t="s">
        <v>19</v>
      </c>
      <c r="N461" s="135" t="s">
        <v>43</v>
      </c>
      <c r="P461" s="136">
        <f>O461*H461</f>
        <v>0</v>
      </c>
      <c r="Q461" s="136">
        <v>0</v>
      </c>
      <c r="R461" s="136">
        <f>Q461*H461</f>
        <v>0</v>
      </c>
      <c r="S461" s="136">
        <v>0</v>
      </c>
      <c r="T461" s="137">
        <f>S461*H461</f>
        <v>0</v>
      </c>
      <c r="AR461" s="138" t="s">
        <v>231</v>
      </c>
      <c r="AT461" s="138" t="s">
        <v>137</v>
      </c>
      <c r="AU461" s="138" t="s">
        <v>82</v>
      </c>
      <c r="AY461" s="17" t="s">
        <v>134</v>
      </c>
      <c r="BE461" s="139">
        <f>IF(N461="základní",J461,0)</f>
        <v>0</v>
      </c>
      <c r="BF461" s="139">
        <f>IF(N461="snížená",J461,0)</f>
        <v>0</v>
      </c>
      <c r="BG461" s="139">
        <f>IF(N461="zákl. přenesená",J461,0)</f>
        <v>0</v>
      </c>
      <c r="BH461" s="139">
        <f>IF(N461="sníž. přenesená",J461,0)</f>
        <v>0</v>
      </c>
      <c r="BI461" s="139">
        <f>IF(N461="nulová",J461,0)</f>
        <v>0</v>
      </c>
      <c r="BJ461" s="17" t="s">
        <v>80</v>
      </c>
      <c r="BK461" s="139">
        <f>ROUND(I461*H461,2)</f>
        <v>0</v>
      </c>
      <c r="BL461" s="17" t="s">
        <v>231</v>
      </c>
      <c r="BM461" s="138" t="s">
        <v>867</v>
      </c>
    </row>
    <row r="462" spans="2:65" s="1" customFormat="1">
      <c r="B462" s="32"/>
      <c r="D462" s="140" t="s">
        <v>144</v>
      </c>
      <c r="F462" s="141" t="s">
        <v>868</v>
      </c>
      <c r="I462" s="142"/>
      <c r="L462" s="32"/>
      <c r="M462" s="143"/>
      <c r="T462" s="53"/>
      <c r="AT462" s="17" t="s">
        <v>144</v>
      </c>
      <c r="AU462" s="17" t="s">
        <v>82</v>
      </c>
    </row>
    <row r="463" spans="2:65" s="11" customFormat="1" ht="22.9" customHeight="1">
      <c r="B463" s="115"/>
      <c r="D463" s="116" t="s">
        <v>71</v>
      </c>
      <c r="E463" s="125" t="s">
        <v>869</v>
      </c>
      <c r="F463" s="125" t="s">
        <v>870</v>
      </c>
      <c r="I463" s="118"/>
      <c r="J463" s="126">
        <f>BK463</f>
        <v>0</v>
      </c>
      <c r="L463" s="115"/>
      <c r="M463" s="120"/>
      <c r="P463" s="121">
        <f>SUM(P464:P504)</f>
        <v>0</v>
      </c>
      <c r="R463" s="121">
        <f>SUM(R464:R504)</f>
        <v>0.55877193999999997</v>
      </c>
      <c r="T463" s="122">
        <f>SUM(T464:T504)</f>
        <v>0.30599999999999999</v>
      </c>
      <c r="AR463" s="116" t="s">
        <v>82</v>
      </c>
      <c r="AT463" s="123" t="s">
        <v>71</v>
      </c>
      <c r="AU463" s="123" t="s">
        <v>80</v>
      </c>
      <c r="AY463" s="116" t="s">
        <v>134</v>
      </c>
      <c r="BK463" s="124">
        <f>SUM(BK464:BK504)</f>
        <v>0</v>
      </c>
    </row>
    <row r="464" spans="2:65" s="1" customFormat="1" ht="16.5" customHeight="1">
      <c r="B464" s="32"/>
      <c r="C464" s="127" t="s">
        <v>871</v>
      </c>
      <c r="D464" s="127" t="s">
        <v>137</v>
      </c>
      <c r="E464" s="128" t="s">
        <v>872</v>
      </c>
      <c r="F464" s="129" t="s">
        <v>873</v>
      </c>
      <c r="G464" s="130" t="s">
        <v>140</v>
      </c>
      <c r="H464" s="131">
        <v>226.21</v>
      </c>
      <c r="I464" s="132"/>
      <c r="J464" s="133">
        <f>ROUND(I464*H464,2)</f>
        <v>0</v>
      </c>
      <c r="K464" s="129" t="s">
        <v>141</v>
      </c>
      <c r="L464" s="32"/>
      <c r="M464" s="134" t="s">
        <v>19</v>
      </c>
      <c r="N464" s="135" t="s">
        <v>43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231</v>
      </c>
      <c r="AT464" s="138" t="s">
        <v>137</v>
      </c>
      <c r="AU464" s="138" t="s">
        <v>82</v>
      </c>
      <c r="AY464" s="17" t="s">
        <v>134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80</v>
      </c>
      <c r="BK464" s="139">
        <f>ROUND(I464*H464,2)</f>
        <v>0</v>
      </c>
      <c r="BL464" s="17" t="s">
        <v>231</v>
      </c>
      <c r="BM464" s="138" t="s">
        <v>874</v>
      </c>
    </row>
    <row r="465" spans="2:65" s="1" customFormat="1">
      <c r="B465" s="32"/>
      <c r="D465" s="140" t="s">
        <v>144</v>
      </c>
      <c r="F465" s="141" t="s">
        <v>875</v>
      </c>
      <c r="I465" s="142"/>
      <c r="L465" s="32"/>
      <c r="M465" s="143"/>
      <c r="T465" s="53"/>
      <c r="AT465" s="17" t="s">
        <v>144</v>
      </c>
      <c r="AU465" s="17" t="s">
        <v>82</v>
      </c>
    </row>
    <row r="466" spans="2:65" s="14" customFormat="1">
      <c r="B466" s="169"/>
      <c r="D466" s="145" t="s">
        <v>150</v>
      </c>
      <c r="E466" s="170" t="s">
        <v>19</v>
      </c>
      <c r="F466" s="171" t="s">
        <v>876</v>
      </c>
      <c r="H466" s="170" t="s">
        <v>19</v>
      </c>
      <c r="I466" s="172"/>
      <c r="L466" s="169"/>
      <c r="M466" s="173"/>
      <c r="T466" s="174"/>
      <c r="AT466" s="170" t="s">
        <v>150</v>
      </c>
      <c r="AU466" s="170" t="s">
        <v>82</v>
      </c>
      <c r="AV466" s="14" t="s">
        <v>80</v>
      </c>
      <c r="AW466" s="14" t="s">
        <v>33</v>
      </c>
      <c r="AX466" s="14" t="s">
        <v>72</v>
      </c>
      <c r="AY466" s="170" t="s">
        <v>134</v>
      </c>
    </row>
    <row r="467" spans="2:65" s="12" customFormat="1">
      <c r="B467" s="144"/>
      <c r="D467" s="145" t="s">
        <v>150</v>
      </c>
      <c r="E467" s="146" t="s">
        <v>19</v>
      </c>
      <c r="F467" s="147" t="s">
        <v>877</v>
      </c>
      <c r="H467" s="148">
        <v>146.34</v>
      </c>
      <c r="I467" s="149"/>
      <c r="L467" s="144"/>
      <c r="M467" s="150"/>
      <c r="T467" s="151"/>
      <c r="AT467" s="146" t="s">
        <v>150</v>
      </c>
      <c r="AU467" s="146" t="s">
        <v>82</v>
      </c>
      <c r="AV467" s="12" t="s">
        <v>82</v>
      </c>
      <c r="AW467" s="12" t="s">
        <v>33</v>
      </c>
      <c r="AX467" s="12" t="s">
        <v>72</v>
      </c>
      <c r="AY467" s="146" t="s">
        <v>134</v>
      </c>
    </row>
    <row r="468" spans="2:65" s="14" customFormat="1">
      <c r="B468" s="169"/>
      <c r="D468" s="145" t="s">
        <v>150</v>
      </c>
      <c r="E468" s="170" t="s">
        <v>19</v>
      </c>
      <c r="F468" s="171" t="s">
        <v>878</v>
      </c>
      <c r="H468" s="170" t="s">
        <v>19</v>
      </c>
      <c r="I468" s="172"/>
      <c r="L468" s="169"/>
      <c r="M468" s="173"/>
      <c r="T468" s="174"/>
      <c r="AT468" s="170" t="s">
        <v>150</v>
      </c>
      <c r="AU468" s="170" t="s">
        <v>82</v>
      </c>
      <c r="AV468" s="14" t="s">
        <v>80</v>
      </c>
      <c r="AW468" s="14" t="s">
        <v>33</v>
      </c>
      <c r="AX468" s="14" t="s">
        <v>72</v>
      </c>
      <c r="AY468" s="170" t="s">
        <v>134</v>
      </c>
    </row>
    <row r="469" spans="2:65" s="12" customFormat="1">
      <c r="B469" s="144"/>
      <c r="D469" s="145" t="s">
        <v>150</v>
      </c>
      <c r="E469" s="146" t="s">
        <v>19</v>
      </c>
      <c r="F469" s="147" t="s">
        <v>879</v>
      </c>
      <c r="H469" s="148">
        <v>79.87</v>
      </c>
      <c r="I469" s="149"/>
      <c r="L469" s="144"/>
      <c r="M469" s="150"/>
      <c r="T469" s="151"/>
      <c r="AT469" s="146" t="s">
        <v>150</v>
      </c>
      <c r="AU469" s="146" t="s">
        <v>82</v>
      </c>
      <c r="AV469" s="12" t="s">
        <v>82</v>
      </c>
      <c r="AW469" s="12" t="s">
        <v>33</v>
      </c>
      <c r="AX469" s="12" t="s">
        <v>72</v>
      </c>
      <c r="AY469" s="146" t="s">
        <v>134</v>
      </c>
    </row>
    <row r="470" spans="2:65" s="13" customFormat="1">
      <c r="B470" s="152"/>
      <c r="D470" s="145" t="s">
        <v>150</v>
      </c>
      <c r="E470" s="153" t="s">
        <v>19</v>
      </c>
      <c r="F470" s="154" t="s">
        <v>153</v>
      </c>
      <c r="H470" s="155">
        <v>226.21</v>
      </c>
      <c r="I470" s="156"/>
      <c r="L470" s="152"/>
      <c r="M470" s="157"/>
      <c r="T470" s="158"/>
      <c r="AT470" s="153" t="s">
        <v>150</v>
      </c>
      <c r="AU470" s="153" t="s">
        <v>82</v>
      </c>
      <c r="AV470" s="13" t="s">
        <v>142</v>
      </c>
      <c r="AW470" s="13" t="s">
        <v>33</v>
      </c>
      <c r="AX470" s="13" t="s">
        <v>80</v>
      </c>
      <c r="AY470" s="153" t="s">
        <v>134</v>
      </c>
    </row>
    <row r="471" spans="2:65" s="1" customFormat="1" ht="16.5" customHeight="1">
      <c r="B471" s="32"/>
      <c r="C471" s="127" t="s">
        <v>880</v>
      </c>
      <c r="D471" s="127" t="s">
        <v>137</v>
      </c>
      <c r="E471" s="128" t="s">
        <v>881</v>
      </c>
      <c r="F471" s="129" t="s">
        <v>882</v>
      </c>
      <c r="G471" s="130" t="s">
        <v>140</v>
      </c>
      <c r="H471" s="131">
        <v>226.21</v>
      </c>
      <c r="I471" s="132"/>
      <c r="J471" s="133">
        <f>ROUND(I471*H471,2)</f>
        <v>0</v>
      </c>
      <c r="K471" s="129" t="s">
        <v>141</v>
      </c>
      <c r="L471" s="32"/>
      <c r="M471" s="134" t="s">
        <v>19</v>
      </c>
      <c r="N471" s="135" t="s">
        <v>43</v>
      </c>
      <c r="P471" s="136">
        <f>O471*H471</f>
        <v>0</v>
      </c>
      <c r="Q471" s="136">
        <v>3.0000000000000001E-5</v>
      </c>
      <c r="R471" s="136">
        <f>Q471*H471</f>
        <v>6.7863000000000003E-3</v>
      </c>
      <c r="S471" s="136">
        <v>0</v>
      </c>
      <c r="T471" s="137">
        <f>S471*H471</f>
        <v>0</v>
      </c>
      <c r="AR471" s="138" t="s">
        <v>231</v>
      </c>
      <c r="AT471" s="138" t="s">
        <v>137</v>
      </c>
      <c r="AU471" s="138" t="s">
        <v>82</v>
      </c>
      <c r="AY471" s="17" t="s">
        <v>134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80</v>
      </c>
      <c r="BK471" s="139">
        <f>ROUND(I471*H471,2)</f>
        <v>0</v>
      </c>
      <c r="BL471" s="17" t="s">
        <v>231</v>
      </c>
      <c r="BM471" s="138" t="s">
        <v>883</v>
      </c>
    </row>
    <row r="472" spans="2:65" s="1" customFormat="1">
      <c r="B472" s="32"/>
      <c r="D472" s="140" t="s">
        <v>144</v>
      </c>
      <c r="F472" s="141" t="s">
        <v>884</v>
      </c>
      <c r="I472" s="142"/>
      <c r="L472" s="32"/>
      <c r="M472" s="143"/>
      <c r="T472" s="53"/>
      <c r="AT472" s="17" t="s">
        <v>144</v>
      </c>
      <c r="AU472" s="17" t="s">
        <v>82</v>
      </c>
    </row>
    <row r="473" spans="2:65" s="14" customFormat="1">
      <c r="B473" s="169"/>
      <c r="D473" s="145" t="s">
        <v>150</v>
      </c>
      <c r="E473" s="170" t="s">
        <v>19</v>
      </c>
      <c r="F473" s="171" t="s">
        <v>876</v>
      </c>
      <c r="H473" s="170" t="s">
        <v>19</v>
      </c>
      <c r="I473" s="172"/>
      <c r="L473" s="169"/>
      <c r="M473" s="173"/>
      <c r="T473" s="174"/>
      <c r="AT473" s="170" t="s">
        <v>150</v>
      </c>
      <c r="AU473" s="170" t="s">
        <v>82</v>
      </c>
      <c r="AV473" s="14" t="s">
        <v>80</v>
      </c>
      <c r="AW473" s="14" t="s">
        <v>33</v>
      </c>
      <c r="AX473" s="14" t="s">
        <v>72</v>
      </c>
      <c r="AY473" s="170" t="s">
        <v>134</v>
      </c>
    </row>
    <row r="474" spans="2:65" s="12" customFormat="1">
      <c r="B474" s="144"/>
      <c r="D474" s="145" t="s">
        <v>150</v>
      </c>
      <c r="E474" s="146" t="s">
        <v>19</v>
      </c>
      <c r="F474" s="147" t="s">
        <v>877</v>
      </c>
      <c r="H474" s="148">
        <v>146.34</v>
      </c>
      <c r="I474" s="149"/>
      <c r="L474" s="144"/>
      <c r="M474" s="150"/>
      <c r="T474" s="151"/>
      <c r="AT474" s="146" t="s">
        <v>150</v>
      </c>
      <c r="AU474" s="146" t="s">
        <v>82</v>
      </c>
      <c r="AV474" s="12" t="s">
        <v>82</v>
      </c>
      <c r="AW474" s="12" t="s">
        <v>33</v>
      </c>
      <c r="AX474" s="12" t="s">
        <v>72</v>
      </c>
      <c r="AY474" s="146" t="s">
        <v>134</v>
      </c>
    </row>
    <row r="475" spans="2:65" s="14" customFormat="1">
      <c r="B475" s="169"/>
      <c r="D475" s="145" t="s">
        <v>150</v>
      </c>
      <c r="E475" s="170" t="s">
        <v>19</v>
      </c>
      <c r="F475" s="171" t="s">
        <v>878</v>
      </c>
      <c r="H475" s="170" t="s">
        <v>19</v>
      </c>
      <c r="I475" s="172"/>
      <c r="L475" s="169"/>
      <c r="M475" s="173"/>
      <c r="T475" s="174"/>
      <c r="AT475" s="170" t="s">
        <v>150</v>
      </c>
      <c r="AU475" s="170" t="s">
        <v>82</v>
      </c>
      <c r="AV475" s="14" t="s">
        <v>80</v>
      </c>
      <c r="AW475" s="14" t="s">
        <v>33</v>
      </c>
      <c r="AX475" s="14" t="s">
        <v>72</v>
      </c>
      <c r="AY475" s="170" t="s">
        <v>134</v>
      </c>
    </row>
    <row r="476" spans="2:65" s="12" customFormat="1">
      <c r="B476" s="144"/>
      <c r="D476" s="145" t="s">
        <v>150</v>
      </c>
      <c r="E476" s="146" t="s">
        <v>19</v>
      </c>
      <c r="F476" s="147" t="s">
        <v>879</v>
      </c>
      <c r="H476" s="148">
        <v>79.87</v>
      </c>
      <c r="I476" s="149"/>
      <c r="L476" s="144"/>
      <c r="M476" s="150"/>
      <c r="T476" s="151"/>
      <c r="AT476" s="146" t="s">
        <v>150</v>
      </c>
      <c r="AU476" s="146" t="s">
        <v>82</v>
      </c>
      <c r="AV476" s="12" t="s">
        <v>82</v>
      </c>
      <c r="AW476" s="12" t="s">
        <v>33</v>
      </c>
      <c r="AX476" s="12" t="s">
        <v>72</v>
      </c>
      <c r="AY476" s="146" t="s">
        <v>134</v>
      </c>
    </row>
    <row r="477" spans="2:65" s="13" customFormat="1">
      <c r="B477" s="152"/>
      <c r="D477" s="145" t="s">
        <v>150</v>
      </c>
      <c r="E477" s="153" t="s">
        <v>19</v>
      </c>
      <c r="F477" s="154" t="s">
        <v>153</v>
      </c>
      <c r="H477" s="155">
        <v>226.21</v>
      </c>
      <c r="I477" s="156"/>
      <c r="L477" s="152"/>
      <c r="M477" s="157"/>
      <c r="T477" s="158"/>
      <c r="AT477" s="153" t="s">
        <v>150</v>
      </c>
      <c r="AU477" s="153" t="s">
        <v>82</v>
      </c>
      <c r="AV477" s="13" t="s">
        <v>142</v>
      </c>
      <c r="AW477" s="13" t="s">
        <v>33</v>
      </c>
      <c r="AX477" s="13" t="s">
        <v>80</v>
      </c>
      <c r="AY477" s="153" t="s">
        <v>134</v>
      </c>
    </row>
    <row r="478" spans="2:65" s="1" customFormat="1" ht="16.5" customHeight="1">
      <c r="B478" s="32"/>
      <c r="C478" s="127" t="s">
        <v>885</v>
      </c>
      <c r="D478" s="127" t="s">
        <v>137</v>
      </c>
      <c r="E478" s="128" t="s">
        <v>886</v>
      </c>
      <c r="F478" s="129" t="s">
        <v>887</v>
      </c>
      <c r="G478" s="130" t="s">
        <v>140</v>
      </c>
      <c r="H478" s="131">
        <v>102</v>
      </c>
      <c r="I478" s="132"/>
      <c r="J478" s="133">
        <f>ROUND(I478*H478,2)</f>
        <v>0</v>
      </c>
      <c r="K478" s="129" t="s">
        <v>141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3.0000000000000001E-3</v>
      </c>
      <c r="T478" s="137">
        <f>S478*H478</f>
        <v>0.30599999999999999</v>
      </c>
      <c r="AR478" s="138" t="s">
        <v>231</v>
      </c>
      <c r="AT478" s="138" t="s">
        <v>137</v>
      </c>
      <c r="AU478" s="138" t="s">
        <v>82</v>
      </c>
      <c r="AY478" s="17" t="s">
        <v>134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231</v>
      </c>
      <c r="BM478" s="138" t="s">
        <v>888</v>
      </c>
    </row>
    <row r="479" spans="2:65" s="1" customFormat="1">
      <c r="B479" s="32"/>
      <c r="D479" s="140" t="s">
        <v>144</v>
      </c>
      <c r="F479" s="141" t="s">
        <v>889</v>
      </c>
      <c r="I479" s="142"/>
      <c r="L479" s="32"/>
      <c r="M479" s="143"/>
      <c r="T479" s="53"/>
      <c r="AT479" s="17" t="s">
        <v>144</v>
      </c>
      <c r="AU479" s="17" t="s">
        <v>82</v>
      </c>
    </row>
    <row r="480" spans="2:65" s="14" customFormat="1">
      <c r="B480" s="169"/>
      <c r="D480" s="145" t="s">
        <v>150</v>
      </c>
      <c r="E480" s="170" t="s">
        <v>19</v>
      </c>
      <c r="F480" s="171" t="s">
        <v>217</v>
      </c>
      <c r="H480" s="170" t="s">
        <v>19</v>
      </c>
      <c r="I480" s="172"/>
      <c r="L480" s="169"/>
      <c r="M480" s="173"/>
      <c r="T480" s="174"/>
      <c r="AT480" s="170" t="s">
        <v>150</v>
      </c>
      <c r="AU480" s="170" t="s">
        <v>82</v>
      </c>
      <c r="AV480" s="14" t="s">
        <v>80</v>
      </c>
      <c r="AW480" s="14" t="s">
        <v>33</v>
      </c>
      <c r="AX480" s="14" t="s">
        <v>72</v>
      </c>
      <c r="AY480" s="170" t="s">
        <v>134</v>
      </c>
    </row>
    <row r="481" spans="2:65" s="12" customFormat="1">
      <c r="B481" s="144"/>
      <c r="D481" s="145" t="s">
        <v>150</v>
      </c>
      <c r="E481" s="146" t="s">
        <v>19</v>
      </c>
      <c r="F481" s="147" t="s">
        <v>236</v>
      </c>
      <c r="H481" s="148">
        <v>91</v>
      </c>
      <c r="I481" s="149"/>
      <c r="L481" s="144"/>
      <c r="M481" s="150"/>
      <c r="T481" s="151"/>
      <c r="AT481" s="146" t="s">
        <v>150</v>
      </c>
      <c r="AU481" s="146" t="s">
        <v>82</v>
      </c>
      <c r="AV481" s="12" t="s">
        <v>82</v>
      </c>
      <c r="AW481" s="12" t="s">
        <v>33</v>
      </c>
      <c r="AX481" s="12" t="s">
        <v>72</v>
      </c>
      <c r="AY481" s="146" t="s">
        <v>134</v>
      </c>
    </row>
    <row r="482" spans="2:65" s="14" customFormat="1">
      <c r="B482" s="169"/>
      <c r="D482" s="145" t="s">
        <v>150</v>
      </c>
      <c r="E482" s="170" t="s">
        <v>19</v>
      </c>
      <c r="F482" s="171" t="s">
        <v>223</v>
      </c>
      <c r="H482" s="170" t="s">
        <v>19</v>
      </c>
      <c r="I482" s="172"/>
      <c r="L482" s="169"/>
      <c r="M482" s="173"/>
      <c r="T482" s="174"/>
      <c r="AT482" s="170" t="s">
        <v>150</v>
      </c>
      <c r="AU482" s="170" t="s">
        <v>82</v>
      </c>
      <c r="AV482" s="14" t="s">
        <v>80</v>
      </c>
      <c r="AW482" s="14" t="s">
        <v>33</v>
      </c>
      <c r="AX482" s="14" t="s">
        <v>72</v>
      </c>
      <c r="AY482" s="170" t="s">
        <v>134</v>
      </c>
    </row>
    <row r="483" spans="2:65" s="12" customFormat="1">
      <c r="B483" s="144"/>
      <c r="D483" s="145" t="s">
        <v>150</v>
      </c>
      <c r="E483" s="146" t="s">
        <v>19</v>
      </c>
      <c r="F483" s="147" t="s">
        <v>198</v>
      </c>
      <c r="H483" s="148">
        <v>11</v>
      </c>
      <c r="I483" s="149"/>
      <c r="L483" s="144"/>
      <c r="M483" s="150"/>
      <c r="T483" s="151"/>
      <c r="AT483" s="146" t="s">
        <v>150</v>
      </c>
      <c r="AU483" s="146" t="s">
        <v>82</v>
      </c>
      <c r="AV483" s="12" t="s">
        <v>82</v>
      </c>
      <c r="AW483" s="12" t="s">
        <v>33</v>
      </c>
      <c r="AX483" s="12" t="s">
        <v>72</v>
      </c>
      <c r="AY483" s="146" t="s">
        <v>134</v>
      </c>
    </row>
    <row r="484" spans="2:65" s="13" customFormat="1">
      <c r="B484" s="152"/>
      <c r="D484" s="145" t="s">
        <v>150</v>
      </c>
      <c r="E484" s="153" t="s">
        <v>19</v>
      </c>
      <c r="F484" s="154" t="s">
        <v>153</v>
      </c>
      <c r="H484" s="155">
        <v>102</v>
      </c>
      <c r="I484" s="156"/>
      <c r="L484" s="152"/>
      <c r="M484" s="157"/>
      <c r="T484" s="158"/>
      <c r="AT484" s="153" t="s">
        <v>150</v>
      </c>
      <c r="AU484" s="153" t="s">
        <v>82</v>
      </c>
      <c r="AV484" s="13" t="s">
        <v>142</v>
      </c>
      <c r="AW484" s="13" t="s">
        <v>33</v>
      </c>
      <c r="AX484" s="13" t="s">
        <v>80</v>
      </c>
      <c r="AY484" s="153" t="s">
        <v>134</v>
      </c>
    </row>
    <row r="485" spans="2:65" s="1" customFormat="1" ht="16.5" customHeight="1">
      <c r="B485" s="32"/>
      <c r="C485" s="127" t="s">
        <v>890</v>
      </c>
      <c r="D485" s="127" t="s">
        <v>137</v>
      </c>
      <c r="E485" s="128" t="s">
        <v>891</v>
      </c>
      <c r="F485" s="129" t="s">
        <v>892</v>
      </c>
      <c r="G485" s="130" t="s">
        <v>140</v>
      </c>
      <c r="H485" s="131">
        <v>146.34</v>
      </c>
      <c r="I485" s="132"/>
      <c r="J485" s="133">
        <f>ROUND(I485*H485,2)</f>
        <v>0</v>
      </c>
      <c r="K485" s="129" t="s">
        <v>141</v>
      </c>
      <c r="L485" s="32"/>
      <c r="M485" s="134" t="s">
        <v>19</v>
      </c>
      <c r="N485" s="135" t="s">
        <v>43</v>
      </c>
      <c r="P485" s="136">
        <f>O485*H485</f>
        <v>0</v>
      </c>
      <c r="Q485" s="136">
        <v>5.0000000000000001E-4</v>
      </c>
      <c r="R485" s="136">
        <f>Q485*H485</f>
        <v>7.3169999999999999E-2</v>
      </c>
      <c r="S485" s="136">
        <v>0</v>
      </c>
      <c r="T485" s="137">
        <f>S485*H485</f>
        <v>0</v>
      </c>
      <c r="AR485" s="138" t="s">
        <v>231</v>
      </c>
      <c r="AT485" s="138" t="s">
        <v>137</v>
      </c>
      <c r="AU485" s="138" t="s">
        <v>82</v>
      </c>
      <c r="AY485" s="17" t="s">
        <v>134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80</v>
      </c>
      <c r="BK485" s="139">
        <f>ROUND(I485*H485,2)</f>
        <v>0</v>
      </c>
      <c r="BL485" s="17" t="s">
        <v>231</v>
      </c>
      <c r="BM485" s="138" t="s">
        <v>893</v>
      </c>
    </row>
    <row r="486" spans="2:65" s="1" customFormat="1">
      <c r="B486" s="32"/>
      <c r="D486" s="140" t="s">
        <v>144</v>
      </c>
      <c r="F486" s="141" t="s">
        <v>894</v>
      </c>
      <c r="I486" s="142"/>
      <c r="L486" s="32"/>
      <c r="M486" s="143"/>
      <c r="T486" s="53"/>
      <c r="AT486" s="17" t="s">
        <v>144</v>
      </c>
      <c r="AU486" s="17" t="s">
        <v>82</v>
      </c>
    </row>
    <row r="487" spans="2:65" s="14" customFormat="1">
      <c r="B487" s="169"/>
      <c r="D487" s="145" t="s">
        <v>150</v>
      </c>
      <c r="E487" s="170" t="s">
        <v>19</v>
      </c>
      <c r="F487" s="171" t="s">
        <v>876</v>
      </c>
      <c r="H487" s="170" t="s">
        <v>19</v>
      </c>
      <c r="I487" s="172"/>
      <c r="L487" s="169"/>
      <c r="M487" s="173"/>
      <c r="T487" s="174"/>
      <c r="AT487" s="170" t="s">
        <v>150</v>
      </c>
      <c r="AU487" s="170" t="s">
        <v>82</v>
      </c>
      <c r="AV487" s="14" t="s">
        <v>80</v>
      </c>
      <c r="AW487" s="14" t="s">
        <v>33</v>
      </c>
      <c r="AX487" s="14" t="s">
        <v>72</v>
      </c>
      <c r="AY487" s="170" t="s">
        <v>134</v>
      </c>
    </row>
    <row r="488" spans="2:65" s="12" customFormat="1">
      <c r="B488" s="144"/>
      <c r="D488" s="145" t="s">
        <v>150</v>
      </c>
      <c r="E488" s="146" t="s">
        <v>19</v>
      </c>
      <c r="F488" s="147" t="s">
        <v>877</v>
      </c>
      <c r="H488" s="148">
        <v>146.34</v>
      </c>
      <c r="I488" s="149"/>
      <c r="L488" s="144"/>
      <c r="M488" s="150"/>
      <c r="T488" s="151"/>
      <c r="AT488" s="146" t="s">
        <v>150</v>
      </c>
      <c r="AU488" s="146" t="s">
        <v>82</v>
      </c>
      <c r="AV488" s="12" t="s">
        <v>82</v>
      </c>
      <c r="AW488" s="12" t="s">
        <v>33</v>
      </c>
      <c r="AX488" s="12" t="s">
        <v>72</v>
      </c>
      <c r="AY488" s="146" t="s">
        <v>134</v>
      </c>
    </row>
    <row r="489" spans="2:65" s="13" customFormat="1">
      <c r="B489" s="152"/>
      <c r="D489" s="145" t="s">
        <v>150</v>
      </c>
      <c r="E489" s="153" t="s">
        <v>19</v>
      </c>
      <c r="F489" s="154" t="s">
        <v>153</v>
      </c>
      <c r="H489" s="155">
        <v>146.34</v>
      </c>
      <c r="I489" s="156"/>
      <c r="L489" s="152"/>
      <c r="M489" s="157"/>
      <c r="T489" s="158"/>
      <c r="AT489" s="153" t="s">
        <v>150</v>
      </c>
      <c r="AU489" s="153" t="s">
        <v>82</v>
      </c>
      <c r="AV489" s="13" t="s">
        <v>142</v>
      </c>
      <c r="AW489" s="13" t="s">
        <v>33</v>
      </c>
      <c r="AX489" s="13" t="s">
        <v>80</v>
      </c>
      <c r="AY489" s="153" t="s">
        <v>134</v>
      </c>
    </row>
    <row r="490" spans="2:65" s="1" customFormat="1" ht="21.75" customHeight="1">
      <c r="B490" s="32"/>
      <c r="C490" s="159" t="s">
        <v>895</v>
      </c>
      <c r="D490" s="159" t="s">
        <v>155</v>
      </c>
      <c r="E490" s="160" t="s">
        <v>896</v>
      </c>
      <c r="F490" s="161" t="s">
        <v>897</v>
      </c>
      <c r="G490" s="162" t="s">
        <v>140</v>
      </c>
      <c r="H490" s="163">
        <v>160.97399999999999</v>
      </c>
      <c r="I490" s="164"/>
      <c r="J490" s="165">
        <f>ROUND(I490*H490,2)</f>
        <v>0</v>
      </c>
      <c r="K490" s="161" t="s">
        <v>141</v>
      </c>
      <c r="L490" s="166"/>
      <c r="M490" s="167" t="s">
        <v>19</v>
      </c>
      <c r="N490" s="168" t="s">
        <v>43</v>
      </c>
      <c r="P490" s="136">
        <f>O490*H490</f>
        <v>0</v>
      </c>
      <c r="Q490" s="136">
        <v>7.6000000000000004E-4</v>
      </c>
      <c r="R490" s="136">
        <f>Q490*H490</f>
        <v>0.12234024</v>
      </c>
      <c r="S490" s="136">
        <v>0</v>
      </c>
      <c r="T490" s="137">
        <f>S490*H490</f>
        <v>0</v>
      </c>
      <c r="AR490" s="138" t="s">
        <v>317</v>
      </c>
      <c r="AT490" s="138" t="s">
        <v>155</v>
      </c>
      <c r="AU490" s="138" t="s">
        <v>82</v>
      </c>
      <c r="AY490" s="17" t="s">
        <v>134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80</v>
      </c>
      <c r="BK490" s="139">
        <f>ROUND(I490*H490,2)</f>
        <v>0</v>
      </c>
      <c r="BL490" s="17" t="s">
        <v>231</v>
      </c>
      <c r="BM490" s="138" t="s">
        <v>898</v>
      </c>
    </row>
    <row r="491" spans="2:65" s="12" customFormat="1">
      <c r="B491" s="144"/>
      <c r="D491" s="145" t="s">
        <v>150</v>
      </c>
      <c r="F491" s="147" t="s">
        <v>899</v>
      </c>
      <c r="H491" s="148">
        <v>160.97399999999999</v>
      </c>
      <c r="I491" s="149"/>
      <c r="L491" s="144"/>
      <c r="M491" s="150"/>
      <c r="T491" s="151"/>
      <c r="AT491" s="146" t="s">
        <v>150</v>
      </c>
      <c r="AU491" s="146" t="s">
        <v>82</v>
      </c>
      <c r="AV491" s="12" t="s">
        <v>82</v>
      </c>
      <c r="AW491" s="12" t="s">
        <v>4</v>
      </c>
      <c r="AX491" s="12" t="s">
        <v>80</v>
      </c>
      <c r="AY491" s="146" t="s">
        <v>134</v>
      </c>
    </row>
    <row r="492" spans="2:65" s="1" customFormat="1" ht="16.5" customHeight="1">
      <c r="B492" s="32"/>
      <c r="C492" s="127" t="s">
        <v>900</v>
      </c>
      <c r="D492" s="127" t="s">
        <v>137</v>
      </c>
      <c r="E492" s="128" t="s">
        <v>901</v>
      </c>
      <c r="F492" s="129" t="s">
        <v>902</v>
      </c>
      <c r="G492" s="130" t="s">
        <v>140</v>
      </c>
      <c r="H492" s="131">
        <v>79.87</v>
      </c>
      <c r="I492" s="132"/>
      <c r="J492" s="133">
        <f>ROUND(I492*H492,2)</f>
        <v>0</v>
      </c>
      <c r="K492" s="129" t="s">
        <v>141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2.9999999999999997E-4</v>
      </c>
      <c r="R492" s="136">
        <f>Q492*H492</f>
        <v>2.3961E-2</v>
      </c>
      <c r="S492" s="136">
        <v>0</v>
      </c>
      <c r="T492" s="137">
        <f>S492*H492</f>
        <v>0</v>
      </c>
      <c r="AR492" s="138" t="s">
        <v>231</v>
      </c>
      <c r="AT492" s="138" t="s">
        <v>137</v>
      </c>
      <c r="AU492" s="138" t="s">
        <v>82</v>
      </c>
      <c r="AY492" s="17" t="s">
        <v>134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231</v>
      </c>
      <c r="BM492" s="138" t="s">
        <v>903</v>
      </c>
    </row>
    <row r="493" spans="2:65" s="1" customFormat="1">
      <c r="B493" s="32"/>
      <c r="D493" s="140" t="s">
        <v>144</v>
      </c>
      <c r="F493" s="141" t="s">
        <v>904</v>
      </c>
      <c r="I493" s="142"/>
      <c r="L493" s="32"/>
      <c r="M493" s="143"/>
      <c r="T493" s="53"/>
      <c r="AT493" s="17" t="s">
        <v>144</v>
      </c>
      <c r="AU493" s="17" t="s">
        <v>82</v>
      </c>
    </row>
    <row r="494" spans="2:65" s="14" customFormat="1">
      <c r="B494" s="169"/>
      <c r="D494" s="145" t="s">
        <v>150</v>
      </c>
      <c r="E494" s="170" t="s">
        <v>19</v>
      </c>
      <c r="F494" s="171" t="s">
        <v>878</v>
      </c>
      <c r="H494" s="170" t="s">
        <v>19</v>
      </c>
      <c r="I494" s="172"/>
      <c r="L494" s="169"/>
      <c r="M494" s="173"/>
      <c r="T494" s="174"/>
      <c r="AT494" s="170" t="s">
        <v>150</v>
      </c>
      <c r="AU494" s="170" t="s">
        <v>82</v>
      </c>
      <c r="AV494" s="14" t="s">
        <v>80</v>
      </c>
      <c r="AW494" s="14" t="s">
        <v>33</v>
      </c>
      <c r="AX494" s="14" t="s">
        <v>72</v>
      </c>
      <c r="AY494" s="170" t="s">
        <v>134</v>
      </c>
    </row>
    <row r="495" spans="2:65" s="12" customFormat="1">
      <c r="B495" s="144"/>
      <c r="D495" s="145" t="s">
        <v>150</v>
      </c>
      <c r="E495" s="146" t="s">
        <v>19</v>
      </c>
      <c r="F495" s="147" t="s">
        <v>879</v>
      </c>
      <c r="H495" s="148">
        <v>79.87</v>
      </c>
      <c r="I495" s="149"/>
      <c r="L495" s="144"/>
      <c r="M495" s="150"/>
      <c r="T495" s="151"/>
      <c r="AT495" s="146" t="s">
        <v>150</v>
      </c>
      <c r="AU495" s="146" t="s">
        <v>82</v>
      </c>
      <c r="AV495" s="12" t="s">
        <v>82</v>
      </c>
      <c r="AW495" s="12" t="s">
        <v>33</v>
      </c>
      <c r="AX495" s="12" t="s">
        <v>72</v>
      </c>
      <c r="AY495" s="146" t="s">
        <v>134</v>
      </c>
    </row>
    <row r="496" spans="2:65" s="13" customFormat="1">
      <c r="B496" s="152"/>
      <c r="D496" s="145" t="s">
        <v>150</v>
      </c>
      <c r="E496" s="153" t="s">
        <v>19</v>
      </c>
      <c r="F496" s="154" t="s">
        <v>153</v>
      </c>
      <c r="H496" s="155">
        <v>79.87</v>
      </c>
      <c r="I496" s="156"/>
      <c r="L496" s="152"/>
      <c r="M496" s="157"/>
      <c r="T496" s="158"/>
      <c r="AT496" s="153" t="s">
        <v>150</v>
      </c>
      <c r="AU496" s="153" t="s">
        <v>82</v>
      </c>
      <c r="AV496" s="13" t="s">
        <v>142</v>
      </c>
      <c r="AW496" s="13" t="s">
        <v>33</v>
      </c>
      <c r="AX496" s="13" t="s">
        <v>80</v>
      </c>
      <c r="AY496" s="153" t="s">
        <v>134</v>
      </c>
    </row>
    <row r="497" spans="2:65" s="1" customFormat="1" ht="33" customHeight="1">
      <c r="B497" s="32"/>
      <c r="C497" s="159" t="s">
        <v>905</v>
      </c>
      <c r="D497" s="159" t="s">
        <v>155</v>
      </c>
      <c r="E497" s="160" t="s">
        <v>906</v>
      </c>
      <c r="F497" s="161" t="s">
        <v>907</v>
      </c>
      <c r="G497" s="162" t="s">
        <v>140</v>
      </c>
      <c r="H497" s="163">
        <v>87.856999999999999</v>
      </c>
      <c r="I497" s="164"/>
      <c r="J497" s="165">
        <f>ROUND(I497*H497,2)</f>
        <v>0</v>
      </c>
      <c r="K497" s="161" t="s">
        <v>141</v>
      </c>
      <c r="L497" s="166"/>
      <c r="M497" s="167" t="s">
        <v>19</v>
      </c>
      <c r="N497" s="168" t="s">
        <v>43</v>
      </c>
      <c r="P497" s="136">
        <f>O497*H497</f>
        <v>0</v>
      </c>
      <c r="Q497" s="136">
        <v>3.2000000000000002E-3</v>
      </c>
      <c r="R497" s="136">
        <f>Q497*H497</f>
        <v>0.28114240000000001</v>
      </c>
      <c r="S497" s="136">
        <v>0</v>
      </c>
      <c r="T497" s="137">
        <f>S497*H497</f>
        <v>0</v>
      </c>
      <c r="AR497" s="138" t="s">
        <v>317</v>
      </c>
      <c r="AT497" s="138" t="s">
        <v>155</v>
      </c>
      <c r="AU497" s="138" t="s">
        <v>82</v>
      </c>
      <c r="AY497" s="17" t="s">
        <v>134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80</v>
      </c>
      <c r="BK497" s="139">
        <f>ROUND(I497*H497,2)</f>
        <v>0</v>
      </c>
      <c r="BL497" s="17" t="s">
        <v>231</v>
      </c>
      <c r="BM497" s="138" t="s">
        <v>908</v>
      </c>
    </row>
    <row r="498" spans="2:65" s="12" customFormat="1">
      <c r="B498" s="144"/>
      <c r="D498" s="145" t="s">
        <v>150</v>
      </c>
      <c r="F498" s="147" t="s">
        <v>909</v>
      </c>
      <c r="H498" s="148">
        <v>87.856999999999999</v>
      </c>
      <c r="I498" s="149"/>
      <c r="L498" s="144"/>
      <c r="M498" s="150"/>
      <c r="T498" s="151"/>
      <c r="AT498" s="146" t="s">
        <v>150</v>
      </c>
      <c r="AU498" s="146" t="s">
        <v>82</v>
      </c>
      <c r="AV498" s="12" t="s">
        <v>82</v>
      </c>
      <c r="AW498" s="12" t="s">
        <v>4</v>
      </c>
      <c r="AX498" s="12" t="s">
        <v>80</v>
      </c>
      <c r="AY498" s="146" t="s">
        <v>134</v>
      </c>
    </row>
    <row r="499" spans="2:65" s="1" customFormat="1" ht="16.5" customHeight="1">
      <c r="B499" s="32"/>
      <c r="C499" s="127" t="s">
        <v>910</v>
      </c>
      <c r="D499" s="127" t="s">
        <v>137</v>
      </c>
      <c r="E499" s="128" t="s">
        <v>911</v>
      </c>
      <c r="F499" s="129" t="s">
        <v>912</v>
      </c>
      <c r="G499" s="130" t="s">
        <v>478</v>
      </c>
      <c r="H499" s="131">
        <v>180</v>
      </c>
      <c r="I499" s="132"/>
      <c r="J499" s="133">
        <f>ROUND(I499*H499,2)</f>
        <v>0</v>
      </c>
      <c r="K499" s="129" t="s">
        <v>141</v>
      </c>
      <c r="L499" s="32"/>
      <c r="M499" s="134" t="s">
        <v>19</v>
      </c>
      <c r="N499" s="135" t="s">
        <v>43</v>
      </c>
      <c r="P499" s="136">
        <f>O499*H499</f>
        <v>0</v>
      </c>
      <c r="Q499" s="136">
        <v>1.0000000000000001E-5</v>
      </c>
      <c r="R499" s="136">
        <f>Q499*H499</f>
        <v>1.8000000000000002E-3</v>
      </c>
      <c r="S499" s="136">
        <v>0</v>
      </c>
      <c r="T499" s="137">
        <f>S499*H499</f>
        <v>0</v>
      </c>
      <c r="AR499" s="138" t="s">
        <v>231</v>
      </c>
      <c r="AT499" s="138" t="s">
        <v>137</v>
      </c>
      <c r="AU499" s="138" t="s">
        <v>82</v>
      </c>
      <c r="AY499" s="17" t="s">
        <v>134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80</v>
      </c>
      <c r="BK499" s="139">
        <f>ROUND(I499*H499,2)</f>
        <v>0</v>
      </c>
      <c r="BL499" s="17" t="s">
        <v>231</v>
      </c>
      <c r="BM499" s="138" t="s">
        <v>913</v>
      </c>
    </row>
    <row r="500" spans="2:65" s="1" customFormat="1">
      <c r="B500" s="32"/>
      <c r="D500" s="140" t="s">
        <v>144</v>
      </c>
      <c r="F500" s="141" t="s">
        <v>914</v>
      </c>
      <c r="I500" s="142"/>
      <c r="L500" s="32"/>
      <c r="M500" s="143"/>
      <c r="T500" s="53"/>
      <c r="AT500" s="17" t="s">
        <v>144</v>
      </c>
      <c r="AU500" s="17" t="s">
        <v>82</v>
      </c>
    </row>
    <row r="501" spans="2:65" s="1" customFormat="1" ht="16.5" customHeight="1">
      <c r="B501" s="32"/>
      <c r="C501" s="159" t="s">
        <v>915</v>
      </c>
      <c r="D501" s="159" t="s">
        <v>155</v>
      </c>
      <c r="E501" s="160" t="s">
        <v>916</v>
      </c>
      <c r="F501" s="161" t="s">
        <v>917</v>
      </c>
      <c r="G501" s="162" t="s">
        <v>478</v>
      </c>
      <c r="H501" s="163">
        <v>183.6</v>
      </c>
      <c r="I501" s="164"/>
      <c r="J501" s="165">
        <f>ROUND(I501*H501,2)</f>
        <v>0</v>
      </c>
      <c r="K501" s="161" t="s">
        <v>141</v>
      </c>
      <c r="L501" s="166"/>
      <c r="M501" s="167" t="s">
        <v>19</v>
      </c>
      <c r="N501" s="168" t="s">
        <v>43</v>
      </c>
      <c r="P501" s="136">
        <f>O501*H501</f>
        <v>0</v>
      </c>
      <c r="Q501" s="136">
        <v>2.7E-4</v>
      </c>
      <c r="R501" s="136">
        <f>Q501*H501</f>
        <v>4.9571999999999998E-2</v>
      </c>
      <c r="S501" s="136">
        <v>0</v>
      </c>
      <c r="T501" s="137">
        <f>S501*H501</f>
        <v>0</v>
      </c>
      <c r="AR501" s="138" t="s">
        <v>317</v>
      </c>
      <c r="AT501" s="138" t="s">
        <v>155</v>
      </c>
      <c r="AU501" s="138" t="s">
        <v>82</v>
      </c>
      <c r="AY501" s="17" t="s">
        <v>134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231</v>
      </c>
      <c r="BM501" s="138" t="s">
        <v>918</v>
      </c>
    </row>
    <row r="502" spans="2:65" s="12" customFormat="1">
      <c r="B502" s="144"/>
      <c r="D502" s="145" t="s">
        <v>150</v>
      </c>
      <c r="F502" s="147" t="s">
        <v>919</v>
      </c>
      <c r="H502" s="148">
        <v>183.6</v>
      </c>
      <c r="I502" s="149"/>
      <c r="L502" s="144"/>
      <c r="M502" s="150"/>
      <c r="T502" s="151"/>
      <c r="AT502" s="146" t="s">
        <v>150</v>
      </c>
      <c r="AU502" s="146" t="s">
        <v>82</v>
      </c>
      <c r="AV502" s="12" t="s">
        <v>82</v>
      </c>
      <c r="AW502" s="12" t="s">
        <v>4</v>
      </c>
      <c r="AX502" s="12" t="s">
        <v>80</v>
      </c>
      <c r="AY502" s="146" t="s">
        <v>134</v>
      </c>
    </row>
    <row r="503" spans="2:65" s="1" customFormat="1" ht="24.2" customHeight="1">
      <c r="B503" s="32"/>
      <c r="C503" s="127" t="s">
        <v>920</v>
      </c>
      <c r="D503" s="127" t="s">
        <v>137</v>
      </c>
      <c r="E503" s="128" t="s">
        <v>921</v>
      </c>
      <c r="F503" s="129" t="s">
        <v>922</v>
      </c>
      <c r="G503" s="130" t="s">
        <v>256</v>
      </c>
      <c r="H503" s="131">
        <v>0.55900000000000005</v>
      </c>
      <c r="I503" s="132"/>
      <c r="J503" s="133">
        <f>ROUND(I503*H503,2)</f>
        <v>0</v>
      </c>
      <c r="K503" s="129" t="s">
        <v>141</v>
      </c>
      <c r="L503" s="32"/>
      <c r="M503" s="134" t="s">
        <v>19</v>
      </c>
      <c r="N503" s="135" t="s">
        <v>43</v>
      </c>
      <c r="P503" s="136">
        <f>O503*H503</f>
        <v>0</v>
      </c>
      <c r="Q503" s="136">
        <v>0</v>
      </c>
      <c r="R503" s="136">
        <f>Q503*H503</f>
        <v>0</v>
      </c>
      <c r="S503" s="136">
        <v>0</v>
      </c>
      <c r="T503" s="137">
        <f>S503*H503</f>
        <v>0</v>
      </c>
      <c r="AR503" s="138" t="s">
        <v>231</v>
      </c>
      <c r="AT503" s="138" t="s">
        <v>137</v>
      </c>
      <c r="AU503" s="138" t="s">
        <v>82</v>
      </c>
      <c r="AY503" s="17" t="s">
        <v>134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7" t="s">
        <v>80</v>
      </c>
      <c r="BK503" s="139">
        <f>ROUND(I503*H503,2)</f>
        <v>0</v>
      </c>
      <c r="BL503" s="17" t="s">
        <v>231</v>
      </c>
      <c r="BM503" s="138" t="s">
        <v>923</v>
      </c>
    </row>
    <row r="504" spans="2:65" s="1" customFormat="1">
      <c r="B504" s="32"/>
      <c r="D504" s="140" t="s">
        <v>144</v>
      </c>
      <c r="F504" s="141" t="s">
        <v>924</v>
      </c>
      <c r="I504" s="142"/>
      <c r="L504" s="32"/>
      <c r="M504" s="143"/>
      <c r="T504" s="53"/>
      <c r="AT504" s="17" t="s">
        <v>144</v>
      </c>
      <c r="AU504" s="17" t="s">
        <v>82</v>
      </c>
    </row>
    <row r="505" spans="2:65" s="11" customFormat="1" ht="22.9" customHeight="1">
      <c r="B505" s="115"/>
      <c r="D505" s="116" t="s">
        <v>71</v>
      </c>
      <c r="E505" s="125" t="s">
        <v>925</v>
      </c>
      <c r="F505" s="125" t="s">
        <v>926</v>
      </c>
      <c r="I505" s="118"/>
      <c r="J505" s="126">
        <f>BK505</f>
        <v>0</v>
      </c>
      <c r="L505" s="115"/>
      <c r="M505" s="120"/>
      <c r="P505" s="121">
        <f>SUM(P506:P522)</f>
        <v>0</v>
      </c>
      <c r="R505" s="121">
        <f>SUM(R506:R522)</f>
        <v>0.78073499999999996</v>
      </c>
      <c r="T505" s="122">
        <f>SUM(T506:T522)</f>
        <v>1.8745000000000001</v>
      </c>
      <c r="AR505" s="116" t="s">
        <v>82</v>
      </c>
      <c r="AT505" s="123" t="s">
        <v>71</v>
      </c>
      <c r="AU505" s="123" t="s">
        <v>80</v>
      </c>
      <c r="AY505" s="116" t="s">
        <v>134</v>
      </c>
      <c r="BK505" s="124">
        <f>SUM(BK506:BK522)</f>
        <v>0</v>
      </c>
    </row>
    <row r="506" spans="2:65" s="1" customFormat="1" ht="16.5" customHeight="1">
      <c r="B506" s="32"/>
      <c r="C506" s="127" t="s">
        <v>927</v>
      </c>
      <c r="D506" s="127" t="s">
        <v>137</v>
      </c>
      <c r="E506" s="128" t="s">
        <v>928</v>
      </c>
      <c r="F506" s="129" t="s">
        <v>929</v>
      </c>
      <c r="G506" s="130" t="s">
        <v>140</v>
      </c>
      <c r="H506" s="131">
        <v>23</v>
      </c>
      <c r="I506" s="132"/>
      <c r="J506" s="133">
        <f>ROUND(I506*H506,2)</f>
        <v>0</v>
      </c>
      <c r="K506" s="129" t="s">
        <v>141</v>
      </c>
      <c r="L506" s="32"/>
      <c r="M506" s="134" t="s">
        <v>19</v>
      </c>
      <c r="N506" s="135" t="s">
        <v>43</v>
      </c>
      <c r="P506" s="136">
        <f>O506*H506</f>
        <v>0</v>
      </c>
      <c r="Q506" s="136">
        <v>0</v>
      </c>
      <c r="R506" s="136">
        <f>Q506*H506</f>
        <v>0</v>
      </c>
      <c r="S506" s="136">
        <v>0</v>
      </c>
      <c r="T506" s="137">
        <f>S506*H506</f>
        <v>0</v>
      </c>
      <c r="AR506" s="138" t="s">
        <v>231</v>
      </c>
      <c r="AT506" s="138" t="s">
        <v>137</v>
      </c>
      <c r="AU506" s="138" t="s">
        <v>82</v>
      </c>
      <c r="AY506" s="17" t="s">
        <v>134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7" t="s">
        <v>80</v>
      </c>
      <c r="BK506" s="139">
        <f>ROUND(I506*H506,2)</f>
        <v>0</v>
      </c>
      <c r="BL506" s="17" t="s">
        <v>231</v>
      </c>
      <c r="BM506" s="138" t="s">
        <v>930</v>
      </c>
    </row>
    <row r="507" spans="2:65" s="1" customFormat="1">
      <c r="B507" s="32"/>
      <c r="D507" s="140" t="s">
        <v>144</v>
      </c>
      <c r="F507" s="141" t="s">
        <v>931</v>
      </c>
      <c r="I507" s="142"/>
      <c r="L507" s="32"/>
      <c r="M507" s="143"/>
      <c r="T507" s="53"/>
      <c r="AT507" s="17" t="s">
        <v>144</v>
      </c>
      <c r="AU507" s="17" t="s">
        <v>82</v>
      </c>
    </row>
    <row r="508" spans="2:65" s="12" customFormat="1">
      <c r="B508" s="144"/>
      <c r="D508" s="145" t="s">
        <v>150</v>
      </c>
      <c r="E508" s="146" t="s">
        <v>19</v>
      </c>
      <c r="F508" s="147" t="s">
        <v>932</v>
      </c>
      <c r="H508" s="148">
        <v>23</v>
      </c>
      <c r="I508" s="149"/>
      <c r="L508" s="144"/>
      <c r="M508" s="150"/>
      <c r="T508" s="151"/>
      <c r="AT508" s="146" t="s">
        <v>150</v>
      </c>
      <c r="AU508" s="146" t="s">
        <v>82</v>
      </c>
      <c r="AV508" s="12" t="s">
        <v>82</v>
      </c>
      <c r="AW508" s="12" t="s">
        <v>33</v>
      </c>
      <c r="AX508" s="12" t="s">
        <v>80</v>
      </c>
      <c r="AY508" s="146" t="s">
        <v>134</v>
      </c>
    </row>
    <row r="509" spans="2:65" s="1" customFormat="1" ht="16.5" customHeight="1">
      <c r="B509" s="32"/>
      <c r="C509" s="127" t="s">
        <v>933</v>
      </c>
      <c r="D509" s="127" t="s">
        <v>137</v>
      </c>
      <c r="E509" s="128" t="s">
        <v>934</v>
      </c>
      <c r="F509" s="129" t="s">
        <v>935</v>
      </c>
      <c r="G509" s="130" t="s">
        <v>140</v>
      </c>
      <c r="H509" s="131">
        <v>23</v>
      </c>
      <c r="I509" s="132"/>
      <c r="J509" s="133">
        <f>ROUND(I509*H509,2)</f>
        <v>0</v>
      </c>
      <c r="K509" s="129" t="s">
        <v>141</v>
      </c>
      <c r="L509" s="32"/>
      <c r="M509" s="134" t="s">
        <v>19</v>
      </c>
      <c r="N509" s="135" t="s">
        <v>43</v>
      </c>
      <c r="P509" s="136">
        <f>O509*H509</f>
        <v>0</v>
      </c>
      <c r="Q509" s="136">
        <v>2.9999999999999997E-4</v>
      </c>
      <c r="R509" s="136">
        <f>Q509*H509</f>
        <v>6.899999999999999E-3</v>
      </c>
      <c r="S509" s="136">
        <v>0</v>
      </c>
      <c r="T509" s="137">
        <f>S509*H509</f>
        <v>0</v>
      </c>
      <c r="AR509" s="138" t="s">
        <v>231</v>
      </c>
      <c r="AT509" s="138" t="s">
        <v>137</v>
      </c>
      <c r="AU509" s="138" t="s">
        <v>82</v>
      </c>
      <c r="AY509" s="17" t="s">
        <v>134</v>
      </c>
      <c r="BE509" s="139">
        <f>IF(N509="základní",J509,0)</f>
        <v>0</v>
      </c>
      <c r="BF509" s="139">
        <f>IF(N509="snížená",J509,0)</f>
        <v>0</v>
      </c>
      <c r="BG509" s="139">
        <f>IF(N509="zákl. přenesená",J509,0)</f>
        <v>0</v>
      </c>
      <c r="BH509" s="139">
        <f>IF(N509="sníž. přenesená",J509,0)</f>
        <v>0</v>
      </c>
      <c r="BI509" s="139">
        <f>IF(N509="nulová",J509,0)</f>
        <v>0</v>
      </c>
      <c r="BJ509" s="17" t="s">
        <v>80</v>
      </c>
      <c r="BK509" s="139">
        <f>ROUND(I509*H509,2)</f>
        <v>0</v>
      </c>
      <c r="BL509" s="17" t="s">
        <v>231</v>
      </c>
      <c r="BM509" s="138" t="s">
        <v>936</v>
      </c>
    </row>
    <row r="510" spans="2:65" s="1" customFormat="1">
      <c r="B510" s="32"/>
      <c r="D510" s="140" t="s">
        <v>144</v>
      </c>
      <c r="F510" s="141" t="s">
        <v>937</v>
      </c>
      <c r="I510" s="142"/>
      <c r="L510" s="32"/>
      <c r="M510" s="143"/>
      <c r="T510" s="53"/>
      <c r="AT510" s="17" t="s">
        <v>144</v>
      </c>
      <c r="AU510" s="17" t="s">
        <v>82</v>
      </c>
    </row>
    <row r="511" spans="2:65" s="1" customFormat="1" ht="16.5" customHeight="1">
      <c r="B511" s="32"/>
      <c r="C511" s="127" t="s">
        <v>938</v>
      </c>
      <c r="D511" s="127" t="s">
        <v>137</v>
      </c>
      <c r="E511" s="128" t="s">
        <v>939</v>
      </c>
      <c r="F511" s="129" t="s">
        <v>940</v>
      </c>
      <c r="G511" s="130" t="s">
        <v>140</v>
      </c>
      <c r="H511" s="131">
        <v>23</v>
      </c>
      <c r="I511" s="132"/>
      <c r="J511" s="133">
        <f>ROUND(I511*H511,2)</f>
        <v>0</v>
      </c>
      <c r="K511" s="129" t="s">
        <v>141</v>
      </c>
      <c r="L511" s="32"/>
      <c r="M511" s="134" t="s">
        <v>19</v>
      </c>
      <c r="N511" s="135" t="s">
        <v>43</v>
      </c>
      <c r="P511" s="136">
        <f>O511*H511</f>
        <v>0</v>
      </c>
      <c r="Q511" s="136">
        <v>1.5E-3</v>
      </c>
      <c r="R511" s="136">
        <f>Q511*H511</f>
        <v>3.4500000000000003E-2</v>
      </c>
      <c r="S511" s="136">
        <v>0</v>
      </c>
      <c r="T511" s="137">
        <f>S511*H511</f>
        <v>0</v>
      </c>
      <c r="AR511" s="138" t="s">
        <v>231</v>
      </c>
      <c r="AT511" s="138" t="s">
        <v>137</v>
      </c>
      <c r="AU511" s="138" t="s">
        <v>82</v>
      </c>
      <c r="AY511" s="17" t="s">
        <v>134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80</v>
      </c>
      <c r="BK511" s="139">
        <f>ROUND(I511*H511,2)</f>
        <v>0</v>
      </c>
      <c r="BL511" s="17" t="s">
        <v>231</v>
      </c>
      <c r="BM511" s="138" t="s">
        <v>941</v>
      </c>
    </row>
    <row r="512" spans="2:65" s="1" customFormat="1">
      <c r="B512" s="32"/>
      <c r="D512" s="140" t="s">
        <v>144</v>
      </c>
      <c r="F512" s="141" t="s">
        <v>942</v>
      </c>
      <c r="I512" s="142"/>
      <c r="L512" s="32"/>
      <c r="M512" s="143"/>
      <c r="T512" s="53"/>
      <c r="AT512" s="17" t="s">
        <v>144</v>
      </c>
      <c r="AU512" s="17" t="s">
        <v>82</v>
      </c>
    </row>
    <row r="513" spans="2:65" s="1" customFormat="1" ht="16.5" customHeight="1">
      <c r="B513" s="32"/>
      <c r="C513" s="127" t="s">
        <v>943</v>
      </c>
      <c r="D513" s="127" t="s">
        <v>137</v>
      </c>
      <c r="E513" s="128" t="s">
        <v>944</v>
      </c>
      <c r="F513" s="129" t="s">
        <v>945</v>
      </c>
      <c r="G513" s="130" t="s">
        <v>140</v>
      </c>
      <c r="H513" s="131">
        <v>23</v>
      </c>
      <c r="I513" s="132"/>
      <c r="J513" s="133">
        <f>ROUND(I513*H513,2)</f>
        <v>0</v>
      </c>
      <c r="K513" s="129" t="s">
        <v>141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0</v>
      </c>
      <c r="R513" s="136">
        <f>Q513*H513</f>
        <v>0</v>
      </c>
      <c r="S513" s="136">
        <v>8.1500000000000003E-2</v>
      </c>
      <c r="T513" s="137">
        <f>S513*H513</f>
        <v>1.8745000000000001</v>
      </c>
      <c r="AR513" s="138" t="s">
        <v>231</v>
      </c>
      <c r="AT513" s="138" t="s">
        <v>137</v>
      </c>
      <c r="AU513" s="138" t="s">
        <v>82</v>
      </c>
      <c r="AY513" s="17" t="s">
        <v>134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231</v>
      </c>
      <c r="BM513" s="138" t="s">
        <v>946</v>
      </c>
    </row>
    <row r="514" spans="2:65" s="1" customFormat="1">
      <c r="B514" s="32"/>
      <c r="D514" s="140" t="s">
        <v>144</v>
      </c>
      <c r="F514" s="141" t="s">
        <v>947</v>
      </c>
      <c r="I514" s="142"/>
      <c r="L514" s="32"/>
      <c r="M514" s="143"/>
      <c r="T514" s="53"/>
      <c r="AT514" s="17" t="s">
        <v>144</v>
      </c>
      <c r="AU514" s="17" t="s">
        <v>82</v>
      </c>
    </row>
    <row r="515" spans="2:65" s="14" customFormat="1">
      <c r="B515" s="169"/>
      <c r="D515" s="145" t="s">
        <v>150</v>
      </c>
      <c r="E515" s="170" t="s">
        <v>19</v>
      </c>
      <c r="F515" s="171" t="s">
        <v>948</v>
      </c>
      <c r="H515" s="170" t="s">
        <v>19</v>
      </c>
      <c r="I515" s="172"/>
      <c r="L515" s="169"/>
      <c r="M515" s="173"/>
      <c r="T515" s="174"/>
      <c r="AT515" s="170" t="s">
        <v>150</v>
      </c>
      <c r="AU515" s="170" t="s">
        <v>82</v>
      </c>
      <c r="AV515" s="14" t="s">
        <v>80</v>
      </c>
      <c r="AW515" s="14" t="s">
        <v>33</v>
      </c>
      <c r="AX515" s="14" t="s">
        <v>72</v>
      </c>
      <c r="AY515" s="170" t="s">
        <v>134</v>
      </c>
    </row>
    <row r="516" spans="2:65" s="12" customFormat="1">
      <c r="B516" s="144"/>
      <c r="D516" s="145" t="s">
        <v>150</v>
      </c>
      <c r="E516" s="146" t="s">
        <v>19</v>
      </c>
      <c r="F516" s="147" t="s">
        <v>932</v>
      </c>
      <c r="H516" s="148">
        <v>23</v>
      </c>
      <c r="I516" s="149"/>
      <c r="L516" s="144"/>
      <c r="M516" s="150"/>
      <c r="T516" s="151"/>
      <c r="AT516" s="146" t="s">
        <v>150</v>
      </c>
      <c r="AU516" s="146" t="s">
        <v>82</v>
      </c>
      <c r="AV516" s="12" t="s">
        <v>82</v>
      </c>
      <c r="AW516" s="12" t="s">
        <v>33</v>
      </c>
      <c r="AX516" s="12" t="s">
        <v>80</v>
      </c>
      <c r="AY516" s="146" t="s">
        <v>134</v>
      </c>
    </row>
    <row r="517" spans="2:65" s="1" customFormat="1" ht="21.75" customHeight="1">
      <c r="B517" s="32"/>
      <c r="C517" s="127" t="s">
        <v>949</v>
      </c>
      <c r="D517" s="127" t="s">
        <v>137</v>
      </c>
      <c r="E517" s="128" t="s">
        <v>950</v>
      </c>
      <c r="F517" s="129" t="s">
        <v>951</v>
      </c>
      <c r="G517" s="130" t="s">
        <v>140</v>
      </c>
      <c r="H517" s="131">
        <v>23</v>
      </c>
      <c r="I517" s="132"/>
      <c r="J517" s="133">
        <f>ROUND(I517*H517,2)</f>
        <v>0</v>
      </c>
      <c r="K517" s="129" t="s">
        <v>141</v>
      </c>
      <c r="L517" s="32"/>
      <c r="M517" s="134" t="s">
        <v>19</v>
      </c>
      <c r="N517" s="135" t="s">
        <v>43</v>
      </c>
      <c r="P517" s="136">
        <f>O517*H517</f>
        <v>0</v>
      </c>
      <c r="Q517" s="136">
        <v>9.0299999999999998E-3</v>
      </c>
      <c r="R517" s="136">
        <f>Q517*H517</f>
        <v>0.20768999999999999</v>
      </c>
      <c r="S517" s="136">
        <v>0</v>
      </c>
      <c r="T517" s="137">
        <f>S517*H517</f>
        <v>0</v>
      </c>
      <c r="AR517" s="138" t="s">
        <v>231</v>
      </c>
      <c r="AT517" s="138" t="s">
        <v>137</v>
      </c>
      <c r="AU517" s="138" t="s">
        <v>82</v>
      </c>
      <c r="AY517" s="17" t="s">
        <v>134</v>
      </c>
      <c r="BE517" s="139">
        <f>IF(N517="základní",J517,0)</f>
        <v>0</v>
      </c>
      <c r="BF517" s="139">
        <f>IF(N517="snížená",J517,0)</f>
        <v>0</v>
      </c>
      <c r="BG517" s="139">
        <f>IF(N517="zákl. přenesená",J517,0)</f>
        <v>0</v>
      </c>
      <c r="BH517" s="139">
        <f>IF(N517="sníž. přenesená",J517,0)</f>
        <v>0</v>
      </c>
      <c r="BI517" s="139">
        <f>IF(N517="nulová",J517,0)</f>
        <v>0</v>
      </c>
      <c r="BJ517" s="17" t="s">
        <v>80</v>
      </c>
      <c r="BK517" s="139">
        <f>ROUND(I517*H517,2)</f>
        <v>0</v>
      </c>
      <c r="BL517" s="17" t="s">
        <v>231</v>
      </c>
      <c r="BM517" s="138" t="s">
        <v>952</v>
      </c>
    </row>
    <row r="518" spans="2:65" s="1" customFormat="1">
      <c r="B518" s="32"/>
      <c r="D518" s="140" t="s">
        <v>144</v>
      </c>
      <c r="F518" s="141" t="s">
        <v>953</v>
      </c>
      <c r="I518" s="142"/>
      <c r="L518" s="32"/>
      <c r="M518" s="143"/>
      <c r="T518" s="53"/>
      <c r="AT518" s="17" t="s">
        <v>144</v>
      </c>
      <c r="AU518" s="17" t="s">
        <v>82</v>
      </c>
    </row>
    <row r="519" spans="2:65" s="1" customFormat="1" ht="16.5" customHeight="1">
      <c r="B519" s="32"/>
      <c r="C519" s="159" t="s">
        <v>954</v>
      </c>
      <c r="D519" s="159" t="s">
        <v>155</v>
      </c>
      <c r="E519" s="160" t="s">
        <v>955</v>
      </c>
      <c r="F519" s="161" t="s">
        <v>956</v>
      </c>
      <c r="G519" s="162" t="s">
        <v>140</v>
      </c>
      <c r="H519" s="163">
        <v>26.45</v>
      </c>
      <c r="I519" s="164"/>
      <c r="J519" s="165">
        <f>ROUND(I519*H519,2)</f>
        <v>0</v>
      </c>
      <c r="K519" s="161" t="s">
        <v>141</v>
      </c>
      <c r="L519" s="166"/>
      <c r="M519" s="167" t="s">
        <v>19</v>
      </c>
      <c r="N519" s="168" t="s">
        <v>43</v>
      </c>
      <c r="P519" s="136">
        <f>O519*H519</f>
        <v>0</v>
      </c>
      <c r="Q519" s="136">
        <v>2.01E-2</v>
      </c>
      <c r="R519" s="136">
        <f>Q519*H519</f>
        <v>0.53164500000000003</v>
      </c>
      <c r="S519" s="136">
        <v>0</v>
      </c>
      <c r="T519" s="137">
        <f>S519*H519</f>
        <v>0</v>
      </c>
      <c r="AR519" s="138" t="s">
        <v>317</v>
      </c>
      <c r="AT519" s="138" t="s">
        <v>155</v>
      </c>
      <c r="AU519" s="138" t="s">
        <v>82</v>
      </c>
      <c r="AY519" s="17" t="s">
        <v>134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80</v>
      </c>
      <c r="BK519" s="139">
        <f>ROUND(I519*H519,2)</f>
        <v>0</v>
      </c>
      <c r="BL519" s="17" t="s">
        <v>231</v>
      </c>
      <c r="BM519" s="138" t="s">
        <v>957</v>
      </c>
    </row>
    <row r="520" spans="2:65" s="12" customFormat="1">
      <c r="B520" s="144"/>
      <c r="D520" s="145" t="s">
        <v>150</v>
      </c>
      <c r="F520" s="147" t="s">
        <v>958</v>
      </c>
      <c r="H520" s="148">
        <v>26.45</v>
      </c>
      <c r="I520" s="149"/>
      <c r="L520" s="144"/>
      <c r="M520" s="150"/>
      <c r="T520" s="151"/>
      <c r="AT520" s="146" t="s">
        <v>150</v>
      </c>
      <c r="AU520" s="146" t="s">
        <v>82</v>
      </c>
      <c r="AV520" s="12" t="s">
        <v>82</v>
      </c>
      <c r="AW520" s="12" t="s">
        <v>4</v>
      </c>
      <c r="AX520" s="12" t="s">
        <v>80</v>
      </c>
      <c r="AY520" s="146" t="s">
        <v>134</v>
      </c>
    </row>
    <row r="521" spans="2:65" s="1" customFormat="1" ht="24.2" customHeight="1">
      <c r="B521" s="32"/>
      <c r="C521" s="127" t="s">
        <v>959</v>
      </c>
      <c r="D521" s="127" t="s">
        <v>137</v>
      </c>
      <c r="E521" s="128" t="s">
        <v>960</v>
      </c>
      <c r="F521" s="129" t="s">
        <v>961</v>
      </c>
      <c r="G521" s="130" t="s">
        <v>256</v>
      </c>
      <c r="H521" s="131">
        <v>0.78100000000000003</v>
      </c>
      <c r="I521" s="132"/>
      <c r="J521" s="133">
        <f>ROUND(I521*H521,2)</f>
        <v>0</v>
      </c>
      <c r="K521" s="129" t="s">
        <v>141</v>
      </c>
      <c r="L521" s="32"/>
      <c r="M521" s="134" t="s">
        <v>19</v>
      </c>
      <c r="N521" s="135" t="s">
        <v>43</v>
      </c>
      <c r="P521" s="136">
        <f>O521*H521</f>
        <v>0</v>
      </c>
      <c r="Q521" s="136">
        <v>0</v>
      </c>
      <c r="R521" s="136">
        <f>Q521*H521</f>
        <v>0</v>
      </c>
      <c r="S521" s="136">
        <v>0</v>
      </c>
      <c r="T521" s="137">
        <f>S521*H521</f>
        <v>0</v>
      </c>
      <c r="AR521" s="138" t="s">
        <v>231</v>
      </c>
      <c r="AT521" s="138" t="s">
        <v>137</v>
      </c>
      <c r="AU521" s="138" t="s">
        <v>82</v>
      </c>
      <c r="AY521" s="17" t="s">
        <v>134</v>
      </c>
      <c r="BE521" s="139">
        <f>IF(N521="základní",J521,0)</f>
        <v>0</v>
      </c>
      <c r="BF521" s="139">
        <f>IF(N521="snížená",J521,0)</f>
        <v>0</v>
      </c>
      <c r="BG521" s="139">
        <f>IF(N521="zákl. přenesená",J521,0)</f>
        <v>0</v>
      </c>
      <c r="BH521" s="139">
        <f>IF(N521="sníž. přenesená",J521,0)</f>
        <v>0</v>
      </c>
      <c r="BI521" s="139">
        <f>IF(N521="nulová",J521,0)</f>
        <v>0</v>
      </c>
      <c r="BJ521" s="17" t="s">
        <v>80</v>
      </c>
      <c r="BK521" s="139">
        <f>ROUND(I521*H521,2)</f>
        <v>0</v>
      </c>
      <c r="BL521" s="17" t="s">
        <v>231</v>
      </c>
      <c r="BM521" s="138" t="s">
        <v>962</v>
      </c>
    </row>
    <row r="522" spans="2:65" s="1" customFormat="1">
      <c r="B522" s="32"/>
      <c r="D522" s="140" t="s">
        <v>144</v>
      </c>
      <c r="F522" s="141" t="s">
        <v>963</v>
      </c>
      <c r="I522" s="142"/>
      <c r="L522" s="32"/>
      <c r="M522" s="143"/>
      <c r="T522" s="53"/>
      <c r="AT522" s="17" t="s">
        <v>144</v>
      </c>
      <c r="AU522" s="17" t="s">
        <v>82</v>
      </c>
    </row>
    <row r="523" spans="2:65" s="11" customFormat="1" ht="22.9" customHeight="1">
      <c r="B523" s="115"/>
      <c r="D523" s="116" t="s">
        <v>71</v>
      </c>
      <c r="E523" s="125" t="s">
        <v>964</v>
      </c>
      <c r="F523" s="125" t="s">
        <v>965</v>
      </c>
      <c r="I523" s="118"/>
      <c r="J523" s="126">
        <f>BK523</f>
        <v>0</v>
      </c>
      <c r="L523" s="115"/>
      <c r="M523" s="120"/>
      <c r="P523" s="121">
        <f>SUM(P524:P535)</f>
        <v>0</v>
      </c>
      <c r="R523" s="121">
        <f>SUM(R524:R535)</f>
        <v>0.54164999999999996</v>
      </c>
      <c r="T523" s="122">
        <f>SUM(T524:T535)</f>
        <v>0</v>
      </c>
      <c r="AR523" s="116" t="s">
        <v>82</v>
      </c>
      <c r="AT523" s="123" t="s">
        <v>71</v>
      </c>
      <c r="AU523" s="123" t="s">
        <v>80</v>
      </c>
      <c r="AY523" s="116" t="s">
        <v>134</v>
      </c>
      <c r="BK523" s="124">
        <f>SUM(BK524:BK535)</f>
        <v>0</v>
      </c>
    </row>
    <row r="524" spans="2:65" s="1" customFormat="1" ht="16.5" customHeight="1">
      <c r="B524" s="32"/>
      <c r="C524" s="127" t="s">
        <v>966</v>
      </c>
      <c r="D524" s="127" t="s">
        <v>137</v>
      </c>
      <c r="E524" s="128" t="s">
        <v>967</v>
      </c>
      <c r="F524" s="129" t="s">
        <v>968</v>
      </c>
      <c r="G524" s="130" t="s">
        <v>140</v>
      </c>
      <c r="H524" s="131">
        <v>1083.3</v>
      </c>
      <c r="I524" s="132"/>
      <c r="J524" s="133">
        <f>ROUND(I524*H524,2)</f>
        <v>0</v>
      </c>
      <c r="K524" s="129" t="s">
        <v>141</v>
      </c>
      <c r="L524" s="32"/>
      <c r="M524" s="134" t="s">
        <v>19</v>
      </c>
      <c r="N524" s="135" t="s">
        <v>43</v>
      </c>
      <c r="P524" s="136">
        <f>O524*H524</f>
        <v>0</v>
      </c>
      <c r="Q524" s="136">
        <v>2.1000000000000001E-4</v>
      </c>
      <c r="R524" s="136">
        <f>Q524*H524</f>
        <v>0.227493</v>
      </c>
      <c r="S524" s="136">
        <v>0</v>
      </c>
      <c r="T524" s="137">
        <f>S524*H524</f>
        <v>0</v>
      </c>
      <c r="AR524" s="138" t="s">
        <v>231</v>
      </c>
      <c r="AT524" s="138" t="s">
        <v>137</v>
      </c>
      <c r="AU524" s="138" t="s">
        <v>82</v>
      </c>
      <c r="AY524" s="17" t="s">
        <v>134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80</v>
      </c>
      <c r="BK524" s="139">
        <f>ROUND(I524*H524,2)</f>
        <v>0</v>
      </c>
      <c r="BL524" s="17" t="s">
        <v>231</v>
      </c>
      <c r="BM524" s="138" t="s">
        <v>969</v>
      </c>
    </row>
    <row r="525" spans="2:65" s="1" customFormat="1">
      <c r="B525" s="32"/>
      <c r="D525" s="140" t="s">
        <v>144</v>
      </c>
      <c r="F525" s="141" t="s">
        <v>970</v>
      </c>
      <c r="I525" s="142"/>
      <c r="L525" s="32"/>
      <c r="M525" s="143"/>
      <c r="T525" s="53"/>
      <c r="AT525" s="17" t="s">
        <v>144</v>
      </c>
      <c r="AU525" s="17" t="s">
        <v>82</v>
      </c>
    </row>
    <row r="526" spans="2:65" s="12" customFormat="1">
      <c r="B526" s="144"/>
      <c r="D526" s="145" t="s">
        <v>150</v>
      </c>
      <c r="E526" s="146" t="s">
        <v>19</v>
      </c>
      <c r="F526" s="147" t="s">
        <v>971</v>
      </c>
      <c r="H526" s="148">
        <v>854.34</v>
      </c>
      <c r="I526" s="149"/>
      <c r="L526" s="144"/>
      <c r="M526" s="150"/>
      <c r="T526" s="151"/>
      <c r="AT526" s="146" t="s">
        <v>150</v>
      </c>
      <c r="AU526" s="146" t="s">
        <v>82</v>
      </c>
      <c r="AV526" s="12" t="s">
        <v>82</v>
      </c>
      <c r="AW526" s="12" t="s">
        <v>33</v>
      </c>
      <c r="AX526" s="12" t="s">
        <v>72</v>
      </c>
      <c r="AY526" s="146" t="s">
        <v>134</v>
      </c>
    </row>
    <row r="527" spans="2:65" s="12" customFormat="1">
      <c r="B527" s="144"/>
      <c r="D527" s="145" t="s">
        <v>150</v>
      </c>
      <c r="E527" s="146" t="s">
        <v>19</v>
      </c>
      <c r="F527" s="147" t="s">
        <v>972</v>
      </c>
      <c r="H527" s="148">
        <v>220</v>
      </c>
      <c r="I527" s="149"/>
      <c r="L527" s="144"/>
      <c r="M527" s="150"/>
      <c r="T527" s="151"/>
      <c r="AT527" s="146" t="s">
        <v>150</v>
      </c>
      <c r="AU527" s="146" t="s">
        <v>82</v>
      </c>
      <c r="AV527" s="12" t="s">
        <v>82</v>
      </c>
      <c r="AW527" s="12" t="s">
        <v>33</v>
      </c>
      <c r="AX527" s="12" t="s">
        <v>72</v>
      </c>
      <c r="AY527" s="146" t="s">
        <v>134</v>
      </c>
    </row>
    <row r="528" spans="2:65" s="12" customFormat="1">
      <c r="B528" s="144"/>
      <c r="D528" s="145" t="s">
        <v>150</v>
      </c>
      <c r="E528" s="146" t="s">
        <v>19</v>
      </c>
      <c r="F528" s="147" t="s">
        <v>973</v>
      </c>
      <c r="H528" s="148">
        <v>8.9600000000000009</v>
      </c>
      <c r="I528" s="149"/>
      <c r="L528" s="144"/>
      <c r="M528" s="150"/>
      <c r="T528" s="151"/>
      <c r="AT528" s="146" t="s">
        <v>150</v>
      </c>
      <c r="AU528" s="146" t="s">
        <v>82</v>
      </c>
      <c r="AV528" s="12" t="s">
        <v>82</v>
      </c>
      <c r="AW528" s="12" t="s">
        <v>33</v>
      </c>
      <c r="AX528" s="12" t="s">
        <v>72</v>
      </c>
      <c r="AY528" s="146" t="s">
        <v>134</v>
      </c>
    </row>
    <row r="529" spans="2:65" s="13" customFormat="1">
      <c r="B529" s="152"/>
      <c r="D529" s="145" t="s">
        <v>150</v>
      </c>
      <c r="E529" s="153" t="s">
        <v>19</v>
      </c>
      <c r="F529" s="154" t="s">
        <v>153</v>
      </c>
      <c r="H529" s="155">
        <v>1083.3</v>
      </c>
      <c r="I529" s="156"/>
      <c r="L529" s="152"/>
      <c r="M529" s="157"/>
      <c r="T529" s="158"/>
      <c r="AT529" s="153" t="s">
        <v>150</v>
      </c>
      <c r="AU529" s="153" t="s">
        <v>82</v>
      </c>
      <c r="AV529" s="13" t="s">
        <v>142</v>
      </c>
      <c r="AW529" s="13" t="s">
        <v>33</v>
      </c>
      <c r="AX529" s="13" t="s">
        <v>80</v>
      </c>
      <c r="AY529" s="153" t="s">
        <v>134</v>
      </c>
    </row>
    <row r="530" spans="2:65" s="1" customFormat="1" ht="24.2" customHeight="1">
      <c r="B530" s="32"/>
      <c r="C530" s="127" t="s">
        <v>974</v>
      </c>
      <c r="D530" s="127" t="s">
        <v>137</v>
      </c>
      <c r="E530" s="128" t="s">
        <v>975</v>
      </c>
      <c r="F530" s="129" t="s">
        <v>976</v>
      </c>
      <c r="G530" s="130" t="s">
        <v>140</v>
      </c>
      <c r="H530" s="131">
        <v>1083.3</v>
      </c>
      <c r="I530" s="132"/>
      <c r="J530" s="133">
        <f>ROUND(I530*H530,2)</f>
        <v>0</v>
      </c>
      <c r="K530" s="129" t="s">
        <v>141</v>
      </c>
      <c r="L530" s="32"/>
      <c r="M530" s="134" t="s">
        <v>19</v>
      </c>
      <c r="N530" s="135" t="s">
        <v>43</v>
      </c>
      <c r="P530" s="136">
        <f>O530*H530</f>
        <v>0</v>
      </c>
      <c r="Q530" s="136">
        <v>2.9E-4</v>
      </c>
      <c r="R530" s="136">
        <f>Q530*H530</f>
        <v>0.31415699999999996</v>
      </c>
      <c r="S530" s="136">
        <v>0</v>
      </c>
      <c r="T530" s="137">
        <f>S530*H530</f>
        <v>0</v>
      </c>
      <c r="AR530" s="138" t="s">
        <v>231</v>
      </c>
      <c r="AT530" s="138" t="s">
        <v>137</v>
      </c>
      <c r="AU530" s="138" t="s">
        <v>82</v>
      </c>
      <c r="AY530" s="17" t="s">
        <v>134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80</v>
      </c>
      <c r="BK530" s="139">
        <f>ROUND(I530*H530,2)</f>
        <v>0</v>
      </c>
      <c r="BL530" s="17" t="s">
        <v>231</v>
      </c>
      <c r="BM530" s="138" t="s">
        <v>977</v>
      </c>
    </row>
    <row r="531" spans="2:65" s="1" customFormat="1">
      <c r="B531" s="32"/>
      <c r="D531" s="140" t="s">
        <v>144</v>
      </c>
      <c r="F531" s="141" t="s">
        <v>978</v>
      </c>
      <c r="I531" s="142"/>
      <c r="L531" s="32"/>
      <c r="M531" s="143"/>
      <c r="T531" s="53"/>
      <c r="AT531" s="17" t="s">
        <v>144</v>
      </c>
      <c r="AU531" s="17" t="s">
        <v>82</v>
      </c>
    </row>
    <row r="532" spans="2:65" s="12" customFormat="1">
      <c r="B532" s="144"/>
      <c r="D532" s="145" t="s">
        <v>150</v>
      </c>
      <c r="E532" s="146" t="s">
        <v>19</v>
      </c>
      <c r="F532" s="147" t="s">
        <v>971</v>
      </c>
      <c r="H532" s="148">
        <v>854.34</v>
      </c>
      <c r="I532" s="149"/>
      <c r="L532" s="144"/>
      <c r="M532" s="150"/>
      <c r="T532" s="151"/>
      <c r="AT532" s="146" t="s">
        <v>150</v>
      </c>
      <c r="AU532" s="146" t="s">
        <v>82</v>
      </c>
      <c r="AV532" s="12" t="s">
        <v>82</v>
      </c>
      <c r="AW532" s="12" t="s">
        <v>33</v>
      </c>
      <c r="AX532" s="12" t="s">
        <v>72</v>
      </c>
      <c r="AY532" s="146" t="s">
        <v>134</v>
      </c>
    </row>
    <row r="533" spans="2:65" s="12" customFormat="1">
      <c r="B533" s="144"/>
      <c r="D533" s="145" t="s">
        <v>150</v>
      </c>
      <c r="E533" s="146" t="s">
        <v>19</v>
      </c>
      <c r="F533" s="147" t="s">
        <v>972</v>
      </c>
      <c r="H533" s="148">
        <v>220</v>
      </c>
      <c r="I533" s="149"/>
      <c r="L533" s="144"/>
      <c r="M533" s="150"/>
      <c r="T533" s="151"/>
      <c r="AT533" s="146" t="s">
        <v>150</v>
      </c>
      <c r="AU533" s="146" t="s">
        <v>82</v>
      </c>
      <c r="AV533" s="12" t="s">
        <v>82</v>
      </c>
      <c r="AW533" s="12" t="s">
        <v>33</v>
      </c>
      <c r="AX533" s="12" t="s">
        <v>72</v>
      </c>
      <c r="AY533" s="146" t="s">
        <v>134</v>
      </c>
    </row>
    <row r="534" spans="2:65" s="12" customFormat="1">
      <c r="B534" s="144"/>
      <c r="D534" s="145" t="s">
        <v>150</v>
      </c>
      <c r="E534" s="146" t="s">
        <v>19</v>
      </c>
      <c r="F534" s="147" t="s">
        <v>973</v>
      </c>
      <c r="H534" s="148">
        <v>8.9600000000000009</v>
      </c>
      <c r="I534" s="149"/>
      <c r="L534" s="144"/>
      <c r="M534" s="150"/>
      <c r="T534" s="151"/>
      <c r="AT534" s="146" t="s">
        <v>150</v>
      </c>
      <c r="AU534" s="146" t="s">
        <v>82</v>
      </c>
      <c r="AV534" s="12" t="s">
        <v>82</v>
      </c>
      <c r="AW534" s="12" t="s">
        <v>33</v>
      </c>
      <c r="AX534" s="12" t="s">
        <v>72</v>
      </c>
      <c r="AY534" s="146" t="s">
        <v>134</v>
      </c>
    </row>
    <row r="535" spans="2:65" s="13" customFormat="1">
      <c r="B535" s="152"/>
      <c r="D535" s="145" t="s">
        <v>150</v>
      </c>
      <c r="E535" s="153" t="s">
        <v>19</v>
      </c>
      <c r="F535" s="154" t="s">
        <v>153</v>
      </c>
      <c r="H535" s="155">
        <v>1083.3</v>
      </c>
      <c r="I535" s="156"/>
      <c r="L535" s="152"/>
      <c r="M535" s="157"/>
      <c r="T535" s="158"/>
      <c r="AT535" s="153" t="s">
        <v>150</v>
      </c>
      <c r="AU535" s="153" t="s">
        <v>82</v>
      </c>
      <c r="AV535" s="13" t="s">
        <v>142</v>
      </c>
      <c r="AW535" s="13" t="s">
        <v>33</v>
      </c>
      <c r="AX535" s="13" t="s">
        <v>80</v>
      </c>
      <c r="AY535" s="153" t="s">
        <v>134</v>
      </c>
    </row>
    <row r="536" spans="2:65" s="11" customFormat="1" ht="25.9" customHeight="1">
      <c r="B536" s="115"/>
      <c r="D536" s="116" t="s">
        <v>71</v>
      </c>
      <c r="E536" s="117" t="s">
        <v>979</v>
      </c>
      <c r="F536" s="117" t="s">
        <v>980</v>
      </c>
      <c r="I536" s="118"/>
      <c r="J536" s="119">
        <f>BK536</f>
        <v>0</v>
      </c>
      <c r="L536" s="115"/>
      <c r="M536" s="120"/>
      <c r="P536" s="121">
        <f>P537+P540+P542+P545</f>
        <v>0</v>
      </c>
      <c r="R536" s="121">
        <f>R537+R540+R542+R545</f>
        <v>0</v>
      </c>
      <c r="T536" s="122">
        <f>T537+T540+T542+T545</f>
        <v>0</v>
      </c>
      <c r="AR536" s="116" t="s">
        <v>165</v>
      </c>
      <c r="AT536" s="123" t="s">
        <v>71</v>
      </c>
      <c r="AU536" s="123" t="s">
        <v>72</v>
      </c>
      <c r="AY536" s="116" t="s">
        <v>134</v>
      </c>
      <c r="BK536" s="124">
        <f>BK537+BK540+BK542+BK545</f>
        <v>0</v>
      </c>
    </row>
    <row r="537" spans="2:65" s="11" customFormat="1" ht="22.9" customHeight="1">
      <c r="B537" s="115"/>
      <c r="D537" s="116" t="s">
        <v>71</v>
      </c>
      <c r="E537" s="125" t="s">
        <v>981</v>
      </c>
      <c r="F537" s="125" t="s">
        <v>982</v>
      </c>
      <c r="I537" s="118"/>
      <c r="J537" s="126">
        <f>BK537</f>
        <v>0</v>
      </c>
      <c r="L537" s="115"/>
      <c r="M537" s="120"/>
      <c r="P537" s="121">
        <f>SUM(P538:P539)</f>
        <v>0</v>
      </c>
      <c r="R537" s="121">
        <f>SUM(R538:R539)</f>
        <v>0</v>
      </c>
      <c r="T537" s="122">
        <f>SUM(T538:T539)</f>
        <v>0</v>
      </c>
      <c r="AR537" s="116" t="s">
        <v>165</v>
      </c>
      <c r="AT537" s="123" t="s">
        <v>71</v>
      </c>
      <c r="AU537" s="123" t="s">
        <v>80</v>
      </c>
      <c r="AY537" s="116" t="s">
        <v>134</v>
      </c>
      <c r="BK537" s="124">
        <f>SUM(BK538:BK539)</f>
        <v>0</v>
      </c>
    </row>
    <row r="538" spans="2:65" s="1" customFormat="1" ht="16.5" customHeight="1">
      <c r="B538" s="32"/>
      <c r="C538" s="127" t="s">
        <v>237</v>
      </c>
      <c r="D538" s="177" t="s">
        <v>137</v>
      </c>
      <c r="E538" s="128" t="s">
        <v>983</v>
      </c>
      <c r="F538" s="129" t="s">
        <v>984</v>
      </c>
      <c r="G538" s="130" t="s">
        <v>325</v>
      </c>
      <c r="H538" s="131">
        <v>1</v>
      </c>
      <c r="I538" s="132"/>
      <c r="J538" s="133">
        <f>ROUND(I538*H538,2)</f>
        <v>0</v>
      </c>
      <c r="K538" s="129" t="s">
        <v>19</v>
      </c>
      <c r="L538" s="32"/>
      <c r="M538" s="134" t="s">
        <v>19</v>
      </c>
      <c r="N538" s="135" t="s">
        <v>43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985</v>
      </c>
      <c r="AT538" s="138" t="s">
        <v>137</v>
      </c>
      <c r="AU538" s="138" t="s">
        <v>82</v>
      </c>
      <c r="AY538" s="17" t="s">
        <v>134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80</v>
      </c>
      <c r="BK538" s="139">
        <f>ROUND(I538*H538,2)</f>
        <v>0</v>
      </c>
      <c r="BL538" s="17" t="s">
        <v>985</v>
      </c>
      <c r="BM538" s="138" t="s">
        <v>986</v>
      </c>
    </row>
    <row r="539" spans="2:65" s="1" customFormat="1" ht="24.2" customHeight="1">
      <c r="B539" s="32"/>
      <c r="C539" s="127" t="s">
        <v>987</v>
      </c>
      <c r="D539" s="177" t="s">
        <v>137</v>
      </c>
      <c r="E539" s="128" t="s">
        <v>988</v>
      </c>
      <c r="F539" s="129" t="s">
        <v>989</v>
      </c>
      <c r="G539" s="130" t="s">
        <v>325</v>
      </c>
      <c r="H539" s="131">
        <v>1</v>
      </c>
      <c r="I539" s="132"/>
      <c r="J539" s="133">
        <f>ROUND(I539*H539,2)</f>
        <v>0</v>
      </c>
      <c r="K539" s="129" t="s">
        <v>19</v>
      </c>
      <c r="L539" s="32"/>
      <c r="M539" s="134" t="s">
        <v>19</v>
      </c>
      <c r="N539" s="135" t="s">
        <v>43</v>
      </c>
      <c r="P539" s="136">
        <f>O539*H539</f>
        <v>0</v>
      </c>
      <c r="Q539" s="136">
        <v>0</v>
      </c>
      <c r="R539" s="136">
        <f>Q539*H539</f>
        <v>0</v>
      </c>
      <c r="S539" s="136">
        <v>0</v>
      </c>
      <c r="T539" s="137">
        <f>S539*H539</f>
        <v>0</v>
      </c>
      <c r="AR539" s="138" t="s">
        <v>985</v>
      </c>
      <c r="AT539" s="138" t="s">
        <v>137</v>
      </c>
      <c r="AU539" s="138" t="s">
        <v>82</v>
      </c>
      <c r="AY539" s="17" t="s">
        <v>134</v>
      </c>
      <c r="BE539" s="139">
        <f>IF(N539="základní",J539,0)</f>
        <v>0</v>
      </c>
      <c r="BF539" s="139">
        <f>IF(N539="snížená",J539,0)</f>
        <v>0</v>
      </c>
      <c r="BG539" s="139">
        <f>IF(N539="zákl. přenesená",J539,0)</f>
        <v>0</v>
      </c>
      <c r="BH539" s="139">
        <f>IF(N539="sníž. přenesená",J539,0)</f>
        <v>0</v>
      </c>
      <c r="BI539" s="139">
        <f>IF(N539="nulová",J539,0)</f>
        <v>0</v>
      </c>
      <c r="BJ539" s="17" t="s">
        <v>80</v>
      </c>
      <c r="BK539" s="139">
        <f>ROUND(I539*H539,2)</f>
        <v>0</v>
      </c>
      <c r="BL539" s="17" t="s">
        <v>985</v>
      </c>
      <c r="BM539" s="138" t="s">
        <v>990</v>
      </c>
    </row>
    <row r="540" spans="2:65" s="11" customFormat="1" ht="22.9" customHeight="1">
      <c r="B540" s="115"/>
      <c r="D540" s="116" t="s">
        <v>71</v>
      </c>
      <c r="E540" s="125" t="s">
        <v>991</v>
      </c>
      <c r="F540" s="125" t="s">
        <v>992</v>
      </c>
      <c r="I540" s="118"/>
      <c r="J540" s="126">
        <f>BK540</f>
        <v>0</v>
      </c>
      <c r="L540" s="115"/>
      <c r="M540" s="120"/>
      <c r="P540" s="121">
        <f>P541</f>
        <v>0</v>
      </c>
      <c r="R540" s="121">
        <f>R541</f>
        <v>0</v>
      </c>
      <c r="T540" s="122">
        <f>T541</f>
        <v>0</v>
      </c>
      <c r="AR540" s="116" t="s">
        <v>165</v>
      </c>
      <c r="AT540" s="123" t="s">
        <v>71</v>
      </c>
      <c r="AU540" s="123" t="s">
        <v>80</v>
      </c>
      <c r="AY540" s="116" t="s">
        <v>134</v>
      </c>
      <c r="BK540" s="124">
        <f>BK541</f>
        <v>0</v>
      </c>
    </row>
    <row r="541" spans="2:65" s="1" customFormat="1" ht="24.2" customHeight="1">
      <c r="B541" s="32"/>
      <c r="C541" s="127" t="s">
        <v>993</v>
      </c>
      <c r="D541" s="177" t="s">
        <v>137</v>
      </c>
      <c r="E541" s="128" t="s">
        <v>994</v>
      </c>
      <c r="F541" s="129" t="s">
        <v>995</v>
      </c>
      <c r="G541" s="130" t="s">
        <v>325</v>
      </c>
      <c r="H541" s="131">
        <v>1</v>
      </c>
      <c r="I541" s="132"/>
      <c r="J541" s="133">
        <f>ROUND(I541*H541,2)</f>
        <v>0</v>
      </c>
      <c r="K541" s="129" t="s">
        <v>19</v>
      </c>
      <c r="L541" s="32"/>
      <c r="M541" s="134" t="s">
        <v>19</v>
      </c>
      <c r="N541" s="135" t="s">
        <v>43</v>
      </c>
      <c r="P541" s="136">
        <f>O541*H541</f>
        <v>0</v>
      </c>
      <c r="Q541" s="136">
        <v>0</v>
      </c>
      <c r="R541" s="136">
        <f>Q541*H541</f>
        <v>0</v>
      </c>
      <c r="S541" s="136">
        <v>0</v>
      </c>
      <c r="T541" s="137">
        <f>S541*H541</f>
        <v>0</v>
      </c>
      <c r="AR541" s="138" t="s">
        <v>985</v>
      </c>
      <c r="AT541" s="138" t="s">
        <v>137</v>
      </c>
      <c r="AU541" s="138" t="s">
        <v>82</v>
      </c>
      <c r="AY541" s="17" t="s">
        <v>134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80</v>
      </c>
      <c r="BK541" s="139">
        <f>ROUND(I541*H541,2)</f>
        <v>0</v>
      </c>
      <c r="BL541" s="17" t="s">
        <v>985</v>
      </c>
      <c r="BM541" s="138" t="s">
        <v>996</v>
      </c>
    </row>
    <row r="542" spans="2:65" s="11" customFormat="1" ht="22.9" customHeight="1">
      <c r="B542" s="115"/>
      <c r="D542" s="116" t="s">
        <v>71</v>
      </c>
      <c r="E542" s="125" t="s">
        <v>997</v>
      </c>
      <c r="F542" s="125" t="s">
        <v>998</v>
      </c>
      <c r="I542" s="118"/>
      <c r="J542" s="126">
        <f>BK542</f>
        <v>0</v>
      </c>
      <c r="L542" s="115"/>
      <c r="M542" s="120"/>
      <c r="P542" s="121">
        <f>SUM(P543:P544)</f>
        <v>0</v>
      </c>
      <c r="R542" s="121">
        <f>SUM(R543:R544)</f>
        <v>0</v>
      </c>
      <c r="T542" s="122">
        <f>SUM(T543:T544)</f>
        <v>0</v>
      </c>
      <c r="AR542" s="116" t="s">
        <v>165</v>
      </c>
      <c r="AT542" s="123" t="s">
        <v>71</v>
      </c>
      <c r="AU542" s="123" t="s">
        <v>80</v>
      </c>
      <c r="AY542" s="116" t="s">
        <v>134</v>
      </c>
      <c r="BK542" s="124">
        <f>SUM(BK543:BK544)</f>
        <v>0</v>
      </c>
    </row>
    <row r="543" spans="2:65" s="1" customFormat="1" ht="16.5" customHeight="1">
      <c r="B543" s="32"/>
      <c r="C543" s="127" t="s">
        <v>999</v>
      </c>
      <c r="D543" s="177" t="s">
        <v>137</v>
      </c>
      <c r="E543" s="128" t="s">
        <v>1000</v>
      </c>
      <c r="F543" s="129" t="s">
        <v>1001</v>
      </c>
      <c r="G543" s="130" t="s">
        <v>325</v>
      </c>
      <c r="H543" s="131">
        <v>1</v>
      </c>
      <c r="I543" s="132"/>
      <c r="J543" s="133">
        <f>ROUND(I543*H543,2)</f>
        <v>0</v>
      </c>
      <c r="K543" s="129" t="s">
        <v>19</v>
      </c>
      <c r="L543" s="32"/>
      <c r="M543" s="134" t="s">
        <v>19</v>
      </c>
      <c r="N543" s="135" t="s">
        <v>43</v>
      </c>
      <c r="P543" s="136">
        <f>O543*H543</f>
        <v>0</v>
      </c>
      <c r="Q543" s="136">
        <v>0</v>
      </c>
      <c r="R543" s="136">
        <f>Q543*H543</f>
        <v>0</v>
      </c>
      <c r="S543" s="136">
        <v>0</v>
      </c>
      <c r="T543" s="137">
        <f>S543*H543</f>
        <v>0</v>
      </c>
      <c r="AR543" s="138" t="s">
        <v>985</v>
      </c>
      <c r="AT543" s="138" t="s">
        <v>137</v>
      </c>
      <c r="AU543" s="138" t="s">
        <v>82</v>
      </c>
      <c r="AY543" s="17" t="s">
        <v>134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80</v>
      </c>
      <c r="BK543" s="139">
        <f>ROUND(I543*H543,2)</f>
        <v>0</v>
      </c>
      <c r="BL543" s="17" t="s">
        <v>985</v>
      </c>
      <c r="BM543" s="138" t="s">
        <v>1002</v>
      </c>
    </row>
    <row r="544" spans="2:65" s="1" customFormat="1" ht="16.5" customHeight="1">
      <c r="B544" s="32"/>
      <c r="C544" s="127" t="s">
        <v>1003</v>
      </c>
      <c r="D544" s="177" t="s">
        <v>137</v>
      </c>
      <c r="E544" s="128" t="s">
        <v>1004</v>
      </c>
      <c r="F544" s="129" t="s">
        <v>1005</v>
      </c>
      <c r="G544" s="130" t="s">
        <v>325</v>
      </c>
      <c r="H544" s="131">
        <v>1</v>
      </c>
      <c r="I544" s="132"/>
      <c r="J544" s="133">
        <f>ROUND(I544*H544,2)</f>
        <v>0</v>
      </c>
      <c r="K544" s="129" t="s">
        <v>19</v>
      </c>
      <c r="L544" s="32"/>
      <c r="M544" s="134" t="s">
        <v>19</v>
      </c>
      <c r="N544" s="135" t="s">
        <v>43</v>
      </c>
      <c r="P544" s="136">
        <f>O544*H544</f>
        <v>0</v>
      </c>
      <c r="Q544" s="136">
        <v>0</v>
      </c>
      <c r="R544" s="136">
        <f>Q544*H544</f>
        <v>0</v>
      </c>
      <c r="S544" s="136">
        <v>0</v>
      </c>
      <c r="T544" s="137">
        <f>S544*H544</f>
        <v>0</v>
      </c>
      <c r="AR544" s="138" t="s">
        <v>985</v>
      </c>
      <c r="AT544" s="138" t="s">
        <v>137</v>
      </c>
      <c r="AU544" s="138" t="s">
        <v>82</v>
      </c>
      <c r="AY544" s="17" t="s">
        <v>134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80</v>
      </c>
      <c r="BK544" s="139">
        <f>ROUND(I544*H544,2)</f>
        <v>0</v>
      </c>
      <c r="BL544" s="17" t="s">
        <v>985</v>
      </c>
      <c r="BM544" s="138" t="s">
        <v>1006</v>
      </c>
    </row>
    <row r="545" spans="2:65" s="11" customFormat="1" ht="22.9" customHeight="1">
      <c r="B545" s="115"/>
      <c r="D545" s="116" t="s">
        <v>71</v>
      </c>
      <c r="E545" s="125" t="s">
        <v>1007</v>
      </c>
      <c r="F545" s="125" t="s">
        <v>1008</v>
      </c>
      <c r="I545" s="118"/>
      <c r="J545" s="126">
        <f>BK545</f>
        <v>0</v>
      </c>
      <c r="L545" s="115"/>
      <c r="M545" s="120"/>
      <c r="P545" s="121">
        <f>P546</f>
        <v>0</v>
      </c>
      <c r="R545" s="121">
        <f>R546</f>
        <v>0</v>
      </c>
      <c r="T545" s="122">
        <f>T546</f>
        <v>0</v>
      </c>
      <c r="AR545" s="116" t="s">
        <v>165</v>
      </c>
      <c r="AT545" s="123" t="s">
        <v>71</v>
      </c>
      <c r="AU545" s="123" t="s">
        <v>80</v>
      </c>
      <c r="AY545" s="116" t="s">
        <v>134</v>
      </c>
      <c r="BK545" s="124">
        <f>BK546</f>
        <v>0</v>
      </c>
    </row>
    <row r="546" spans="2:65" s="1" customFormat="1" ht="24.2" customHeight="1">
      <c r="B546" s="32"/>
      <c r="C546" s="127" t="s">
        <v>1009</v>
      </c>
      <c r="D546" s="177" t="s">
        <v>137</v>
      </c>
      <c r="E546" s="128" t="s">
        <v>1010</v>
      </c>
      <c r="F546" s="129" t="s">
        <v>1011</v>
      </c>
      <c r="G546" s="130" t="s">
        <v>325</v>
      </c>
      <c r="H546" s="131">
        <v>1</v>
      </c>
      <c r="I546" s="132"/>
      <c r="J546" s="133">
        <f>ROUND(I546*H546,2)</f>
        <v>0</v>
      </c>
      <c r="K546" s="129" t="s">
        <v>19</v>
      </c>
      <c r="L546" s="32"/>
      <c r="M546" s="178" t="s">
        <v>19</v>
      </c>
      <c r="N546" s="179" t="s">
        <v>43</v>
      </c>
      <c r="O546" s="180"/>
      <c r="P546" s="181">
        <f>O546*H546</f>
        <v>0</v>
      </c>
      <c r="Q546" s="181">
        <v>0</v>
      </c>
      <c r="R546" s="181">
        <f>Q546*H546</f>
        <v>0</v>
      </c>
      <c r="S546" s="181">
        <v>0</v>
      </c>
      <c r="T546" s="182">
        <f>S546*H546</f>
        <v>0</v>
      </c>
      <c r="AR546" s="138" t="s">
        <v>985</v>
      </c>
      <c r="AT546" s="138" t="s">
        <v>137</v>
      </c>
      <c r="AU546" s="138" t="s">
        <v>82</v>
      </c>
      <c r="AY546" s="17" t="s">
        <v>134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985</v>
      </c>
      <c r="BM546" s="138" t="s">
        <v>1012</v>
      </c>
    </row>
    <row r="547" spans="2:65" s="1" customFormat="1" ht="6.95" customHeight="1">
      <c r="B547" s="41"/>
      <c r="C547" s="42"/>
      <c r="D547" s="42"/>
      <c r="E547" s="42"/>
      <c r="F547" s="42"/>
      <c r="G547" s="42"/>
      <c r="H547" s="42"/>
      <c r="I547" s="42"/>
      <c r="J547" s="42"/>
      <c r="K547" s="42"/>
      <c r="L547" s="32"/>
    </row>
  </sheetData>
  <sheetProtection algorithmName="SHA-512" hashValue="q26+i41hoDuB58Ec/dk2b+YDuOoaQ710PhY/UbA3M74mP7U/67O6pRbBS2G41vqPvX8o9OaUH+eNul4hVGf2bg==" saltValue="r6KUj+TJxZZlzuisew8F4Q==" spinCount="100000" sheet="1" objects="1" scenarios="1" formatColumns="0" formatRows="0" autoFilter="0"/>
  <autoFilter ref="C104:K546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0100-000000000000}"/>
    <hyperlink ref="F111" r:id="rId2" xr:uid="{00000000-0004-0000-0100-000001000000}"/>
    <hyperlink ref="F118" r:id="rId3" xr:uid="{00000000-0004-0000-0100-000002000000}"/>
    <hyperlink ref="F120" r:id="rId4" xr:uid="{00000000-0004-0000-0100-000003000000}"/>
    <hyperlink ref="F124" r:id="rId5" xr:uid="{00000000-0004-0000-0100-000004000000}"/>
    <hyperlink ref="F129" r:id="rId6" xr:uid="{00000000-0004-0000-0100-000005000000}"/>
    <hyperlink ref="F132" r:id="rId7" xr:uid="{00000000-0004-0000-0100-000006000000}"/>
    <hyperlink ref="F135" r:id="rId8" xr:uid="{00000000-0004-0000-0100-000007000000}"/>
    <hyperlink ref="F137" r:id="rId9" xr:uid="{00000000-0004-0000-0100-000008000000}"/>
    <hyperlink ref="F139" r:id="rId10" xr:uid="{00000000-0004-0000-0100-000009000000}"/>
    <hyperlink ref="F143" r:id="rId11" xr:uid="{00000000-0004-0000-0100-00000A000000}"/>
    <hyperlink ref="F154" r:id="rId12" xr:uid="{00000000-0004-0000-0100-00000B000000}"/>
    <hyperlink ref="F158" r:id="rId13" xr:uid="{00000000-0004-0000-0100-00000C000000}"/>
    <hyperlink ref="F169" r:id="rId14" xr:uid="{00000000-0004-0000-0100-00000D000000}"/>
    <hyperlink ref="F182" r:id="rId15" xr:uid="{00000000-0004-0000-0100-00000E000000}"/>
    <hyperlink ref="F185" r:id="rId16" xr:uid="{00000000-0004-0000-0100-00000F000000}"/>
    <hyperlink ref="F187" r:id="rId17" xr:uid="{00000000-0004-0000-0100-000010000000}"/>
    <hyperlink ref="F190" r:id="rId18" xr:uid="{00000000-0004-0000-0100-000011000000}"/>
    <hyperlink ref="F197" r:id="rId19" xr:uid="{00000000-0004-0000-0100-000012000000}"/>
    <hyperlink ref="F203" r:id="rId20" xr:uid="{00000000-0004-0000-0100-000013000000}"/>
    <hyperlink ref="F210" r:id="rId21" xr:uid="{00000000-0004-0000-0100-000014000000}"/>
    <hyperlink ref="F212" r:id="rId22" xr:uid="{00000000-0004-0000-0100-000015000000}"/>
    <hyperlink ref="F214" r:id="rId23" xr:uid="{00000000-0004-0000-0100-000016000000}"/>
    <hyperlink ref="F217" r:id="rId24" xr:uid="{00000000-0004-0000-0100-000017000000}"/>
    <hyperlink ref="F224" r:id="rId25" xr:uid="{00000000-0004-0000-0100-000018000000}"/>
    <hyperlink ref="F228" r:id="rId26" xr:uid="{00000000-0004-0000-0100-000019000000}"/>
    <hyperlink ref="F234" r:id="rId27" xr:uid="{00000000-0004-0000-0100-00001A000000}"/>
    <hyperlink ref="F241" r:id="rId28" xr:uid="{00000000-0004-0000-0100-00001B000000}"/>
    <hyperlink ref="F244" r:id="rId29" xr:uid="{00000000-0004-0000-0100-00001C000000}"/>
    <hyperlink ref="F246" r:id="rId30" xr:uid="{00000000-0004-0000-0100-00001D000000}"/>
    <hyperlink ref="F249" r:id="rId31" xr:uid="{00000000-0004-0000-0100-00001E000000}"/>
    <hyperlink ref="F253" r:id="rId32" xr:uid="{00000000-0004-0000-0100-00001F000000}"/>
    <hyperlink ref="F255" r:id="rId33" xr:uid="{00000000-0004-0000-0100-000020000000}"/>
    <hyperlink ref="F259" r:id="rId34" xr:uid="{00000000-0004-0000-0100-000021000000}"/>
    <hyperlink ref="F261" r:id="rId35" xr:uid="{00000000-0004-0000-0100-000022000000}"/>
    <hyperlink ref="F265" r:id="rId36" xr:uid="{00000000-0004-0000-0100-000023000000}"/>
    <hyperlink ref="F267" r:id="rId37" xr:uid="{00000000-0004-0000-0100-000024000000}"/>
    <hyperlink ref="F270" r:id="rId38" xr:uid="{00000000-0004-0000-0100-000025000000}"/>
    <hyperlink ref="F273" r:id="rId39" xr:uid="{00000000-0004-0000-0100-000026000000}"/>
    <hyperlink ref="F276" r:id="rId40" xr:uid="{00000000-0004-0000-0100-000027000000}"/>
    <hyperlink ref="F280" r:id="rId41" xr:uid="{00000000-0004-0000-0100-000028000000}"/>
    <hyperlink ref="F285" r:id="rId42" xr:uid="{00000000-0004-0000-0100-000029000000}"/>
    <hyperlink ref="F288" r:id="rId43" xr:uid="{00000000-0004-0000-0100-00002A000000}"/>
    <hyperlink ref="F290" r:id="rId44" xr:uid="{00000000-0004-0000-0100-00002B000000}"/>
    <hyperlink ref="F292" r:id="rId45" xr:uid="{00000000-0004-0000-0100-00002C000000}"/>
    <hyperlink ref="F294" r:id="rId46" xr:uid="{00000000-0004-0000-0100-00002D000000}"/>
    <hyperlink ref="F297" r:id="rId47" xr:uid="{00000000-0004-0000-0100-00002E000000}"/>
    <hyperlink ref="F299" r:id="rId48" xr:uid="{00000000-0004-0000-0100-00002F000000}"/>
    <hyperlink ref="F307" r:id="rId49" xr:uid="{00000000-0004-0000-0100-000030000000}"/>
    <hyperlink ref="F311" r:id="rId50" xr:uid="{00000000-0004-0000-0100-000031000000}"/>
    <hyperlink ref="F314" r:id="rId51" xr:uid="{00000000-0004-0000-0100-000032000000}"/>
    <hyperlink ref="F324" r:id="rId52" xr:uid="{00000000-0004-0000-0100-000033000000}"/>
    <hyperlink ref="F327" r:id="rId53" xr:uid="{00000000-0004-0000-0100-000034000000}"/>
    <hyperlink ref="F332" r:id="rId54" xr:uid="{00000000-0004-0000-0100-000035000000}"/>
    <hyperlink ref="F339" r:id="rId55" xr:uid="{00000000-0004-0000-0100-000036000000}"/>
    <hyperlink ref="F346" r:id="rId56" xr:uid="{00000000-0004-0000-0100-000037000000}"/>
    <hyperlink ref="F350" r:id="rId57" xr:uid="{00000000-0004-0000-0100-000038000000}"/>
    <hyperlink ref="F353" r:id="rId58" xr:uid="{00000000-0004-0000-0100-000039000000}"/>
    <hyperlink ref="F359" r:id="rId59" xr:uid="{00000000-0004-0000-0100-00003A000000}"/>
    <hyperlink ref="F365" r:id="rId60" xr:uid="{00000000-0004-0000-0100-00003B000000}"/>
    <hyperlink ref="F368" r:id="rId61" xr:uid="{00000000-0004-0000-0100-00003C000000}"/>
    <hyperlink ref="F370" r:id="rId62" xr:uid="{00000000-0004-0000-0100-00003D000000}"/>
    <hyperlink ref="F374" r:id="rId63" xr:uid="{00000000-0004-0000-0100-00003E000000}"/>
    <hyperlink ref="F378" r:id="rId64" xr:uid="{00000000-0004-0000-0100-00003F000000}"/>
    <hyperlink ref="F380" r:id="rId65" xr:uid="{00000000-0004-0000-0100-000040000000}"/>
    <hyperlink ref="F383" r:id="rId66" xr:uid="{00000000-0004-0000-0100-000041000000}"/>
    <hyperlink ref="F387" r:id="rId67" xr:uid="{00000000-0004-0000-0100-000042000000}"/>
    <hyperlink ref="F391" r:id="rId68" xr:uid="{00000000-0004-0000-0100-000043000000}"/>
    <hyperlink ref="F396" r:id="rId69" xr:uid="{00000000-0004-0000-0100-000044000000}"/>
    <hyperlink ref="F399" r:id="rId70" xr:uid="{00000000-0004-0000-0100-000045000000}"/>
    <hyperlink ref="F404" r:id="rId71" xr:uid="{00000000-0004-0000-0100-000046000000}"/>
    <hyperlink ref="F409" r:id="rId72" xr:uid="{00000000-0004-0000-0100-000047000000}"/>
    <hyperlink ref="F416" r:id="rId73" xr:uid="{00000000-0004-0000-0100-000048000000}"/>
    <hyperlink ref="F418" r:id="rId74" xr:uid="{00000000-0004-0000-0100-000049000000}"/>
    <hyperlink ref="F420" r:id="rId75" xr:uid="{00000000-0004-0000-0100-00004A000000}"/>
    <hyperlink ref="F426" r:id="rId76" xr:uid="{00000000-0004-0000-0100-00004B000000}"/>
    <hyperlink ref="F429" r:id="rId77" xr:uid="{00000000-0004-0000-0100-00004C000000}"/>
    <hyperlink ref="F432" r:id="rId78" xr:uid="{00000000-0004-0000-0100-00004D000000}"/>
    <hyperlink ref="F447" r:id="rId79" xr:uid="{00000000-0004-0000-0100-00004E000000}"/>
    <hyperlink ref="F449" r:id="rId80" xr:uid="{00000000-0004-0000-0100-00004F000000}"/>
    <hyperlink ref="F451" r:id="rId81" xr:uid="{00000000-0004-0000-0100-000050000000}"/>
    <hyperlink ref="F455" r:id="rId82" xr:uid="{00000000-0004-0000-0100-000051000000}"/>
    <hyperlink ref="F460" r:id="rId83" xr:uid="{00000000-0004-0000-0100-000052000000}"/>
    <hyperlink ref="F462" r:id="rId84" xr:uid="{00000000-0004-0000-0100-000053000000}"/>
    <hyperlink ref="F465" r:id="rId85" xr:uid="{00000000-0004-0000-0100-000054000000}"/>
    <hyperlink ref="F472" r:id="rId86" xr:uid="{00000000-0004-0000-0100-000055000000}"/>
    <hyperlink ref="F479" r:id="rId87" xr:uid="{00000000-0004-0000-0100-000056000000}"/>
    <hyperlink ref="F486" r:id="rId88" xr:uid="{00000000-0004-0000-0100-000057000000}"/>
    <hyperlink ref="F493" r:id="rId89" xr:uid="{00000000-0004-0000-0100-000058000000}"/>
    <hyperlink ref="F500" r:id="rId90" xr:uid="{00000000-0004-0000-0100-000059000000}"/>
    <hyperlink ref="F504" r:id="rId91" xr:uid="{00000000-0004-0000-0100-00005A000000}"/>
    <hyperlink ref="F507" r:id="rId92" xr:uid="{00000000-0004-0000-0100-00005B000000}"/>
    <hyperlink ref="F510" r:id="rId93" xr:uid="{00000000-0004-0000-0100-00005C000000}"/>
    <hyperlink ref="F512" r:id="rId94" xr:uid="{00000000-0004-0000-0100-00005D000000}"/>
    <hyperlink ref="F514" r:id="rId95" xr:uid="{00000000-0004-0000-0100-00005E000000}"/>
    <hyperlink ref="F518" r:id="rId96" xr:uid="{00000000-0004-0000-0100-00005F000000}"/>
    <hyperlink ref="F522" r:id="rId97" xr:uid="{00000000-0004-0000-0100-000060000000}"/>
    <hyperlink ref="F525" r:id="rId98" xr:uid="{00000000-0004-0000-0100-000061000000}"/>
    <hyperlink ref="F531" r:id="rId99" xr:uid="{00000000-0004-0000-0100-00006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86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Stavební úpravy 2.NP Mateřské školy Moskevské náměstí 1994, Teplice</v>
      </c>
      <c r="F7" s="308"/>
      <c r="G7" s="308"/>
      <c r="H7" s="308"/>
      <c r="L7" s="20"/>
    </row>
    <row r="8" spans="2:46" s="1" customFormat="1" ht="12" customHeight="1">
      <c r="B8" s="32"/>
      <c r="D8" s="27" t="s">
        <v>87</v>
      </c>
      <c r="L8" s="32"/>
    </row>
    <row r="9" spans="2:46" s="1" customFormat="1" ht="16.5" customHeight="1">
      <c r="B9" s="32"/>
      <c r="E9" s="279" t="s">
        <v>1013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17. 2. 2025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8"/>
      <c r="G18" s="298"/>
      <c r="H18" s="29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302" t="s">
        <v>37</v>
      </c>
      <c r="F27" s="302"/>
      <c r="G27" s="302"/>
      <c r="H27" s="302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ROUND((SUM(BE86:BE148)),  2)</f>
        <v>0</v>
      </c>
      <c r="I33" s="89">
        <v>0.21</v>
      </c>
      <c r="J33" s="88">
        <f>ROUND(((SUM(BE86:BE148))*I33),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ROUND((SUM(BF86:BF148)),  2)</f>
        <v>0</v>
      </c>
      <c r="I34" s="89">
        <v>0.12</v>
      </c>
      <c r="J34" s="88">
        <f>ROUND(((SUM(BF86:BF148))*I34),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ROUND((SUM(BG86:BG148)),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ROUND((SUM(BH86:BH148)),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ROUND((SUM(BI86:BI148)),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89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Stavební úpravy 2.NP Mateřské školy Moskevské náměstí 1994, Teplice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87</v>
      </c>
      <c r="L49" s="32"/>
    </row>
    <row r="50" spans="2:47" s="1" customFormat="1" ht="16.5" customHeight="1">
      <c r="B50" s="32"/>
      <c r="E50" s="279" t="str">
        <f>E9</f>
        <v>SO 02 - Elektroinstalace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17. 2. 2025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Teplice</v>
      </c>
      <c r="I54" s="27" t="s">
        <v>31</v>
      </c>
      <c r="J54" s="30" t="str">
        <f>E21</f>
        <v>Statum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Lukáš Novák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90</v>
      </c>
      <c r="D57" s="90"/>
      <c r="E57" s="90"/>
      <c r="F57" s="90"/>
      <c r="G57" s="90"/>
      <c r="H57" s="90"/>
      <c r="I57" s="90"/>
      <c r="J57" s="97" t="s">
        <v>91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J86</f>
        <v>0</v>
      </c>
      <c r="L59" s="32"/>
      <c r="AU59" s="17" t="s">
        <v>92</v>
      </c>
    </row>
    <row r="60" spans="2:47" s="8" customFormat="1" ht="24.95" customHeight="1">
      <c r="B60" s="99"/>
      <c r="D60" s="100" t="s">
        <v>1014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1015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1016</v>
      </c>
      <c r="E62" s="105"/>
      <c r="F62" s="105"/>
      <c r="G62" s="105"/>
      <c r="H62" s="105"/>
      <c r="I62" s="105"/>
      <c r="J62" s="106">
        <f>J91</f>
        <v>0</v>
      </c>
      <c r="L62" s="103"/>
    </row>
    <row r="63" spans="2:47" s="9" customFormat="1" ht="19.899999999999999" customHeight="1">
      <c r="B63" s="103"/>
      <c r="D63" s="104" t="s">
        <v>1017</v>
      </c>
      <c r="E63" s="105"/>
      <c r="F63" s="105"/>
      <c r="G63" s="105"/>
      <c r="H63" s="105"/>
      <c r="I63" s="105"/>
      <c r="J63" s="106">
        <f>J99</f>
        <v>0</v>
      </c>
      <c r="L63" s="103"/>
    </row>
    <row r="64" spans="2:47" s="9" customFormat="1" ht="19.899999999999999" customHeight="1">
      <c r="B64" s="103"/>
      <c r="D64" s="104" t="s">
        <v>1018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1019</v>
      </c>
      <c r="E65" s="105"/>
      <c r="F65" s="105"/>
      <c r="G65" s="105"/>
      <c r="H65" s="105"/>
      <c r="I65" s="105"/>
      <c r="J65" s="106">
        <f>J126</f>
        <v>0</v>
      </c>
      <c r="L65" s="103"/>
    </row>
    <row r="66" spans="2:12" s="9" customFormat="1" ht="19.899999999999999" customHeight="1">
      <c r="B66" s="103"/>
      <c r="D66" s="104" t="s">
        <v>1020</v>
      </c>
      <c r="E66" s="105"/>
      <c r="F66" s="105"/>
      <c r="G66" s="105"/>
      <c r="H66" s="105"/>
      <c r="I66" s="105"/>
      <c r="J66" s="106">
        <f>J142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119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7" t="str">
        <f>E7</f>
        <v>Stavební úpravy 2.NP Mateřské školy Moskevské náměstí 1994, Teplice</v>
      </c>
      <c r="F76" s="308"/>
      <c r="G76" s="308"/>
      <c r="H76" s="308"/>
      <c r="L76" s="32"/>
    </row>
    <row r="77" spans="2:12" s="1" customFormat="1" ht="12" customHeight="1">
      <c r="B77" s="32"/>
      <c r="C77" s="27" t="s">
        <v>87</v>
      </c>
      <c r="L77" s="32"/>
    </row>
    <row r="78" spans="2:12" s="1" customFormat="1" ht="16.5" customHeight="1">
      <c r="B78" s="32"/>
      <c r="E78" s="279" t="str">
        <f>E9</f>
        <v>SO 02 - Elektroinstalace</v>
      </c>
      <c r="F78" s="306"/>
      <c r="G78" s="306"/>
      <c r="H78" s="306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17. 2. 2025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>Statutární město Teplice</v>
      </c>
      <c r="I82" s="27" t="s">
        <v>31</v>
      </c>
      <c r="J82" s="30" t="str">
        <f>E21</f>
        <v>Statum s.r.o.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>Lukáš Novák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120</v>
      </c>
      <c r="D85" s="109" t="s">
        <v>57</v>
      </c>
      <c r="E85" s="109" t="s">
        <v>53</v>
      </c>
      <c r="F85" s="109" t="s">
        <v>54</v>
      </c>
      <c r="G85" s="109" t="s">
        <v>121</v>
      </c>
      <c r="H85" s="109" t="s">
        <v>122</v>
      </c>
      <c r="I85" s="109" t="s">
        <v>123</v>
      </c>
      <c r="J85" s="109" t="s">
        <v>91</v>
      </c>
      <c r="K85" s="110" t="s">
        <v>124</v>
      </c>
      <c r="L85" s="107"/>
      <c r="M85" s="56" t="s">
        <v>19</v>
      </c>
      <c r="N85" s="57" t="s">
        <v>42</v>
      </c>
      <c r="O85" s="57" t="s">
        <v>125</v>
      </c>
      <c r="P85" s="57" t="s">
        <v>126</v>
      </c>
      <c r="Q85" s="57" t="s">
        <v>127</v>
      </c>
      <c r="R85" s="57" t="s">
        <v>128</v>
      </c>
      <c r="S85" s="57" t="s">
        <v>129</v>
      </c>
      <c r="T85" s="58" t="s">
        <v>130</v>
      </c>
    </row>
    <row r="86" spans="2:65" s="1" customFormat="1" ht="22.9" customHeight="1">
      <c r="B86" s="32"/>
      <c r="C86" s="61" t="s">
        <v>131</v>
      </c>
      <c r="J86" s="111">
        <f>BK86</f>
        <v>0</v>
      </c>
      <c r="L86" s="32"/>
      <c r="M86" s="59"/>
      <c r="N86" s="50"/>
      <c r="O86" s="50"/>
      <c r="P86" s="112">
        <f>P87</f>
        <v>0</v>
      </c>
      <c r="Q86" s="50"/>
      <c r="R86" s="112">
        <f>R87</f>
        <v>0</v>
      </c>
      <c r="S86" s="50"/>
      <c r="T86" s="113">
        <f>T87</f>
        <v>0</v>
      </c>
      <c r="AT86" s="17" t="s">
        <v>71</v>
      </c>
      <c r="AU86" s="17" t="s">
        <v>92</v>
      </c>
      <c r="BK86" s="114">
        <f>BK87</f>
        <v>0</v>
      </c>
    </row>
    <row r="87" spans="2:65" s="11" customFormat="1" ht="25.9" customHeight="1">
      <c r="B87" s="115"/>
      <c r="D87" s="116" t="s">
        <v>71</v>
      </c>
      <c r="E87" s="117" t="s">
        <v>1021</v>
      </c>
      <c r="F87" s="117" t="s">
        <v>1022</v>
      </c>
      <c r="I87" s="118"/>
      <c r="J87" s="119">
        <f>BK87</f>
        <v>0</v>
      </c>
      <c r="L87" s="115"/>
      <c r="M87" s="120"/>
      <c r="P87" s="121">
        <f>P88+P91+P99+P113+P126+P142</f>
        <v>0</v>
      </c>
      <c r="R87" s="121">
        <f>R88+R91+R99+R113+R126+R142</f>
        <v>0</v>
      </c>
      <c r="T87" s="122">
        <f>T88+T91+T99+T113+T126+T142</f>
        <v>0</v>
      </c>
      <c r="AR87" s="116" t="s">
        <v>142</v>
      </c>
      <c r="AT87" s="123" t="s">
        <v>71</v>
      </c>
      <c r="AU87" s="123" t="s">
        <v>72</v>
      </c>
      <c r="AY87" s="116" t="s">
        <v>134</v>
      </c>
      <c r="BK87" s="124">
        <f>BK88+BK91+BK99+BK113+BK126+BK142</f>
        <v>0</v>
      </c>
    </row>
    <row r="88" spans="2:65" s="11" customFormat="1" ht="22.9" customHeight="1">
      <c r="B88" s="115"/>
      <c r="D88" s="116" t="s">
        <v>71</v>
      </c>
      <c r="E88" s="125" t="s">
        <v>1023</v>
      </c>
      <c r="F88" s="125" t="s">
        <v>1024</v>
      </c>
      <c r="I88" s="118"/>
      <c r="J88" s="126">
        <f>BK88</f>
        <v>0</v>
      </c>
      <c r="L88" s="115"/>
      <c r="M88" s="120"/>
      <c r="P88" s="121">
        <f>SUM(P89:P90)</f>
        <v>0</v>
      </c>
      <c r="R88" s="121">
        <f>SUM(R89:R90)</f>
        <v>0</v>
      </c>
      <c r="T88" s="122">
        <f>SUM(T89:T90)</f>
        <v>0</v>
      </c>
      <c r="AR88" s="116" t="s">
        <v>142</v>
      </c>
      <c r="AT88" s="123" t="s">
        <v>71</v>
      </c>
      <c r="AU88" s="123" t="s">
        <v>80</v>
      </c>
      <c r="AY88" s="116" t="s">
        <v>134</v>
      </c>
      <c r="BK88" s="124">
        <f>SUM(BK89:BK90)</f>
        <v>0</v>
      </c>
    </row>
    <row r="89" spans="2:65" s="1" customFormat="1" ht="16.5" customHeight="1">
      <c r="B89" s="32"/>
      <c r="C89" s="127" t="s">
        <v>80</v>
      </c>
      <c r="D89" s="127" t="s">
        <v>137</v>
      </c>
      <c r="E89" s="128" t="s">
        <v>1025</v>
      </c>
      <c r="F89" s="129" t="s">
        <v>1026</v>
      </c>
      <c r="G89" s="130" t="s">
        <v>325</v>
      </c>
      <c r="H89" s="131">
        <v>1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1027</v>
      </c>
      <c r="AT89" s="138" t="s">
        <v>137</v>
      </c>
      <c r="AU89" s="138" t="s">
        <v>82</v>
      </c>
      <c r="AY89" s="17" t="s">
        <v>134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80</v>
      </c>
      <c r="BK89" s="139">
        <f>ROUND(I89*H89,2)</f>
        <v>0</v>
      </c>
      <c r="BL89" s="17" t="s">
        <v>1027</v>
      </c>
      <c r="BM89" s="138" t="s">
        <v>1028</v>
      </c>
    </row>
    <row r="90" spans="2:65" s="1" customFormat="1" ht="16.5" customHeight="1">
      <c r="B90" s="32"/>
      <c r="C90" s="127" t="s">
        <v>82</v>
      </c>
      <c r="D90" s="127" t="s">
        <v>137</v>
      </c>
      <c r="E90" s="128" t="s">
        <v>1029</v>
      </c>
      <c r="F90" s="129" t="s">
        <v>1030</v>
      </c>
      <c r="G90" s="130" t="s">
        <v>325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1027</v>
      </c>
      <c r="AT90" s="138" t="s">
        <v>137</v>
      </c>
      <c r="AU90" s="138" t="s">
        <v>82</v>
      </c>
      <c r="AY90" s="17" t="s">
        <v>134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1027</v>
      </c>
      <c r="BM90" s="138" t="s">
        <v>1031</v>
      </c>
    </row>
    <row r="91" spans="2:65" s="11" customFormat="1" ht="22.9" customHeight="1">
      <c r="B91" s="115"/>
      <c r="D91" s="116" t="s">
        <v>71</v>
      </c>
      <c r="E91" s="125" t="s">
        <v>1032</v>
      </c>
      <c r="F91" s="125" t="s">
        <v>1033</v>
      </c>
      <c r="I91" s="118"/>
      <c r="J91" s="126">
        <f>BK91</f>
        <v>0</v>
      </c>
      <c r="L91" s="115"/>
      <c r="M91" s="120"/>
      <c r="P91" s="121">
        <f>SUM(P92:P98)</f>
        <v>0</v>
      </c>
      <c r="R91" s="121">
        <f>SUM(R92:R98)</f>
        <v>0</v>
      </c>
      <c r="T91" s="122">
        <f>SUM(T92:T98)</f>
        <v>0</v>
      </c>
      <c r="AR91" s="116" t="s">
        <v>142</v>
      </c>
      <c r="AT91" s="123" t="s">
        <v>71</v>
      </c>
      <c r="AU91" s="123" t="s">
        <v>80</v>
      </c>
      <c r="AY91" s="116" t="s">
        <v>134</v>
      </c>
      <c r="BK91" s="124">
        <f>SUM(BK92:BK98)</f>
        <v>0</v>
      </c>
    </row>
    <row r="92" spans="2:65" s="1" customFormat="1" ht="16.5" customHeight="1">
      <c r="B92" s="32"/>
      <c r="C92" s="127" t="s">
        <v>154</v>
      </c>
      <c r="D92" s="127" t="s">
        <v>137</v>
      </c>
      <c r="E92" s="128" t="s">
        <v>1034</v>
      </c>
      <c r="F92" s="129" t="s">
        <v>1035</v>
      </c>
      <c r="G92" s="130" t="s">
        <v>320</v>
      </c>
      <c r="H92" s="131">
        <v>15</v>
      </c>
      <c r="I92" s="132"/>
      <c r="J92" s="133">
        <f t="shared" ref="J92:J98" si="0"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 t="shared" ref="P92:P98" si="1">O92*H92</f>
        <v>0</v>
      </c>
      <c r="Q92" s="136">
        <v>0</v>
      </c>
      <c r="R92" s="136">
        <f t="shared" ref="R92:R98" si="2">Q92*H92</f>
        <v>0</v>
      </c>
      <c r="S92" s="136">
        <v>0</v>
      </c>
      <c r="T92" s="137">
        <f t="shared" ref="T92:T98" si="3">S92*H92</f>
        <v>0</v>
      </c>
      <c r="AR92" s="138" t="s">
        <v>142</v>
      </c>
      <c r="AT92" s="138" t="s">
        <v>137</v>
      </c>
      <c r="AU92" s="138" t="s">
        <v>82</v>
      </c>
      <c r="AY92" s="17" t="s">
        <v>134</v>
      </c>
      <c r="BE92" s="139">
        <f t="shared" ref="BE92:BE98" si="4">IF(N92="základní",J92,0)</f>
        <v>0</v>
      </c>
      <c r="BF92" s="139">
        <f t="shared" ref="BF92:BF98" si="5">IF(N92="snížená",J92,0)</f>
        <v>0</v>
      </c>
      <c r="BG92" s="139">
        <f t="shared" ref="BG92:BG98" si="6">IF(N92="zákl. přenesená",J92,0)</f>
        <v>0</v>
      </c>
      <c r="BH92" s="139">
        <f t="shared" ref="BH92:BH98" si="7">IF(N92="sníž. přenesená",J92,0)</f>
        <v>0</v>
      </c>
      <c r="BI92" s="139">
        <f t="shared" ref="BI92:BI98" si="8">IF(N92="nulová",J92,0)</f>
        <v>0</v>
      </c>
      <c r="BJ92" s="17" t="s">
        <v>80</v>
      </c>
      <c r="BK92" s="139">
        <f t="shared" ref="BK92:BK98" si="9">ROUND(I92*H92,2)</f>
        <v>0</v>
      </c>
      <c r="BL92" s="17" t="s">
        <v>142</v>
      </c>
      <c r="BM92" s="138" t="s">
        <v>1036</v>
      </c>
    </row>
    <row r="93" spans="2:65" s="1" customFormat="1" ht="16.5" customHeight="1">
      <c r="B93" s="32"/>
      <c r="C93" s="127" t="s">
        <v>142</v>
      </c>
      <c r="D93" s="127" t="s">
        <v>137</v>
      </c>
      <c r="E93" s="128" t="s">
        <v>1037</v>
      </c>
      <c r="F93" s="129" t="s">
        <v>1038</v>
      </c>
      <c r="G93" s="130" t="s">
        <v>320</v>
      </c>
      <c r="H93" s="131">
        <v>6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142</v>
      </c>
      <c r="AT93" s="138" t="s">
        <v>137</v>
      </c>
      <c r="AU93" s="138" t="s">
        <v>82</v>
      </c>
      <c r="AY93" s="17" t="s">
        <v>134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142</v>
      </c>
      <c r="BM93" s="138" t="s">
        <v>1039</v>
      </c>
    </row>
    <row r="94" spans="2:65" s="1" customFormat="1" ht="16.5" customHeight="1">
      <c r="B94" s="32"/>
      <c r="C94" s="127" t="s">
        <v>165</v>
      </c>
      <c r="D94" s="127" t="s">
        <v>137</v>
      </c>
      <c r="E94" s="128" t="s">
        <v>1040</v>
      </c>
      <c r="F94" s="129" t="s">
        <v>1041</v>
      </c>
      <c r="G94" s="130" t="s">
        <v>320</v>
      </c>
      <c r="H94" s="131">
        <v>3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142</v>
      </c>
      <c r="AT94" s="138" t="s">
        <v>137</v>
      </c>
      <c r="AU94" s="138" t="s">
        <v>82</v>
      </c>
      <c r="AY94" s="17" t="s">
        <v>134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142</v>
      </c>
      <c r="BM94" s="138" t="s">
        <v>1042</v>
      </c>
    </row>
    <row r="95" spans="2:65" s="1" customFormat="1" ht="16.5" customHeight="1">
      <c r="B95" s="32"/>
      <c r="C95" s="127" t="s">
        <v>135</v>
      </c>
      <c r="D95" s="127" t="s">
        <v>137</v>
      </c>
      <c r="E95" s="128" t="s">
        <v>1043</v>
      </c>
      <c r="F95" s="129" t="s">
        <v>1044</v>
      </c>
      <c r="G95" s="130" t="s">
        <v>320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142</v>
      </c>
      <c r="AT95" s="138" t="s">
        <v>137</v>
      </c>
      <c r="AU95" s="138" t="s">
        <v>82</v>
      </c>
      <c r="AY95" s="17" t="s">
        <v>134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142</v>
      </c>
      <c r="BM95" s="138" t="s">
        <v>1045</v>
      </c>
    </row>
    <row r="96" spans="2:65" s="1" customFormat="1" ht="16.5" customHeight="1">
      <c r="B96" s="32"/>
      <c r="C96" s="127" t="s">
        <v>178</v>
      </c>
      <c r="D96" s="127" t="s">
        <v>137</v>
      </c>
      <c r="E96" s="128" t="s">
        <v>1046</v>
      </c>
      <c r="F96" s="129" t="s">
        <v>1047</v>
      </c>
      <c r="G96" s="130" t="s">
        <v>320</v>
      </c>
      <c r="H96" s="131">
        <v>10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142</v>
      </c>
      <c r="AT96" s="138" t="s">
        <v>137</v>
      </c>
      <c r="AU96" s="138" t="s">
        <v>82</v>
      </c>
      <c r="AY96" s="17" t="s">
        <v>134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142</v>
      </c>
      <c r="BM96" s="138" t="s">
        <v>1048</v>
      </c>
    </row>
    <row r="97" spans="2:65" s="1" customFormat="1" ht="16.5" customHeight="1">
      <c r="B97" s="32"/>
      <c r="C97" s="127" t="s">
        <v>158</v>
      </c>
      <c r="D97" s="127" t="s">
        <v>137</v>
      </c>
      <c r="E97" s="128" t="s">
        <v>1049</v>
      </c>
      <c r="F97" s="129" t="s">
        <v>1050</v>
      </c>
      <c r="G97" s="130" t="s">
        <v>320</v>
      </c>
      <c r="H97" s="131">
        <v>5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142</v>
      </c>
      <c r="AT97" s="138" t="s">
        <v>137</v>
      </c>
      <c r="AU97" s="138" t="s">
        <v>82</v>
      </c>
      <c r="AY97" s="17" t="s">
        <v>134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142</v>
      </c>
      <c r="BM97" s="138" t="s">
        <v>1051</v>
      </c>
    </row>
    <row r="98" spans="2:65" s="1" customFormat="1" ht="16.5" customHeight="1">
      <c r="B98" s="32"/>
      <c r="C98" s="127" t="s">
        <v>176</v>
      </c>
      <c r="D98" s="127" t="s">
        <v>137</v>
      </c>
      <c r="E98" s="128" t="s">
        <v>1052</v>
      </c>
      <c r="F98" s="129" t="s">
        <v>1053</v>
      </c>
      <c r="G98" s="130" t="s">
        <v>325</v>
      </c>
      <c r="H98" s="131">
        <v>1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142</v>
      </c>
      <c r="AT98" s="138" t="s">
        <v>137</v>
      </c>
      <c r="AU98" s="138" t="s">
        <v>82</v>
      </c>
      <c r="AY98" s="17" t="s">
        <v>134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142</v>
      </c>
      <c r="BM98" s="138" t="s">
        <v>1054</v>
      </c>
    </row>
    <row r="99" spans="2:65" s="11" customFormat="1" ht="22.9" customHeight="1">
      <c r="B99" s="115"/>
      <c r="D99" s="116" t="s">
        <v>71</v>
      </c>
      <c r="E99" s="125" t="s">
        <v>1055</v>
      </c>
      <c r="F99" s="125" t="s">
        <v>1056</v>
      </c>
      <c r="I99" s="118"/>
      <c r="J99" s="126">
        <f>BK99</f>
        <v>0</v>
      </c>
      <c r="L99" s="115"/>
      <c r="M99" s="120"/>
      <c r="P99" s="121">
        <f>SUM(P100:P112)</f>
        <v>0</v>
      </c>
      <c r="R99" s="121">
        <f>SUM(R100:R112)</f>
        <v>0</v>
      </c>
      <c r="T99" s="122">
        <f>SUM(T100:T112)</f>
        <v>0</v>
      </c>
      <c r="AR99" s="116" t="s">
        <v>142</v>
      </c>
      <c r="AT99" s="123" t="s">
        <v>71</v>
      </c>
      <c r="AU99" s="123" t="s">
        <v>80</v>
      </c>
      <c r="AY99" s="116" t="s">
        <v>134</v>
      </c>
      <c r="BK99" s="124">
        <f>SUM(BK100:BK112)</f>
        <v>0</v>
      </c>
    </row>
    <row r="100" spans="2:65" s="1" customFormat="1" ht="16.5" customHeight="1">
      <c r="B100" s="32"/>
      <c r="C100" s="127" t="s">
        <v>193</v>
      </c>
      <c r="D100" s="127" t="s">
        <v>137</v>
      </c>
      <c r="E100" s="128" t="s">
        <v>1057</v>
      </c>
      <c r="F100" s="129" t="s">
        <v>1058</v>
      </c>
      <c r="G100" s="130" t="s">
        <v>320</v>
      </c>
      <c r="H100" s="131">
        <v>5</v>
      </c>
      <c r="I100" s="132"/>
      <c r="J100" s="133">
        <f t="shared" ref="J100:J112" si="10"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ref="P100:P112" si="11">O100*H100</f>
        <v>0</v>
      </c>
      <c r="Q100" s="136">
        <v>0</v>
      </c>
      <c r="R100" s="136">
        <f t="shared" ref="R100:R112" si="12">Q100*H100</f>
        <v>0</v>
      </c>
      <c r="S100" s="136">
        <v>0</v>
      </c>
      <c r="T100" s="137">
        <f t="shared" ref="T100:T112" si="13">S100*H100</f>
        <v>0</v>
      </c>
      <c r="AR100" s="138" t="s">
        <v>142</v>
      </c>
      <c r="AT100" s="138" t="s">
        <v>137</v>
      </c>
      <c r="AU100" s="138" t="s">
        <v>82</v>
      </c>
      <c r="AY100" s="17" t="s">
        <v>134</v>
      </c>
      <c r="BE100" s="139">
        <f t="shared" ref="BE100:BE112" si="14">IF(N100="základní",J100,0)</f>
        <v>0</v>
      </c>
      <c r="BF100" s="139">
        <f t="shared" ref="BF100:BF112" si="15">IF(N100="snížená",J100,0)</f>
        <v>0</v>
      </c>
      <c r="BG100" s="139">
        <f t="shared" ref="BG100:BG112" si="16">IF(N100="zákl. přenesená",J100,0)</f>
        <v>0</v>
      </c>
      <c r="BH100" s="139">
        <f t="shared" ref="BH100:BH112" si="17">IF(N100="sníž. přenesená",J100,0)</f>
        <v>0</v>
      </c>
      <c r="BI100" s="139">
        <f t="shared" ref="BI100:BI112" si="18">IF(N100="nulová",J100,0)</f>
        <v>0</v>
      </c>
      <c r="BJ100" s="17" t="s">
        <v>80</v>
      </c>
      <c r="BK100" s="139">
        <f t="shared" ref="BK100:BK112" si="19">ROUND(I100*H100,2)</f>
        <v>0</v>
      </c>
      <c r="BL100" s="17" t="s">
        <v>142</v>
      </c>
      <c r="BM100" s="138" t="s">
        <v>1059</v>
      </c>
    </row>
    <row r="101" spans="2:65" s="1" customFormat="1" ht="16.5" customHeight="1">
      <c r="B101" s="32"/>
      <c r="C101" s="127" t="s">
        <v>198</v>
      </c>
      <c r="D101" s="127" t="s">
        <v>137</v>
      </c>
      <c r="E101" s="128" t="s">
        <v>1060</v>
      </c>
      <c r="F101" s="129" t="s">
        <v>1061</v>
      </c>
      <c r="G101" s="130" t="s">
        <v>320</v>
      </c>
      <c r="H101" s="131">
        <v>1</v>
      </c>
      <c r="I101" s="132"/>
      <c r="J101" s="133">
        <f t="shared" si="1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1"/>
        <v>0</v>
      </c>
      <c r="Q101" s="136">
        <v>0</v>
      </c>
      <c r="R101" s="136">
        <f t="shared" si="12"/>
        <v>0</v>
      </c>
      <c r="S101" s="136">
        <v>0</v>
      </c>
      <c r="T101" s="137">
        <f t="shared" si="13"/>
        <v>0</v>
      </c>
      <c r="AR101" s="138" t="s">
        <v>142</v>
      </c>
      <c r="AT101" s="138" t="s">
        <v>137</v>
      </c>
      <c r="AU101" s="138" t="s">
        <v>82</v>
      </c>
      <c r="AY101" s="17" t="s">
        <v>134</v>
      </c>
      <c r="BE101" s="139">
        <f t="shared" si="14"/>
        <v>0</v>
      </c>
      <c r="BF101" s="139">
        <f t="shared" si="15"/>
        <v>0</v>
      </c>
      <c r="BG101" s="139">
        <f t="shared" si="16"/>
        <v>0</v>
      </c>
      <c r="BH101" s="139">
        <f t="shared" si="17"/>
        <v>0</v>
      </c>
      <c r="BI101" s="139">
        <f t="shared" si="18"/>
        <v>0</v>
      </c>
      <c r="BJ101" s="17" t="s">
        <v>80</v>
      </c>
      <c r="BK101" s="139">
        <f t="shared" si="19"/>
        <v>0</v>
      </c>
      <c r="BL101" s="17" t="s">
        <v>142</v>
      </c>
      <c r="BM101" s="138" t="s">
        <v>1062</v>
      </c>
    </row>
    <row r="102" spans="2:65" s="1" customFormat="1" ht="16.5" customHeight="1">
      <c r="B102" s="32"/>
      <c r="C102" s="127" t="s">
        <v>8</v>
      </c>
      <c r="D102" s="127" t="s">
        <v>137</v>
      </c>
      <c r="E102" s="128" t="s">
        <v>1063</v>
      </c>
      <c r="F102" s="129" t="s">
        <v>1064</v>
      </c>
      <c r="G102" s="130" t="s">
        <v>320</v>
      </c>
      <c r="H102" s="131">
        <v>8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142</v>
      </c>
      <c r="AT102" s="138" t="s">
        <v>137</v>
      </c>
      <c r="AU102" s="138" t="s">
        <v>82</v>
      </c>
      <c r="AY102" s="17" t="s">
        <v>134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142</v>
      </c>
      <c r="BM102" s="138" t="s">
        <v>1065</v>
      </c>
    </row>
    <row r="103" spans="2:65" s="1" customFormat="1" ht="16.5" customHeight="1">
      <c r="B103" s="32"/>
      <c r="C103" s="127" t="s">
        <v>207</v>
      </c>
      <c r="D103" s="127" t="s">
        <v>137</v>
      </c>
      <c r="E103" s="128" t="s">
        <v>1066</v>
      </c>
      <c r="F103" s="129" t="s">
        <v>1067</v>
      </c>
      <c r="G103" s="130" t="s">
        <v>320</v>
      </c>
      <c r="H103" s="131">
        <v>14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142</v>
      </c>
      <c r="AT103" s="138" t="s">
        <v>137</v>
      </c>
      <c r="AU103" s="138" t="s">
        <v>82</v>
      </c>
      <c r="AY103" s="17" t="s">
        <v>134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142</v>
      </c>
      <c r="BM103" s="138" t="s">
        <v>1068</v>
      </c>
    </row>
    <row r="104" spans="2:65" s="1" customFormat="1" ht="16.5" customHeight="1">
      <c r="B104" s="32"/>
      <c r="C104" s="127" t="s">
        <v>211</v>
      </c>
      <c r="D104" s="127" t="s">
        <v>137</v>
      </c>
      <c r="E104" s="128" t="s">
        <v>1069</v>
      </c>
      <c r="F104" s="129" t="s">
        <v>1070</v>
      </c>
      <c r="G104" s="130" t="s">
        <v>320</v>
      </c>
      <c r="H104" s="131">
        <v>1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142</v>
      </c>
      <c r="AT104" s="138" t="s">
        <v>137</v>
      </c>
      <c r="AU104" s="138" t="s">
        <v>82</v>
      </c>
      <c r="AY104" s="17" t="s">
        <v>134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142</v>
      </c>
      <c r="BM104" s="138" t="s">
        <v>1071</v>
      </c>
    </row>
    <row r="105" spans="2:65" s="1" customFormat="1" ht="16.5" customHeight="1">
      <c r="B105" s="32"/>
      <c r="C105" s="127" t="s">
        <v>225</v>
      </c>
      <c r="D105" s="127" t="s">
        <v>137</v>
      </c>
      <c r="E105" s="128" t="s">
        <v>1072</v>
      </c>
      <c r="F105" s="129" t="s">
        <v>1073</v>
      </c>
      <c r="G105" s="130" t="s">
        <v>320</v>
      </c>
      <c r="H105" s="131">
        <v>1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142</v>
      </c>
      <c r="AT105" s="138" t="s">
        <v>137</v>
      </c>
      <c r="AU105" s="138" t="s">
        <v>82</v>
      </c>
      <c r="AY105" s="17" t="s">
        <v>134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142</v>
      </c>
      <c r="BM105" s="138" t="s">
        <v>1074</v>
      </c>
    </row>
    <row r="106" spans="2:65" s="1" customFormat="1" ht="16.5" customHeight="1">
      <c r="B106" s="32"/>
      <c r="C106" s="127" t="s">
        <v>231</v>
      </c>
      <c r="D106" s="127" t="s">
        <v>137</v>
      </c>
      <c r="E106" s="128" t="s">
        <v>1075</v>
      </c>
      <c r="F106" s="129" t="s">
        <v>1076</v>
      </c>
      <c r="G106" s="130" t="s">
        <v>325</v>
      </c>
      <c r="H106" s="131">
        <v>1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142</v>
      </c>
      <c r="AT106" s="138" t="s">
        <v>137</v>
      </c>
      <c r="AU106" s="138" t="s">
        <v>82</v>
      </c>
      <c r="AY106" s="17" t="s">
        <v>134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142</v>
      </c>
      <c r="BM106" s="138" t="s">
        <v>1077</v>
      </c>
    </row>
    <row r="107" spans="2:65" s="1" customFormat="1" ht="16.5" customHeight="1">
      <c r="B107" s="32"/>
      <c r="C107" s="127" t="s">
        <v>238</v>
      </c>
      <c r="D107" s="127" t="s">
        <v>137</v>
      </c>
      <c r="E107" s="128" t="s">
        <v>1078</v>
      </c>
      <c r="F107" s="129" t="s">
        <v>1079</v>
      </c>
      <c r="G107" s="130" t="s">
        <v>201</v>
      </c>
      <c r="H107" s="131">
        <v>30</v>
      </c>
      <c r="I107" s="132"/>
      <c r="J107" s="133">
        <f t="shared" si="1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1"/>
        <v>0</v>
      </c>
      <c r="Q107" s="136">
        <v>0</v>
      </c>
      <c r="R107" s="136">
        <f t="shared" si="12"/>
        <v>0</v>
      </c>
      <c r="S107" s="136">
        <v>0</v>
      </c>
      <c r="T107" s="137">
        <f t="shared" si="13"/>
        <v>0</v>
      </c>
      <c r="AR107" s="138" t="s">
        <v>1027</v>
      </c>
      <c r="AT107" s="138" t="s">
        <v>137</v>
      </c>
      <c r="AU107" s="138" t="s">
        <v>82</v>
      </c>
      <c r="AY107" s="17" t="s">
        <v>134</v>
      </c>
      <c r="BE107" s="139">
        <f t="shared" si="14"/>
        <v>0</v>
      </c>
      <c r="BF107" s="139">
        <f t="shared" si="15"/>
        <v>0</v>
      </c>
      <c r="BG107" s="139">
        <f t="shared" si="16"/>
        <v>0</v>
      </c>
      <c r="BH107" s="139">
        <f t="shared" si="17"/>
        <v>0</v>
      </c>
      <c r="BI107" s="139">
        <f t="shared" si="18"/>
        <v>0</v>
      </c>
      <c r="BJ107" s="17" t="s">
        <v>80</v>
      </c>
      <c r="BK107" s="139">
        <f t="shared" si="19"/>
        <v>0</v>
      </c>
      <c r="BL107" s="17" t="s">
        <v>1027</v>
      </c>
      <c r="BM107" s="138" t="s">
        <v>1080</v>
      </c>
    </row>
    <row r="108" spans="2:65" s="1" customFormat="1" ht="16.5" customHeight="1">
      <c r="B108" s="32"/>
      <c r="C108" s="127" t="s">
        <v>247</v>
      </c>
      <c r="D108" s="127" t="s">
        <v>137</v>
      </c>
      <c r="E108" s="128" t="s">
        <v>1081</v>
      </c>
      <c r="F108" s="129" t="s">
        <v>1082</v>
      </c>
      <c r="G108" s="130" t="s">
        <v>201</v>
      </c>
      <c r="H108" s="131">
        <v>10</v>
      </c>
      <c r="I108" s="132"/>
      <c r="J108" s="133">
        <f t="shared" si="1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1"/>
        <v>0</v>
      </c>
      <c r="Q108" s="136">
        <v>0</v>
      </c>
      <c r="R108" s="136">
        <f t="shared" si="12"/>
        <v>0</v>
      </c>
      <c r="S108" s="136">
        <v>0</v>
      </c>
      <c r="T108" s="137">
        <f t="shared" si="13"/>
        <v>0</v>
      </c>
      <c r="AR108" s="138" t="s">
        <v>1027</v>
      </c>
      <c r="AT108" s="138" t="s">
        <v>137</v>
      </c>
      <c r="AU108" s="138" t="s">
        <v>82</v>
      </c>
      <c r="AY108" s="17" t="s">
        <v>134</v>
      </c>
      <c r="BE108" s="139">
        <f t="shared" si="14"/>
        <v>0</v>
      </c>
      <c r="BF108" s="139">
        <f t="shared" si="15"/>
        <v>0</v>
      </c>
      <c r="BG108" s="139">
        <f t="shared" si="16"/>
        <v>0</v>
      </c>
      <c r="BH108" s="139">
        <f t="shared" si="17"/>
        <v>0</v>
      </c>
      <c r="BI108" s="139">
        <f t="shared" si="18"/>
        <v>0</v>
      </c>
      <c r="BJ108" s="17" t="s">
        <v>80</v>
      </c>
      <c r="BK108" s="139">
        <f t="shared" si="19"/>
        <v>0</v>
      </c>
      <c r="BL108" s="17" t="s">
        <v>1027</v>
      </c>
      <c r="BM108" s="138" t="s">
        <v>1083</v>
      </c>
    </row>
    <row r="109" spans="2:65" s="1" customFormat="1" ht="16.5" customHeight="1">
      <c r="B109" s="32"/>
      <c r="C109" s="127" t="s">
        <v>253</v>
      </c>
      <c r="D109" s="127" t="s">
        <v>137</v>
      </c>
      <c r="E109" s="128" t="s">
        <v>1084</v>
      </c>
      <c r="F109" s="129" t="s">
        <v>1085</v>
      </c>
      <c r="G109" s="130" t="s">
        <v>478</v>
      </c>
      <c r="H109" s="131">
        <v>20</v>
      </c>
      <c r="I109" s="132"/>
      <c r="J109" s="133">
        <f t="shared" si="1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1"/>
        <v>0</v>
      </c>
      <c r="Q109" s="136">
        <v>0</v>
      </c>
      <c r="R109" s="136">
        <f t="shared" si="12"/>
        <v>0</v>
      </c>
      <c r="S109" s="136">
        <v>0</v>
      </c>
      <c r="T109" s="137">
        <f t="shared" si="13"/>
        <v>0</v>
      </c>
      <c r="AR109" s="138" t="s">
        <v>1027</v>
      </c>
      <c r="AT109" s="138" t="s">
        <v>137</v>
      </c>
      <c r="AU109" s="138" t="s">
        <v>82</v>
      </c>
      <c r="AY109" s="17" t="s">
        <v>134</v>
      </c>
      <c r="BE109" s="139">
        <f t="shared" si="14"/>
        <v>0</v>
      </c>
      <c r="BF109" s="139">
        <f t="shared" si="15"/>
        <v>0</v>
      </c>
      <c r="BG109" s="139">
        <f t="shared" si="16"/>
        <v>0</v>
      </c>
      <c r="BH109" s="139">
        <f t="shared" si="17"/>
        <v>0</v>
      </c>
      <c r="BI109" s="139">
        <f t="shared" si="18"/>
        <v>0</v>
      </c>
      <c r="BJ109" s="17" t="s">
        <v>80</v>
      </c>
      <c r="BK109" s="139">
        <f t="shared" si="19"/>
        <v>0</v>
      </c>
      <c r="BL109" s="17" t="s">
        <v>1027</v>
      </c>
      <c r="BM109" s="138" t="s">
        <v>1086</v>
      </c>
    </row>
    <row r="110" spans="2:65" s="1" customFormat="1" ht="16.5" customHeight="1">
      <c r="B110" s="32"/>
      <c r="C110" s="127" t="s">
        <v>260</v>
      </c>
      <c r="D110" s="127" t="s">
        <v>137</v>
      </c>
      <c r="E110" s="128" t="s">
        <v>1087</v>
      </c>
      <c r="F110" s="129" t="s">
        <v>1088</v>
      </c>
      <c r="G110" s="130" t="s">
        <v>478</v>
      </c>
      <c r="H110" s="131">
        <v>200</v>
      </c>
      <c r="I110" s="132"/>
      <c r="J110" s="133">
        <f t="shared" si="1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1"/>
        <v>0</v>
      </c>
      <c r="Q110" s="136">
        <v>0</v>
      </c>
      <c r="R110" s="136">
        <f t="shared" si="12"/>
        <v>0</v>
      </c>
      <c r="S110" s="136">
        <v>0</v>
      </c>
      <c r="T110" s="137">
        <f t="shared" si="13"/>
        <v>0</v>
      </c>
      <c r="AR110" s="138" t="s">
        <v>1027</v>
      </c>
      <c r="AT110" s="138" t="s">
        <v>137</v>
      </c>
      <c r="AU110" s="138" t="s">
        <v>82</v>
      </c>
      <c r="AY110" s="17" t="s">
        <v>134</v>
      </c>
      <c r="BE110" s="139">
        <f t="shared" si="14"/>
        <v>0</v>
      </c>
      <c r="BF110" s="139">
        <f t="shared" si="15"/>
        <v>0</v>
      </c>
      <c r="BG110" s="139">
        <f t="shared" si="16"/>
        <v>0</v>
      </c>
      <c r="BH110" s="139">
        <f t="shared" si="17"/>
        <v>0</v>
      </c>
      <c r="BI110" s="139">
        <f t="shared" si="18"/>
        <v>0</v>
      </c>
      <c r="BJ110" s="17" t="s">
        <v>80</v>
      </c>
      <c r="BK110" s="139">
        <f t="shared" si="19"/>
        <v>0</v>
      </c>
      <c r="BL110" s="17" t="s">
        <v>1027</v>
      </c>
      <c r="BM110" s="138" t="s">
        <v>1089</v>
      </c>
    </row>
    <row r="111" spans="2:65" s="1" customFormat="1" ht="16.5" customHeight="1">
      <c r="B111" s="32"/>
      <c r="C111" s="127" t="s">
        <v>7</v>
      </c>
      <c r="D111" s="127" t="s">
        <v>137</v>
      </c>
      <c r="E111" s="128" t="s">
        <v>1090</v>
      </c>
      <c r="F111" s="129" t="s">
        <v>1091</v>
      </c>
      <c r="G111" s="130" t="s">
        <v>478</v>
      </c>
      <c r="H111" s="131">
        <v>95</v>
      </c>
      <c r="I111" s="132"/>
      <c r="J111" s="133">
        <f t="shared" si="1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1"/>
        <v>0</v>
      </c>
      <c r="Q111" s="136">
        <v>0</v>
      </c>
      <c r="R111" s="136">
        <f t="shared" si="12"/>
        <v>0</v>
      </c>
      <c r="S111" s="136">
        <v>0</v>
      </c>
      <c r="T111" s="137">
        <f t="shared" si="13"/>
        <v>0</v>
      </c>
      <c r="AR111" s="138" t="s">
        <v>142</v>
      </c>
      <c r="AT111" s="138" t="s">
        <v>137</v>
      </c>
      <c r="AU111" s="138" t="s">
        <v>82</v>
      </c>
      <c r="AY111" s="17" t="s">
        <v>134</v>
      </c>
      <c r="BE111" s="139">
        <f t="shared" si="14"/>
        <v>0</v>
      </c>
      <c r="BF111" s="139">
        <f t="shared" si="15"/>
        <v>0</v>
      </c>
      <c r="BG111" s="139">
        <f t="shared" si="16"/>
        <v>0</v>
      </c>
      <c r="BH111" s="139">
        <f t="shared" si="17"/>
        <v>0</v>
      </c>
      <c r="BI111" s="139">
        <f t="shared" si="18"/>
        <v>0</v>
      </c>
      <c r="BJ111" s="17" t="s">
        <v>80</v>
      </c>
      <c r="BK111" s="139">
        <f t="shared" si="19"/>
        <v>0</v>
      </c>
      <c r="BL111" s="17" t="s">
        <v>142</v>
      </c>
      <c r="BM111" s="138" t="s">
        <v>1092</v>
      </c>
    </row>
    <row r="112" spans="2:65" s="1" customFormat="1" ht="16.5" customHeight="1">
      <c r="B112" s="32"/>
      <c r="C112" s="127" t="s">
        <v>270</v>
      </c>
      <c r="D112" s="127" t="s">
        <v>137</v>
      </c>
      <c r="E112" s="128" t="s">
        <v>1093</v>
      </c>
      <c r="F112" s="129" t="s">
        <v>1094</v>
      </c>
      <c r="G112" s="130" t="s">
        <v>201</v>
      </c>
      <c r="H112" s="131">
        <v>1</v>
      </c>
      <c r="I112" s="132"/>
      <c r="J112" s="133">
        <f t="shared" si="1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142</v>
      </c>
      <c r="AT112" s="138" t="s">
        <v>137</v>
      </c>
      <c r="AU112" s="138" t="s">
        <v>82</v>
      </c>
      <c r="AY112" s="17" t="s">
        <v>134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7" t="s">
        <v>80</v>
      </c>
      <c r="BK112" s="139">
        <f t="shared" si="19"/>
        <v>0</v>
      </c>
      <c r="BL112" s="17" t="s">
        <v>142</v>
      </c>
      <c r="BM112" s="138" t="s">
        <v>1095</v>
      </c>
    </row>
    <row r="113" spans="2:65" s="11" customFormat="1" ht="22.9" customHeight="1">
      <c r="B113" s="115"/>
      <c r="D113" s="116" t="s">
        <v>71</v>
      </c>
      <c r="E113" s="125" t="s">
        <v>1096</v>
      </c>
      <c r="F113" s="125" t="s">
        <v>1097</v>
      </c>
      <c r="I113" s="118"/>
      <c r="J113" s="126">
        <f>BK113</f>
        <v>0</v>
      </c>
      <c r="L113" s="115"/>
      <c r="M113" s="120"/>
      <c r="P113" s="121">
        <f>SUM(P114:P125)</f>
        <v>0</v>
      </c>
      <c r="R113" s="121">
        <f>SUM(R114:R125)</f>
        <v>0</v>
      </c>
      <c r="T113" s="122">
        <f>SUM(T114:T125)</f>
        <v>0</v>
      </c>
      <c r="AR113" s="116" t="s">
        <v>142</v>
      </c>
      <c r="AT113" s="123" t="s">
        <v>71</v>
      </c>
      <c r="AU113" s="123" t="s">
        <v>80</v>
      </c>
      <c r="AY113" s="116" t="s">
        <v>134</v>
      </c>
      <c r="BK113" s="124">
        <f>SUM(BK114:BK125)</f>
        <v>0</v>
      </c>
    </row>
    <row r="114" spans="2:65" s="1" customFormat="1" ht="16.5" customHeight="1">
      <c r="B114" s="32"/>
      <c r="C114" s="127" t="s">
        <v>277</v>
      </c>
      <c r="D114" s="127" t="s">
        <v>137</v>
      </c>
      <c r="E114" s="128" t="s">
        <v>1098</v>
      </c>
      <c r="F114" s="129" t="s">
        <v>1099</v>
      </c>
      <c r="G114" s="130" t="s">
        <v>478</v>
      </c>
      <c r="H114" s="131">
        <v>26</v>
      </c>
      <c r="I114" s="132"/>
      <c r="J114" s="133">
        <f t="shared" ref="J114:J125" si="20">ROUND(I114*H114,2)</f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ref="P114:P125" si="21">O114*H114</f>
        <v>0</v>
      </c>
      <c r="Q114" s="136">
        <v>0</v>
      </c>
      <c r="R114" s="136">
        <f t="shared" ref="R114:R125" si="22">Q114*H114</f>
        <v>0</v>
      </c>
      <c r="S114" s="136">
        <v>0</v>
      </c>
      <c r="T114" s="137">
        <f t="shared" ref="T114:T125" si="23">S114*H114</f>
        <v>0</v>
      </c>
      <c r="AR114" s="138" t="s">
        <v>1027</v>
      </c>
      <c r="AT114" s="138" t="s">
        <v>137</v>
      </c>
      <c r="AU114" s="138" t="s">
        <v>82</v>
      </c>
      <c r="AY114" s="17" t="s">
        <v>134</v>
      </c>
      <c r="BE114" s="139">
        <f t="shared" ref="BE114:BE125" si="24">IF(N114="základní",J114,0)</f>
        <v>0</v>
      </c>
      <c r="BF114" s="139">
        <f t="shared" ref="BF114:BF125" si="25">IF(N114="snížená",J114,0)</f>
        <v>0</v>
      </c>
      <c r="BG114" s="139">
        <f t="shared" ref="BG114:BG125" si="26">IF(N114="zákl. přenesená",J114,0)</f>
        <v>0</v>
      </c>
      <c r="BH114" s="139">
        <f t="shared" ref="BH114:BH125" si="27">IF(N114="sníž. přenesená",J114,0)</f>
        <v>0</v>
      </c>
      <c r="BI114" s="139">
        <f t="shared" ref="BI114:BI125" si="28">IF(N114="nulová",J114,0)</f>
        <v>0</v>
      </c>
      <c r="BJ114" s="17" t="s">
        <v>80</v>
      </c>
      <c r="BK114" s="139">
        <f t="shared" ref="BK114:BK125" si="29">ROUND(I114*H114,2)</f>
        <v>0</v>
      </c>
      <c r="BL114" s="17" t="s">
        <v>1027</v>
      </c>
      <c r="BM114" s="138" t="s">
        <v>1100</v>
      </c>
    </row>
    <row r="115" spans="2:65" s="1" customFormat="1" ht="16.5" customHeight="1">
      <c r="B115" s="32"/>
      <c r="C115" s="127" t="s">
        <v>283</v>
      </c>
      <c r="D115" s="127" t="s">
        <v>137</v>
      </c>
      <c r="E115" s="128" t="s">
        <v>1101</v>
      </c>
      <c r="F115" s="129" t="s">
        <v>1102</v>
      </c>
      <c r="G115" s="130" t="s">
        <v>478</v>
      </c>
      <c r="H115" s="131">
        <v>92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1027</v>
      </c>
      <c r="AT115" s="138" t="s">
        <v>137</v>
      </c>
      <c r="AU115" s="138" t="s">
        <v>82</v>
      </c>
      <c r="AY115" s="17" t="s">
        <v>134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1027</v>
      </c>
      <c r="BM115" s="138" t="s">
        <v>1103</v>
      </c>
    </row>
    <row r="116" spans="2:65" s="1" customFormat="1" ht="16.5" customHeight="1">
      <c r="B116" s="32"/>
      <c r="C116" s="127" t="s">
        <v>290</v>
      </c>
      <c r="D116" s="127" t="s">
        <v>137</v>
      </c>
      <c r="E116" s="128" t="s">
        <v>1104</v>
      </c>
      <c r="F116" s="129" t="s">
        <v>1105</v>
      </c>
      <c r="G116" s="130" t="s">
        <v>478</v>
      </c>
      <c r="H116" s="131">
        <v>22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1027</v>
      </c>
      <c r="AT116" s="138" t="s">
        <v>137</v>
      </c>
      <c r="AU116" s="138" t="s">
        <v>82</v>
      </c>
      <c r="AY116" s="17" t="s">
        <v>134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1027</v>
      </c>
      <c r="BM116" s="138" t="s">
        <v>1106</v>
      </c>
    </row>
    <row r="117" spans="2:65" s="1" customFormat="1" ht="16.5" customHeight="1">
      <c r="B117" s="32"/>
      <c r="C117" s="127" t="s">
        <v>295</v>
      </c>
      <c r="D117" s="127" t="s">
        <v>137</v>
      </c>
      <c r="E117" s="128" t="s">
        <v>1107</v>
      </c>
      <c r="F117" s="129" t="s">
        <v>1108</v>
      </c>
      <c r="G117" s="130" t="s">
        <v>478</v>
      </c>
      <c r="H117" s="131">
        <v>153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1027</v>
      </c>
      <c r="AT117" s="138" t="s">
        <v>137</v>
      </c>
      <c r="AU117" s="138" t="s">
        <v>82</v>
      </c>
      <c r="AY117" s="17" t="s">
        <v>134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1027</v>
      </c>
      <c r="BM117" s="138" t="s">
        <v>1109</v>
      </c>
    </row>
    <row r="118" spans="2:65" s="1" customFormat="1" ht="16.5" customHeight="1">
      <c r="B118" s="32"/>
      <c r="C118" s="127" t="s">
        <v>299</v>
      </c>
      <c r="D118" s="127" t="s">
        <v>137</v>
      </c>
      <c r="E118" s="128" t="s">
        <v>1110</v>
      </c>
      <c r="F118" s="129" t="s">
        <v>1111</v>
      </c>
      <c r="G118" s="130" t="s">
        <v>478</v>
      </c>
      <c r="H118" s="131">
        <v>298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142</v>
      </c>
      <c r="AT118" s="138" t="s">
        <v>137</v>
      </c>
      <c r="AU118" s="138" t="s">
        <v>82</v>
      </c>
      <c r="AY118" s="17" t="s">
        <v>134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142</v>
      </c>
      <c r="BM118" s="138" t="s">
        <v>1112</v>
      </c>
    </row>
    <row r="119" spans="2:65" s="1" customFormat="1" ht="16.5" customHeight="1">
      <c r="B119" s="32"/>
      <c r="C119" s="127" t="s">
        <v>301</v>
      </c>
      <c r="D119" s="127" t="s">
        <v>137</v>
      </c>
      <c r="E119" s="128" t="s">
        <v>1113</v>
      </c>
      <c r="F119" s="129" t="s">
        <v>1114</v>
      </c>
      <c r="G119" s="130" t="s">
        <v>478</v>
      </c>
      <c r="H119" s="131">
        <v>11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142</v>
      </c>
      <c r="AT119" s="138" t="s">
        <v>137</v>
      </c>
      <c r="AU119" s="138" t="s">
        <v>82</v>
      </c>
      <c r="AY119" s="17" t="s">
        <v>134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142</v>
      </c>
      <c r="BM119" s="138" t="s">
        <v>1115</v>
      </c>
    </row>
    <row r="120" spans="2:65" s="1" customFormat="1" ht="16.5" customHeight="1">
      <c r="B120" s="32"/>
      <c r="C120" s="127" t="s">
        <v>303</v>
      </c>
      <c r="D120" s="127" t="s">
        <v>137</v>
      </c>
      <c r="E120" s="128" t="s">
        <v>1116</v>
      </c>
      <c r="F120" s="129" t="s">
        <v>1117</v>
      </c>
      <c r="G120" s="130" t="s">
        <v>478</v>
      </c>
      <c r="H120" s="131">
        <v>11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142</v>
      </c>
      <c r="AT120" s="138" t="s">
        <v>137</v>
      </c>
      <c r="AU120" s="138" t="s">
        <v>82</v>
      </c>
      <c r="AY120" s="17" t="s">
        <v>134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142</v>
      </c>
      <c r="BM120" s="138" t="s">
        <v>1118</v>
      </c>
    </row>
    <row r="121" spans="2:65" s="1" customFormat="1" ht="16.5" customHeight="1">
      <c r="B121" s="32"/>
      <c r="C121" s="127" t="s">
        <v>306</v>
      </c>
      <c r="D121" s="127" t="s">
        <v>137</v>
      </c>
      <c r="E121" s="128" t="s">
        <v>1119</v>
      </c>
      <c r="F121" s="129" t="s">
        <v>1120</v>
      </c>
      <c r="G121" s="130" t="s">
        <v>478</v>
      </c>
      <c r="H121" s="131">
        <v>26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142</v>
      </c>
      <c r="AT121" s="138" t="s">
        <v>137</v>
      </c>
      <c r="AU121" s="138" t="s">
        <v>82</v>
      </c>
      <c r="AY121" s="17" t="s">
        <v>134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142</v>
      </c>
      <c r="BM121" s="138" t="s">
        <v>1121</v>
      </c>
    </row>
    <row r="122" spans="2:65" s="1" customFormat="1" ht="16.5" customHeight="1">
      <c r="B122" s="32"/>
      <c r="C122" s="127" t="s">
        <v>311</v>
      </c>
      <c r="D122" s="127" t="s">
        <v>137</v>
      </c>
      <c r="E122" s="128" t="s">
        <v>1122</v>
      </c>
      <c r="F122" s="129" t="s">
        <v>1123</v>
      </c>
      <c r="G122" s="130" t="s">
        <v>478</v>
      </c>
      <c r="H122" s="131">
        <v>52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142</v>
      </c>
      <c r="AT122" s="138" t="s">
        <v>137</v>
      </c>
      <c r="AU122" s="138" t="s">
        <v>82</v>
      </c>
      <c r="AY122" s="17" t="s">
        <v>134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142</v>
      </c>
      <c r="BM122" s="138" t="s">
        <v>1124</v>
      </c>
    </row>
    <row r="123" spans="2:65" s="1" customFormat="1" ht="16.5" customHeight="1">
      <c r="B123" s="32"/>
      <c r="C123" s="127" t="s">
        <v>317</v>
      </c>
      <c r="D123" s="127" t="s">
        <v>137</v>
      </c>
      <c r="E123" s="128" t="s">
        <v>1125</v>
      </c>
      <c r="F123" s="129" t="s">
        <v>1126</v>
      </c>
      <c r="G123" s="130" t="s">
        <v>478</v>
      </c>
      <c r="H123" s="131">
        <v>561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142</v>
      </c>
      <c r="AT123" s="138" t="s">
        <v>137</v>
      </c>
      <c r="AU123" s="138" t="s">
        <v>82</v>
      </c>
      <c r="AY123" s="17" t="s">
        <v>134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142</v>
      </c>
      <c r="BM123" s="138" t="s">
        <v>1127</v>
      </c>
    </row>
    <row r="124" spans="2:65" s="1" customFormat="1" ht="16.5" customHeight="1">
      <c r="B124" s="32"/>
      <c r="C124" s="127" t="s">
        <v>322</v>
      </c>
      <c r="D124" s="127" t="s">
        <v>137</v>
      </c>
      <c r="E124" s="128" t="s">
        <v>1128</v>
      </c>
      <c r="F124" s="129" t="s">
        <v>1129</v>
      </c>
      <c r="G124" s="130" t="s">
        <v>478</v>
      </c>
      <c r="H124" s="131">
        <v>2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142</v>
      </c>
      <c r="AT124" s="138" t="s">
        <v>137</v>
      </c>
      <c r="AU124" s="138" t="s">
        <v>82</v>
      </c>
      <c r="AY124" s="17" t="s">
        <v>134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142</v>
      </c>
      <c r="BM124" s="138" t="s">
        <v>1130</v>
      </c>
    </row>
    <row r="125" spans="2:65" s="1" customFormat="1" ht="16.5" customHeight="1">
      <c r="B125" s="32"/>
      <c r="C125" s="127" t="s">
        <v>329</v>
      </c>
      <c r="D125" s="127" t="s">
        <v>137</v>
      </c>
      <c r="E125" s="128" t="s">
        <v>1131</v>
      </c>
      <c r="F125" s="129" t="s">
        <v>1132</v>
      </c>
      <c r="G125" s="130" t="s">
        <v>201</v>
      </c>
      <c r="H125" s="131">
        <v>2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142</v>
      </c>
      <c r="AT125" s="138" t="s">
        <v>137</v>
      </c>
      <c r="AU125" s="138" t="s">
        <v>82</v>
      </c>
      <c r="AY125" s="17" t="s">
        <v>134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142</v>
      </c>
      <c r="BM125" s="138" t="s">
        <v>1133</v>
      </c>
    </row>
    <row r="126" spans="2:65" s="11" customFormat="1" ht="22.9" customHeight="1">
      <c r="B126" s="115"/>
      <c r="D126" s="116" t="s">
        <v>71</v>
      </c>
      <c r="E126" s="125" t="s">
        <v>1134</v>
      </c>
      <c r="F126" s="125" t="s">
        <v>1135</v>
      </c>
      <c r="I126" s="118"/>
      <c r="J126" s="126">
        <f>BK126</f>
        <v>0</v>
      </c>
      <c r="L126" s="115"/>
      <c r="M126" s="120"/>
      <c r="P126" s="121">
        <f>SUM(P127:P141)</f>
        <v>0</v>
      </c>
      <c r="R126" s="121">
        <f>SUM(R127:R141)</f>
        <v>0</v>
      </c>
      <c r="T126" s="122">
        <f>SUM(T127:T141)</f>
        <v>0</v>
      </c>
      <c r="AR126" s="116" t="s">
        <v>142</v>
      </c>
      <c r="AT126" s="123" t="s">
        <v>71</v>
      </c>
      <c r="AU126" s="123" t="s">
        <v>80</v>
      </c>
      <c r="AY126" s="116" t="s">
        <v>134</v>
      </c>
      <c r="BK126" s="124">
        <f>SUM(BK127:BK141)</f>
        <v>0</v>
      </c>
    </row>
    <row r="127" spans="2:65" s="1" customFormat="1" ht="16.5" customHeight="1">
      <c r="B127" s="32"/>
      <c r="C127" s="127" t="s">
        <v>338</v>
      </c>
      <c r="D127" s="127" t="s">
        <v>137</v>
      </c>
      <c r="E127" s="128" t="s">
        <v>1136</v>
      </c>
      <c r="F127" s="129" t="s">
        <v>1137</v>
      </c>
      <c r="G127" s="130" t="s">
        <v>478</v>
      </c>
      <c r="H127" s="131">
        <v>72.400000000000006</v>
      </c>
      <c r="I127" s="132"/>
      <c r="J127" s="133">
        <f t="shared" ref="J127:J141" si="30">ROUND(I127*H127,2)</f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ref="P127:P141" si="31">O127*H127</f>
        <v>0</v>
      </c>
      <c r="Q127" s="136">
        <v>0</v>
      </c>
      <c r="R127" s="136">
        <f t="shared" ref="R127:R141" si="32">Q127*H127</f>
        <v>0</v>
      </c>
      <c r="S127" s="136">
        <v>0</v>
      </c>
      <c r="T127" s="137">
        <f t="shared" ref="T127:T141" si="33">S127*H127</f>
        <v>0</v>
      </c>
      <c r="AR127" s="138" t="s">
        <v>1027</v>
      </c>
      <c r="AT127" s="138" t="s">
        <v>137</v>
      </c>
      <c r="AU127" s="138" t="s">
        <v>82</v>
      </c>
      <c r="AY127" s="17" t="s">
        <v>134</v>
      </c>
      <c r="BE127" s="139">
        <f t="shared" ref="BE127:BE141" si="34">IF(N127="základní",J127,0)</f>
        <v>0</v>
      </c>
      <c r="BF127" s="139">
        <f t="shared" ref="BF127:BF141" si="35">IF(N127="snížená",J127,0)</f>
        <v>0</v>
      </c>
      <c r="BG127" s="139">
        <f t="shared" ref="BG127:BG141" si="36">IF(N127="zákl. přenesená",J127,0)</f>
        <v>0</v>
      </c>
      <c r="BH127" s="139">
        <f t="shared" ref="BH127:BH141" si="37">IF(N127="sníž. přenesená",J127,0)</f>
        <v>0</v>
      </c>
      <c r="BI127" s="139">
        <f t="shared" ref="BI127:BI141" si="38">IF(N127="nulová",J127,0)</f>
        <v>0</v>
      </c>
      <c r="BJ127" s="17" t="s">
        <v>80</v>
      </c>
      <c r="BK127" s="139">
        <f t="shared" ref="BK127:BK141" si="39">ROUND(I127*H127,2)</f>
        <v>0</v>
      </c>
      <c r="BL127" s="17" t="s">
        <v>1027</v>
      </c>
      <c r="BM127" s="138" t="s">
        <v>1138</v>
      </c>
    </row>
    <row r="128" spans="2:65" s="1" customFormat="1" ht="16.5" customHeight="1">
      <c r="B128" s="32"/>
      <c r="C128" s="127" t="s">
        <v>343</v>
      </c>
      <c r="D128" s="127" t="s">
        <v>137</v>
      </c>
      <c r="E128" s="128" t="s">
        <v>1139</v>
      </c>
      <c r="F128" s="129" t="s">
        <v>1140</v>
      </c>
      <c r="G128" s="130" t="s">
        <v>320</v>
      </c>
      <c r="H128" s="131">
        <v>3</v>
      </c>
      <c r="I128" s="132"/>
      <c r="J128" s="133">
        <f t="shared" si="30"/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si="31"/>
        <v>0</v>
      </c>
      <c r="Q128" s="136">
        <v>0</v>
      </c>
      <c r="R128" s="136">
        <f t="shared" si="32"/>
        <v>0</v>
      </c>
      <c r="S128" s="136">
        <v>0</v>
      </c>
      <c r="T128" s="137">
        <f t="shared" si="33"/>
        <v>0</v>
      </c>
      <c r="AR128" s="138" t="s">
        <v>142</v>
      </c>
      <c r="AT128" s="138" t="s">
        <v>137</v>
      </c>
      <c r="AU128" s="138" t="s">
        <v>82</v>
      </c>
      <c r="AY128" s="17" t="s">
        <v>134</v>
      </c>
      <c r="BE128" s="139">
        <f t="shared" si="34"/>
        <v>0</v>
      </c>
      <c r="BF128" s="139">
        <f t="shared" si="35"/>
        <v>0</v>
      </c>
      <c r="BG128" s="139">
        <f t="shared" si="36"/>
        <v>0</v>
      </c>
      <c r="BH128" s="139">
        <f t="shared" si="37"/>
        <v>0</v>
      </c>
      <c r="BI128" s="139">
        <f t="shared" si="38"/>
        <v>0</v>
      </c>
      <c r="BJ128" s="17" t="s">
        <v>80</v>
      </c>
      <c r="BK128" s="139">
        <f t="shared" si="39"/>
        <v>0</v>
      </c>
      <c r="BL128" s="17" t="s">
        <v>142</v>
      </c>
      <c r="BM128" s="138" t="s">
        <v>1141</v>
      </c>
    </row>
    <row r="129" spans="2:65" s="1" customFormat="1" ht="16.5" customHeight="1">
      <c r="B129" s="32"/>
      <c r="C129" s="127" t="s">
        <v>348</v>
      </c>
      <c r="D129" s="127" t="s">
        <v>137</v>
      </c>
      <c r="E129" s="128" t="s">
        <v>1142</v>
      </c>
      <c r="F129" s="129" t="s">
        <v>1143</v>
      </c>
      <c r="G129" s="130" t="s">
        <v>320</v>
      </c>
      <c r="H129" s="131">
        <v>3</v>
      </c>
      <c r="I129" s="132"/>
      <c r="J129" s="133">
        <f t="shared" si="3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31"/>
        <v>0</v>
      </c>
      <c r="Q129" s="136">
        <v>0</v>
      </c>
      <c r="R129" s="136">
        <f t="shared" si="32"/>
        <v>0</v>
      </c>
      <c r="S129" s="136">
        <v>0</v>
      </c>
      <c r="T129" s="137">
        <f t="shared" si="33"/>
        <v>0</v>
      </c>
      <c r="AR129" s="138" t="s">
        <v>142</v>
      </c>
      <c r="AT129" s="138" t="s">
        <v>137</v>
      </c>
      <c r="AU129" s="138" t="s">
        <v>82</v>
      </c>
      <c r="AY129" s="17" t="s">
        <v>134</v>
      </c>
      <c r="BE129" s="139">
        <f t="shared" si="34"/>
        <v>0</v>
      </c>
      <c r="BF129" s="139">
        <f t="shared" si="35"/>
        <v>0</v>
      </c>
      <c r="BG129" s="139">
        <f t="shared" si="36"/>
        <v>0</v>
      </c>
      <c r="BH129" s="139">
        <f t="shared" si="37"/>
        <v>0</v>
      </c>
      <c r="BI129" s="139">
        <f t="shared" si="38"/>
        <v>0</v>
      </c>
      <c r="BJ129" s="17" t="s">
        <v>80</v>
      </c>
      <c r="BK129" s="139">
        <f t="shared" si="39"/>
        <v>0</v>
      </c>
      <c r="BL129" s="17" t="s">
        <v>142</v>
      </c>
      <c r="BM129" s="138" t="s">
        <v>1144</v>
      </c>
    </row>
    <row r="130" spans="2:65" s="1" customFormat="1" ht="16.5" customHeight="1">
      <c r="B130" s="32"/>
      <c r="C130" s="127" t="s">
        <v>355</v>
      </c>
      <c r="D130" s="127" t="s">
        <v>137</v>
      </c>
      <c r="E130" s="128" t="s">
        <v>1145</v>
      </c>
      <c r="F130" s="129" t="s">
        <v>1146</v>
      </c>
      <c r="G130" s="130" t="s">
        <v>320</v>
      </c>
      <c r="H130" s="131">
        <v>2</v>
      </c>
      <c r="I130" s="132"/>
      <c r="J130" s="133">
        <f t="shared" si="3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31"/>
        <v>0</v>
      </c>
      <c r="Q130" s="136">
        <v>0</v>
      </c>
      <c r="R130" s="136">
        <f t="shared" si="32"/>
        <v>0</v>
      </c>
      <c r="S130" s="136">
        <v>0</v>
      </c>
      <c r="T130" s="137">
        <f t="shared" si="33"/>
        <v>0</v>
      </c>
      <c r="AR130" s="138" t="s">
        <v>142</v>
      </c>
      <c r="AT130" s="138" t="s">
        <v>137</v>
      </c>
      <c r="AU130" s="138" t="s">
        <v>82</v>
      </c>
      <c r="AY130" s="17" t="s">
        <v>134</v>
      </c>
      <c r="BE130" s="139">
        <f t="shared" si="34"/>
        <v>0</v>
      </c>
      <c r="BF130" s="139">
        <f t="shared" si="35"/>
        <v>0</v>
      </c>
      <c r="BG130" s="139">
        <f t="shared" si="36"/>
        <v>0</v>
      </c>
      <c r="BH130" s="139">
        <f t="shared" si="37"/>
        <v>0</v>
      </c>
      <c r="BI130" s="139">
        <f t="shared" si="38"/>
        <v>0</v>
      </c>
      <c r="BJ130" s="17" t="s">
        <v>80</v>
      </c>
      <c r="BK130" s="139">
        <f t="shared" si="39"/>
        <v>0</v>
      </c>
      <c r="BL130" s="17" t="s">
        <v>142</v>
      </c>
      <c r="BM130" s="138" t="s">
        <v>1147</v>
      </c>
    </row>
    <row r="131" spans="2:65" s="1" customFormat="1" ht="16.5" customHeight="1">
      <c r="B131" s="32"/>
      <c r="C131" s="127" t="s">
        <v>360</v>
      </c>
      <c r="D131" s="127" t="s">
        <v>137</v>
      </c>
      <c r="E131" s="128" t="s">
        <v>1148</v>
      </c>
      <c r="F131" s="129" t="s">
        <v>1149</v>
      </c>
      <c r="G131" s="130" t="s">
        <v>320</v>
      </c>
      <c r="H131" s="131">
        <v>2</v>
      </c>
      <c r="I131" s="132"/>
      <c r="J131" s="133">
        <f t="shared" si="3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31"/>
        <v>0</v>
      </c>
      <c r="Q131" s="136">
        <v>0</v>
      </c>
      <c r="R131" s="136">
        <f t="shared" si="32"/>
        <v>0</v>
      </c>
      <c r="S131" s="136">
        <v>0</v>
      </c>
      <c r="T131" s="137">
        <f t="shared" si="33"/>
        <v>0</v>
      </c>
      <c r="AR131" s="138" t="s">
        <v>142</v>
      </c>
      <c r="AT131" s="138" t="s">
        <v>137</v>
      </c>
      <c r="AU131" s="138" t="s">
        <v>82</v>
      </c>
      <c r="AY131" s="17" t="s">
        <v>134</v>
      </c>
      <c r="BE131" s="139">
        <f t="shared" si="34"/>
        <v>0</v>
      </c>
      <c r="BF131" s="139">
        <f t="shared" si="35"/>
        <v>0</v>
      </c>
      <c r="BG131" s="139">
        <f t="shared" si="36"/>
        <v>0</v>
      </c>
      <c r="BH131" s="139">
        <f t="shared" si="37"/>
        <v>0</v>
      </c>
      <c r="BI131" s="139">
        <f t="shared" si="38"/>
        <v>0</v>
      </c>
      <c r="BJ131" s="17" t="s">
        <v>80</v>
      </c>
      <c r="BK131" s="139">
        <f t="shared" si="39"/>
        <v>0</v>
      </c>
      <c r="BL131" s="17" t="s">
        <v>142</v>
      </c>
      <c r="BM131" s="138" t="s">
        <v>1150</v>
      </c>
    </row>
    <row r="132" spans="2:65" s="1" customFormat="1" ht="16.5" customHeight="1">
      <c r="B132" s="32"/>
      <c r="C132" s="127" t="s">
        <v>367</v>
      </c>
      <c r="D132" s="127" t="s">
        <v>137</v>
      </c>
      <c r="E132" s="128" t="s">
        <v>1151</v>
      </c>
      <c r="F132" s="129" t="s">
        <v>1152</v>
      </c>
      <c r="G132" s="130" t="s">
        <v>320</v>
      </c>
      <c r="H132" s="131">
        <v>10</v>
      </c>
      <c r="I132" s="132"/>
      <c r="J132" s="133">
        <f t="shared" si="3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31"/>
        <v>0</v>
      </c>
      <c r="Q132" s="136">
        <v>0</v>
      </c>
      <c r="R132" s="136">
        <f t="shared" si="32"/>
        <v>0</v>
      </c>
      <c r="S132" s="136">
        <v>0</v>
      </c>
      <c r="T132" s="137">
        <f t="shared" si="33"/>
        <v>0</v>
      </c>
      <c r="AR132" s="138" t="s">
        <v>142</v>
      </c>
      <c r="AT132" s="138" t="s">
        <v>137</v>
      </c>
      <c r="AU132" s="138" t="s">
        <v>82</v>
      </c>
      <c r="AY132" s="17" t="s">
        <v>134</v>
      </c>
      <c r="BE132" s="139">
        <f t="shared" si="34"/>
        <v>0</v>
      </c>
      <c r="BF132" s="139">
        <f t="shared" si="35"/>
        <v>0</v>
      </c>
      <c r="BG132" s="139">
        <f t="shared" si="36"/>
        <v>0</v>
      </c>
      <c r="BH132" s="139">
        <f t="shared" si="37"/>
        <v>0</v>
      </c>
      <c r="BI132" s="139">
        <f t="shared" si="38"/>
        <v>0</v>
      </c>
      <c r="BJ132" s="17" t="s">
        <v>80</v>
      </c>
      <c r="BK132" s="139">
        <f t="shared" si="39"/>
        <v>0</v>
      </c>
      <c r="BL132" s="17" t="s">
        <v>142</v>
      </c>
      <c r="BM132" s="138" t="s">
        <v>1153</v>
      </c>
    </row>
    <row r="133" spans="2:65" s="1" customFormat="1" ht="16.5" customHeight="1">
      <c r="B133" s="32"/>
      <c r="C133" s="127" t="s">
        <v>372</v>
      </c>
      <c r="D133" s="127" t="s">
        <v>137</v>
      </c>
      <c r="E133" s="128" t="s">
        <v>1154</v>
      </c>
      <c r="F133" s="129" t="s">
        <v>1155</v>
      </c>
      <c r="G133" s="130" t="s">
        <v>320</v>
      </c>
      <c r="H133" s="131">
        <v>3</v>
      </c>
      <c r="I133" s="132"/>
      <c r="J133" s="133">
        <f t="shared" si="3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31"/>
        <v>0</v>
      </c>
      <c r="Q133" s="136">
        <v>0</v>
      </c>
      <c r="R133" s="136">
        <f t="shared" si="32"/>
        <v>0</v>
      </c>
      <c r="S133" s="136">
        <v>0</v>
      </c>
      <c r="T133" s="137">
        <f t="shared" si="33"/>
        <v>0</v>
      </c>
      <c r="AR133" s="138" t="s">
        <v>142</v>
      </c>
      <c r="AT133" s="138" t="s">
        <v>137</v>
      </c>
      <c r="AU133" s="138" t="s">
        <v>82</v>
      </c>
      <c r="AY133" s="17" t="s">
        <v>134</v>
      </c>
      <c r="BE133" s="139">
        <f t="shared" si="34"/>
        <v>0</v>
      </c>
      <c r="BF133" s="139">
        <f t="shared" si="35"/>
        <v>0</v>
      </c>
      <c r="BG133" s="139">
        <f t="shared" si="36"/>
        <v>0</v>
      </c>
      <c r="BH133" s="139">
        <f t="shared" si="37"/>
        <v>0</v>
      </c>
      <c r="BI133" s="139">
        <f t="shared" si="38"/>
        <v>0</v>
      </c>
      <c r="BJ133" s="17" t="s">
        <v>80</v>
      </c>
      <c r="BK133" s="139">
        <f t="shared" si="39"/>
        <v>0</v>
      </c>
      <c r="BL133" s="17" t="s">
        <v>142</v>
      </c>
      <c r="BM133" s="138" t="s">
        <v>1156</v>
      </c>
    </row>
    <row r="134" spans="2:65" s="1" customFormat="1" ht="16.5" customHeight="1">
      <c r="B134" s="32"/>
      <c r="C134" s="127" t="s">
        <v>379</v>
      </c>
      <c r="D134" s="127" t="s">
        <v>137</v>
      </c>
      <c r="E134" s="128" t="s">
        <v>1157</v>
      </c>
      <c r="F134" s="129" t="s">
        <v>1158</v>
      </c>
      <c r="G134" s="130" t="s">
        <v>320</v>
      </c>
      <c r="H134" s="131">
        <v>42</v>
      </c>
      <c r="I134" s="132"/>
      <c r="J134" s="133">
        <f t="shared" si="3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31"/>
        <v>0</v>
      </c>
      <c r="Q134" s="136">
        <v>0</v>
      </c>
      <c r="R134" s="136">
        <f t="shared" si="32"/>
        <v>0</v>
      </c>
      <c r="S134" s="136">
        <v>0</v>
      </c>
      <c r="T134" s="137">
        <f t="shared" si="33"/>
        <v>0</v>
      </c>
      <c r="AR134" s="138" t="s">
        <v>142</v>
      </c>
      <c r="AT134" s="138" t="s">
        <v>137</v>
      </c>
      <c r="AU134" s="138" t="s">
        <v>82</v>
      </c>
      <c r="AY134" s="17" t="s">
        <v>134</v>
      </c>
      <c r="BE134" s="139">
        <f t="shared" si="34"/>
        <v>0</v>
      </c>
      <c r="BF134" s="139">
        <f t="shared" si="35"/>
        <v>0</v>
      </c>
      <c r="BG134" s="139">
        <f t="shared" si="36"/>
        <v>0</v>
      </c>
      <c r="BH134" s="139">
        <f t="shared" si="37"/>
        <v>0</v>
      </c>
      <c r="BI134" s="139">
        <f t="shared" si="38"/>
        <v>0</v>
      </c>
      <c r="BJ134" s="17" t="s">
        <v>80</v>
      </c>
      <c r="BK134" s="139">
        <f t="shared" si="39"/>
        <v>0</v>
      </c>
      <c r="BL134" s="17" t="s">
        <v>142</v>
      </c>
      <c r="BM134" s="138" t="s">
        <v>1159</v>
      </c>
    </row>
    <row r="135" spans="2:65" s="1" customFormat="1" ht="16.5" customHeight="1">
      <c r="B135" s="32"/>
      <c r="C135" s="127" t="s">
        <v>386</v>
      </c>
      <c r="D135" s="127" t="s">
        <v>137</v>
      </c>
      <c r="E135" s="128" t="s">
        <v>1160</v>
      </c>
      <c r="F135" s="129" t="s">
        <v>1161</v>
      </c>
      <c r="G135" s="130" t="s">
        <v>320</v>
      </c>
      <c r="H135" s="131">
        <v>4</v>
      </c>
      <c r="I135" s="132"/>
      <c r="J135" s="133">
        <f t="shared" si="3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31"/>
        <v>0</v>
      </c>
      <c r="Q135" s="136">
        <v>0</v>
      </c>
      <c r="R135" s="136">
        <f t="shared" si="32"/>
        <v>0</v>
      </c>
      <c r="S135" s="136">
        <v>0</v>
      </c>
      <c r="T135" s="137">
        <f t="shared" si="33"/>
        <v>0</v>
      </c>
      <c r="AR135" s="138" t="s">
        <v>142</v>
      </c>
      <c r="AT135" s="138" t="s">
        <v>137</v>
      </c>
      <c r="AU135" s="138" t="s">
        <v>82</v>
      </c>
      <c r="AY135" s="17" t="s">
        <v>134</v>
      </c>
      <c r="BE135" s="139">
        <f t="shared" si="34"/>
        <v>0</v>
      </c>
      <c r="BF135" s="139">
        <f t="shared" si="35"/>
        <v>0</v>
      </c>
      <c r="BG135" s="139">
        <f t="shared" si="36"/>
        <v>0</v>
      </c>
      <c r="BH135" s="139">
        <f t="shared" si="37"/>
        <v>0</v>
      </c>
      <c r="BI135" s="139">
        <f t="shared" si="38"/>
        <v>0</v>
      </c>
      <c r="BJ135" s="17" t="s">
        <v>80</v>
      </c>
      <c r="BK135" s="139">
        <f t="shared" si="39"/>
        <v>0</v>
      </c>
      <c r="BL135" s="17" t="s">
        <v>142</v>
      </c>
      <c r="BM135" s="138" t="s">
        <v>1162</v>
      </c>
    </row>
    <row r="136" spans="2:65" s="1" customFormat="1" ht="16.5" customHeight="1">
      <c r="B136" s="32"/>
      <c r="C136" s="127" t="s">
        <v>391</v>
      </c>
      <c r="D136" s="127" t="s">
        <v>137</v>
      </c>
      <c r="E136" s="128" t="s">
        <v>1163</v>
      </c>
      <c r="F136" s="129" t="s">
        <v>1164</v>
      </c>
      <c r="G136" s="130" t="s">
        <v>320</v>
      </c>
      <c r="H136" s="131">
        <v>3</v>
      </c>
      <c r="I136" s="132"/>
      <c r="J136" s="133">
        <f t="shared" si="3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31"/>
        <v>0</v>
      </c>
      <c r="Q136" s="136">
        <v>0</v>
      </c>
      <c r="R136" s="136">
        <f t="shared" si="32"/>
        <v>0</v>
      </c>
      <c r="S136" s="136">
        <v>0</v>
      </c>
      <c r="T136" s="137">
        <f t="shared" si="33"/>
        <v>0</v>
      </c>
      <c r="AR136" s="138" t="s">
        <v>142</v>
      </c>
      <c r="AT136" s="138" t="s">
        <v>137</v>
      </c>
      <c r="AU136" s="138" t="s">
        <v>82</v>
      </c>
      <c r="AY136" s="17" t="s">
        <v>134</v>
      </c>
      <c r="BE136" s="139">
        <f t="shared" si="34"/>
        <v>0</v>
      </c>
      <c r="BF136" s="139">
        <f t="shared" si="35"/>
        <v>0</v>
      </c>
      <c r="BG136" s="139">
        <f t="shared" si="36"/>
        <v>0</v>
      </c>
      <c r="BH136" s="139">
        <f t="shared" si="37"/>
        <v>0</v>
      </c>
      <c r="BI136" s="139">
        <f t="shared" si="38"/>
        <v>0</v>
      </c>
      <c r="BJ136" s="17" t="s">
        <v>80</v>
      </c>
      <c r="BK136" s="139">
        <f t="shared" si="39"/>
        <v>0</v>
      </c>
      <c r="BL136" s="17" t="s">
        <v>142</v>
      </c>
      <c r="BM136" s="138" t="s">
        <v>1165</v>
      </c>
    </row>
    <row r="137" spans="2:65" s="1" customFormat="1" ht="16.5" customHeight="1">
      <c r="B137" s="32"/>
      <c r="C137" s="127" t="s">
        <v>396</v>
      </c>
      <c r="D137" s="127" t="s">
        <v>137</v>
      </c>
      <c r="E137" s="128" t="s">
        <v>1166</v>
      </c>
      <c r="F137" s="129" t="s">
        <v>1167</v>
      </c>
      <c r="G137" s="130" t="s">
        <v>320</v>
      </c>
      <c r="H137" s="131">
        <v>3</v>
      </c>
      <c r="I137" s="132"/>
      <c r="J137" s="133">
        <f t="shared" si="3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31"/>
        <v>0</v>
      </c>
      <c r="Q137" s="136">
        <v>0</v>
      </c>
      <c r="R137" s="136">
        <f t="shared" si="32"/>
        <v>0</v>
      </c>
      <c r="S137" s="136">
        <v>0</v>
      </c>
      <c r="T137" s="137">
        <f t="shared" si="33"/>
        <v>0</v>
      </c>
      <c r="AR137" s="138" t="s">
        <v>142</v>
      </c>
      <c r="AT137" s="138" t="s">
        <v>137</v>
      </c>
      <c r="AU137" s="138" t="s">
        <v>82</v>
      </c>
      <c r="AY137" s="17" t="s">
        <v>134</v>
      </c>
      <c r="BE137" s="139">
        <f t="shared" si="34"/>
        <v>0</v>
      </c>
      <c r="BF137" s="139">
        <f t="shared" si="35"/>
        <v>0</v>
      </c>
      <c r="BG137" s="139">
        <f t="shared" si="36"/>
        <v>0</v>
      </c>
      <c r="BH137" s="139">
        <f t="shared" si="37"/>
        <v>0</v>
      </c>
      <c r="BI137" s="139">
        <f t="shared" si="38"/>
        <v>0</v>
      </c>
      <c r="BJ137" s="17" t="s">
        <v>80</v>
      </c>
      <c r="BK137" s="139">
        <f t="shared" si="39"/>
        <v>0</v>
      </c>
      <c r="BL137" s="17" t="s">
        <v>142</v>
      </c>
      <c r="BM137" s="138" t="s">
        <v>1168</v>
      </c>
    </row>
    <row r="138" spans="2:65" s="1" customFormat="1" ht="16.5" customHeight="1">
      <c r="B138" s="32"/>
      <c r="C138" s="127" t="s">
        <v>401</v>
      </c>
      <c r="D138" s="127" t="s">
        <v>137</v>
      </c>
      <c r="E138" s="128" t="s">
        <v>1169</v>
      </c>
      <c r="F138" s="129" t="s">
        <v>1170</v>
      </c>
      <c r="G138" s="130" t="s">
        <v>320</v>
      </c>
      <c r="H138" s="131">
        <v>3</v>
      </c>
      <c r="I138" s="132"/>
      <c r="J138" s="133">
        <f t="shared" si="3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31"/>
        <v>0</v>
      </c>
      <c r="Q138" s="136">
        <v>0</v>
      </c>
      <c r="R138" s="136">
        <f t="shared" si="32"/>
        <v>0</v>
      </c>
      <c r="S138" s="136">
        <v>0</v>
      </c>
      <c r="T138" s="137">
        <f t="shared" si="33"/>
        <v>0</v>
      </c>
      <c r="AR138" s="138" t="s">
        <v>142</v>
      </c>
      <c r="AT138" s="138" t="s">
        <v>137</v>
      </c>
      <c r="AU138" s="138" t="s">
        <v>82</v>
      </c>
      <c r="AY138" s="17" t="s">
        <v>134</v>
      </c>
      <c r="BE138" s="139">
        <f t="shared" si="34"/>
        <v>0</v>
      </c>
      <c r="BF138" s="139">
        <f t="shared" si="35"/>
        <v>0</v>
      </c>
      <c r="BG138" s="139">
        <f t="shared" si="36"/>
        <v>0</v>
      </c>
      <c r="BH138" s="139">
        <f t="shared" si="37"/>
        <v>0</v>
      </c>
      <c r="BI138" s="139">
        <f t="shared" si="38"/>
        <v>0</v>
      </c>
      <c r="BJ138" s="17" t="s">
        <v>80</v>
      </c>
      <c r="BK138" s="139">
        <f t="shared" si="39"/>
        <v>0</v>
      </c>
      <c r="BL138" s="17" t="s">
        <v>142</v>
      </c>
      <c r="BM138" s="138" t="s">
        <v>1171</v>
      </c>
    </row>
    <row r="139" spans="2:65" s="1" customFormat="1" ht="16.5" customHeight="1">
      <c r="B139" s="32"/>
      <c r="C139" s="127" t="s">
        <v>406</v>
      </c>
      <c r="D139" s="127" t="s">
        <v>137</v>
      </c>
      <c r="E139" s="128" t="s">
        <v>1172</v>
      </c>
      <c r="F139" s="129" t="s">
        <v>1173</v>
      </c>
      <c r="G139" s="130" t="s">
        <v>325</v>
      </c>
      <c r="H139" s="131">
        <v>2</v>
      </c>
      <c r="I139" s="132"/>
      <c r="J139" s="133">
        <f t="shared" si="3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31"/>
        <v>0</v>
      </c>
      <c r="Q139" s="136">
        <v>0</v>
      </c>
      <c r="R139" s="136">
        <f t="shared" si="32"/>
        <v>0</v>
      </c>
      <c r="S139" s="136">
        <v>0</v>
      </c>
      <c r="T139" s="137">
        <f t="shared" si="33"/>
        <v>0</v>
      </c>
      <c r="AR139" s="138" t="s">
        <v>142</v>
      </c>
      <c r="AT139" s="138" t="s">
        <v>137</v>
      </c>
      <c r="AU139" s="138" t="s">
        <v>82</v>
      </c>
      <c r="AY139" s="17" t="s">
        <v>134</v>
      </c>
      <c r="BE139" s="139">
        <f t="shared" si="34"/>
        <v>0</v>
      </c>
      <c r="BF139" s="139">
        <f t="shared" si="35"/>
        <v>0</v>
      </c>
      <c r="BG139" s="139">
        <f t="shared" si="36"/>
        <v>0</v>
      </c>
      <c r="BH139" s="139">
        <f t="shared" si="37"/>
        <v>0</v>
      </c>
      <c r="BI139" s="139">
        <f t="shared" si="38"/>
        <v>0</v>
      </c>
      <c r="BJ139" s="17" t="s">
        <v>80</v>
      </c>
      <c r="BK139" s="139">
        <f t="shared" si="39"/>
        <v>0</v>
      </c>
      <c r="BL139" s="17" t="s">
        <v>142</v>
      </c>
      <c r="BM139" s="138" t="s">
        <v>1174</v>
      </c>
    </row>
    <row r="140" spans="2:65" s="1" customFormat="1" ht="16.5" customHeight="1">
      <c r="B140" s="32"/>
      <c r="C140" s="127" t="s">
        <v>411</v>
      </c>
      <c r="D140" s="127" t="s">
        <v>137</v>
      </c>
      <c r="E140" s="128" t="s">
        <v>1175</v>
      </c>
      <c r="F140" s="129" t="s">
        <v>1176</v>
      </c>
      <c r="G140" s="130" t="s">
        <v>325</v>
      </c>
      <c r="H140" s="131">
        <v>1</v>
      </c>
      <c r="I140" s="132"/>
      <c r="J140" s="133">
        <f t="shared" si="3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31"/>
        <v>0</v>
      </c>
      <c r="Q140" s="136">
        <v>0</v>
      </c>
      <c r="R140" s="136">
        <f t="shared" si="32"/>
        <v>0</v>
      </c>
      <c r="S140" s="136">
        <v>0</v>
      </c>
      <c r="T140" s="137">
        <f t="shared" si="33"/>
        <v>0</v>
      </c>
      <c r="AR140" s="138" t="s">
        <v>142</v>
      </c>
      <c r="AT140" s="138" t="s">
        <v>137</v>
      </c>
      <c r="AU140" s="138" t="s">
        <v>82</v>
      </c>
      <c r="AY140" s="17" t="s">
        <v>134</v>
      </c>
      <c r="BE140" s="139">
        <f t="shared" si="34"/>
        <v>0</v>
      </c>
      <c r="BF140" s="139">
        <f t="shared" si="35"/>
        <v>0</v>
      </c>
      <c r="BG140" s="139">
        <f t="shared" si="36"/>
        <v>0</v>
      </c>
      <c r="BH140" s="139">
        <f t="shared" si="37"/>
        <v>0</v>
      </c>
      <c r="BI140" s="139">
        <f t="shared" si="38"/>
        <v>0</v>
      </c>
      <c r="BJ140" s="17" t="s">
        <v>80</v>
      </c>
      <c r="BK140" s="139">
        <f t="shared" si="39"/>
        <v>0</v>
      </c>
      <c r="BL140" s="17" t="s">
        <v>142</v>
      </c>
      <c r="BM140" s="138" t="s">
        <v>1177</v>
      </c>
    </row>
    <row r="141" spans="2:65" s="1" customFormat="1" ht="16.5" customHeight="1">
      <c r="B141" s="32"/>
      <c r="C141" s="127" t="s">
        <v>416</v>
      </c>
      <c r="D141" s="127" t="s">
        <v>137</v>
      </c>
      <c r="E141" s="128" t="s">
        <v>1178</v>
      </c>
      <c r="F141" s="129" t="s">
        <v>1179</v>
      </c>
      <c r="G141" s="130" t="s">
        <v>325</v>
      </c>
      <c r="H141" s="131">
        <v>1</v>
      </c>
      <c r="I141" s="132"/>
      <c r="J141" s="133">
        <f t="shared" si="3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31"/>
        <v>0</v>
      </c>
      <c r="Q141" s="136">
        <v>0</v>
      </c>
      <c r="R141" s="136">
        <f t="shared" si="32"/>
        <v>0</v>
      </c>
      <c r="S141" s="136">
        <v>0</v>
      </c>
      <c r="T141" s="137">
        <f t="shared" si="33"/>
        <v>0</v>
      </c>
      <c r="AR141" s="138" t="s">
        <v>142</v>
      </c>
      <c r="AT141" s="138" t="s">
        <v>137</v>
      </c>
      <c r="AU141" s="138" t="s">
        <v>82</v>
      </c>
      <c r="AY141" s="17" t="s">
        <v>134</v>
      </c>
      <c r="BE141" s="139">
        <f t="shared" si="34"/>
        <v>0</v>
      </c>
      <c r="BF141" s="139">
        <f t="shared" si="35"/>
        <v>0</v>
      </c>
      <c r="BG141" s="139">
        <f t="shared" si="36"/>
        <v>0</v>
      </c>
      <c r="BH141" s="139">
        <f t="shared" si="37"/>
        <v>0</v>
      </c>
      <c r="BI141" s="139">
        <f t="shared" si="38"/>
        <v>0</v>
      </c>
      <c r="BJ141" s="17" t="s">
        <v>80</v>
      </c>
      <c r="BK141" s="139">
        <f t="shared" si="39"/>
        <v>0</v>
      </c>
      <c r="BL141" s="17" t="s">
        <v>142</v>
      </c>
      <c r="BM141" s="138" t="s">
        <v>1180</v>
      </c>
    </row>
    <row r="142" spans="2:65" s="11" customFormat="1" ht="22.9" customHeight="1">
      <c r="B142" s="115"/>
      <c r="D142" s="116" t="s">
        <v>71</v>
      </c>
      <c r="E142" s="125" t="s">
        <v>1181</v>
      </c>
      <c r="F142" s="125" t="s">
        <v>1022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142</v>
      </c>
      <c r="AT142" s="123" t="s">
        <v>71</v>
      </c>
      <c r="AU142" s="123" t="s">
        <v>80</v>
      </c>
      <c r="AY142" s="116" t="s">
        <v>134</v>
      </c>
      <c r="BK142" s="124">
        <f>SUM(BK143:BK148)</f>
        <v>0</v>
      </c>
    </row>
    <row r="143" spans="2:65" s="1" customFormat="1" ht="16.5" customHeight="1">
      <c r="B143" s="32"/>
      <c r="C143" s="127" t="s">
        <v>420</v>
      </c>
      <c r="D143" s="127" t="s">
        <v>137</v>
      </c>
      <c r="E143" s="128" t="s">
        <v>1182</v>
      </c>
      <c r="F143" s="129" t="s">
        <v>1183</v>
      </c>
      <c r="G143" s="130" t="s">
        <v>325</v>
      </c>
      <c r="H143" s="131">
        <v>1</v>
      </c>
      <c r="I143" s="132"/>
      <c r="J143" s="133">
        <f t="shared" ref="J143:J148" si="40"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ref="P143:P148" si="41">O143*H143</f>
        <v>0</v>
      </c>
      <c r="Q143" s="136">
        <v>0</v>
      </c>
      <c r="R143" s="136">
        <f t="shared" ref="R143:R148" si="42">Q143*H143</f>
        <v>0</v>
      </c>
      <c r="S143" s="136">
        <v>0</v>
      </c>
      <c r="T143" s="137">
        <f t="shared" ref="T143:T148" si="43">S143*H143</f>
        <v>0</v>
      </c>
      <c r="AR143" s="138" t="s">
        <v>1027</v>
      </c>
      <c r="AT143" s="138" t="s">
        <v>137</v>
      </c>
      <c r="AU143" s="138" t="s">
        <v>82</v>
      </c>
      <c r="AY143" s="17" t="s">
        <v>134</v>
      </c>
      <c r="BE143" s="139">
        <f t="shared" ref="BE143:BE148" si="44">IF(N143="základní",J143,0)</f>
        <v>0</v>
      </c>
      <c r="BF143" s="139">
        <f t="shared" ref="BF143:BF148" si="45">IF(N143="snížená",J143,0)</f>
        <v>0</v>
      </c>
      <c r="BG143" s="139">
        <f t="shared" ref="BG143:BG148" si="46">IF(N143="zákl. přenesená",J143,0)</f>
        <v>0</v>
      </c>
      <c r="BH143" s="139">
        <f t="shared" ref="BH143:BH148" si="47">IF(N143="sníž. přenesená",J143,0)</f>
        <v>0</v>
      </c>
      <c r="BI143" s="139">
        <f t="shared" ref="BI143:BI148" si="48">IF(N143="nulová",J143,0)</f>
        <v>0</v>
      </c>
      <c r="BJ143" s="17" t="s">
        <v>80</v>
      </c>
      <c r="BK143" s="139">
        <f t="shared" ref="BK143:BK148" si="49">ROUND(I143*H143,2)</f>
        <v>0</v>
      </c>
      <c r="BL143" s="17" t="s">
        <v>1027</v>
      </c>
      <c r="BM143" s="138" t="s">
        <v>1184</v>
      </c>
    </row>
    <row r="144" spans="2:65" s="1" customFormat="1" ht="16.5" customHeight="1">
      <c r="B144" s="32"/>
      <c r="C144" s="127" t="s">
        <v>425</v>
      </c>
      <c r="D144" s="127" t="s">
        <v>137</v>
      </c>
      <c r="E144" s="128" t="s">
        <v>1185</v>
      </c>
      <c r="F144" s="129" t="s">
        <v>1186</v>
      </c>
      <c r="G144" s="130" t="s">
        <v>325</v>
      </c>
      <c r="H144" s="131">
        <v>1</v>
      </c>
      <c r="I144" s="132"/>
      <c r="J144" s="133">
        <f t="shared" si="40"/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 t="shared" si="41"/>
        <v>0</v>
      </c>
      <c r="Q144" s="136">
        <v>0</v>
      </c>
      <c r="R144" s="136">
        <f t="shared" si="42"/>
        <v>0</v>
      </c>
      <c r="S144" s="136">
        <v>0</v>
      </c>
      <c r="T144" s="137">
        <f t="shared" si="43"/>
        <v>0</v>
      </c>
      <c r="AR144" s="138" t="s">
        <v>1027</v>
      </c>
      <c r="AT144" s="138" t="s">
        <v>137</v>
      </c>
      <c r="AU144" s="138" t="s">
        <v>82</v>
      </c>
      <c r="AY144" s="17" t="s">
        <v>134</v>
      </c>
      <c r="BE144" s="139">
        <f t="shared" si="44"/>
        <v>0</v>
      </c>
      <c r="BF144" s="139">
        <f t="shared" si="45"/>
        <v>0</v>
      </c>
      <c r="BG144" s="139">
        <f t="shared" si="46"/>
        <v>0</v>
      </c>
      <c r="BH144" s="139">
        <f t="shared" si="47"/>
        <v>0</v>
      </c>
      <c r="BI144" s="139">
        <f t="shared" si="48"/>
        <v>0</v>
      </c>
      <c r="BJ144" s="17" t="s">
        <v>80</v>
      </c>
      <c r="BK144" s="139">
        <f t="shared" si="49"/>
        <v>0</v>
      </c>
      <c r="BL144" s="17" t="s">
        <v>1027</v>
      </c>
      <c r="BM144" s="138" t="s">
        <v>1187</v>
      </c>
    </row>
    <row r="145" spans="2:65" s="1" customFormat="1" ht="16.5" customHeight="1">
      <c r="B145" s="32"/>
      <c r="C145" s="127" t="s">
        <v>429</v>
      </c>
      <c r="D145" s="127" t="s">
        <v>137</v>
      </c>
      <c r="E145" s="128" t="s">
        <v>1188</v>
      </c>
      <c r="F145" s="129" t="s">
        <v>1189</v>
      </c>
      <c r="G145" s="130" t="s">
        <v>325</v>
      </c>
      <c r="H145" s="131">
        <v>1</v>
      </c>
      <c r="I145" s="132"/>
      <c r="J145" s="133">
        <f t="shared" si="40"/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 t="shared" si="41"/>
        <v>0</v>
      </c>
      <c r="Q145" s="136">
        <v>0</v>
      </c>
      <c r="R145" s="136">
        <f t="shared" si="42"/>
        <v>0</v>
      </c>
      <c r="S145" s="136">
        <v>0</v>
      </c>
      <c r="T145" s="137">
        <f t="shared" si="43"/>
        <v>0</v>
      </c>
      <c r="AR145" s="138" t="s">
        <v>1027</v>
      </c>
      <c r="AT145" s="138" t="s">
        <v>137</v>
      </c>
      <c r="AU145" s="138" t="s">
        <v>82</v>
      </c>
      <c r="AY145" s="17" t="s">
        <v>134</v>
      </c>
      <c r="BE145" s="139">
        <f t="shared" si="44"/>
        <v>0</v>
      </c>
      <c r="BF145" s="139">
        <f t="shared" si="45"/>
        <v>0</v>
      </c>
      <c r="BG145" s="139">
        <f t="shared" si="46"/>
        <v>0</v>
      </c>
      <c r="BH145" s="139">
        <f t="shared" si="47"/>
        <v>0</v>
      </c>
      <c r="BI145" s="139">
        <f t="shared" si="48"/>
        <v>0</v>
      </c>
      <c r="BJ145" s="17" t="s">
        <v>80</v>
      </c>
      <c r="BK145" s="139">
        <f t="shared" si="49"/>
        <v>0</v>
      </c>
      <c r="BL145" s="17" t="s">
        <v>1027</v>
      </c>
      <c r="BM145" s="138" t="s">
        <v>1190</v>
      </c>
    </row>
    <row r="146" spans="2:65" s="1" customFormat="1" ht="16.5" customHeight="1">
      <c r="B146" s="32"/>
      <c r="C146" s="127" t="s">
        <v>434</v>
      </c>
      <c r="D146" s="127" t="s">
        <v>137</v>
      </c>
      <c r="E146" s="128" t="s">
        <v>1191</v>
      </c>
      <c r="F146" s="129" t="s">
        <v>1192</v>
      </c>
      <c r="G146" s="130" t="s">
        <v>325</v>
      </c>
      <c r="H146" s="131">
        <v>1</v>
      </c>
      <c r="I146" s="132"/>
      <c r="J146" s="133">
        <f t="shared" si="40"/>
        <v>0</v>
      </c>
      <c r="K146" s="129" t="s">
        <v>19</v>
      </c>
      <c r="L146" s="32"/>
      <c r="M146" s="134" t="s">
        <v>19</v>
      </c>
      <c r="N146" s="135" t="s">
        <v>43</v>
      </c>
      <c r="P146" s="136">
        <f t="shared" si="41"/>
        <v>0</v>
      </c>
      <c r="Q146" s="136">
        <v>0</v>
      </c>
      <c r="R146" s="136">
        <f t="shared" si="42"/>
        <v>0</v>
      </c>
      <c r="S146" s="136">
        <v>0</v>
      </c>
      <c r="T146" s="137">
        <f t="shared" si="43"/>
        <v>0</v>
      </c>
      <c r="AR146" s="138" t="s">
        <v>1027</v>
      </c>
      <c r="AT146" s="138" t="s">
        <v>137</v>
      </c>
      <c r="AU146" s="138" t="s">
        <v>82</v>
      </c>
      <c r="AY146" s="17" t="s">
        <v>134</v>
      </c>
      <c r="BE146" s="139">
        <f t="shared" si="44"/>
        <v>0</v>
      </c>
      <c r="BF146" s="139">
        <f t="shared" si="45"/>
        <v>0</v>
      </c>
      <c r="BG146" s="139">
        <f t="shared" si="46"/>
        <v>0</v>
      </c>
      <c r="BH146" s="139">
        <f t="shared" si="47"/>
        <v>0</v>
      </c>
      <c r="BI146" s="139">
        <f t="shared" si="48"/>
        <v>0</v>
      </c>
      <c r="BJ146" s="17" t="s">
        <v>80</v>
      </c>
      <c r="BK146" s="139">
        <f t="shared" si="49"/>
        <v>0</v>
      </c>
      <c r="BL146" s="17" t="s">
        <v>1027</v>
      </c>
      <c r="BM146" s="138" t="s">
        <v>1193</v>
      </c>
    </row>
    <row r="147" spans="2:65" s="1" customFormat="1" ht="16.5" customHeight="1">
      <c r="B147" s="32"/>
      <c r="C147" s="127" t="s">
        <v>438</v>
      </c>
      <c r="D147" s="127" t="s">
        <v>137</v>
      </c>
      <c r="E147" s="128" t="s">
        <v>1194</v>
      </c>
      <c r="F147" s="129" t="s">
        <v>1195</v>
      </c>
      <c r="G147" s="130" t="s">
        <v>325</v>
      </c>
      <c r="H147" s="131">
        <v>1</v>
      </c>
      <c r="I147" s="132"/>
      <c r="J147" s="133">
        <f t="shared" si="40"/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 t="shared" si="41"/>
        <v>0</v>
      </c>
      <c r="Q147" s="136">
        <v>0</v>
      </c>
      <c r="R147" s="136">
        <f t="shared" si="42"/>
        <v>0</v>
      </c>
      <c r="S147" s="136">
        <v>0</v>
      </c>
      <c r="T147" s="137">
        <f t="shared" si="43"/>
        <v>0</v>
      </c>
      <c r="AR147" s="138" t="s">
        <v>1027</v>
      </c>
      <c r="AT147" s="138" t="s">
        <v>137</v>
      </c>
      <c r="AU147" s="138" t="s">
        <v>82</v>
      </c>
      <c r="AY147" s="17" t="s">
        <v>134</v>
      </c>
      <c r="BE147" s="139">
        <f t="shared" si="44"/>
        <v>0</v>
      </c>
      <c r="BF147" s="139">
        <f t="shared" si="45"/>
        <v>0</v>
      </c>
      <c r="BG147" s="139">
        <f t="shared" si="46"/>
        <v>0</v>
      </c>
      <c r="BH147" s="139">
        <f t="shared" si="47"/>
        <v>0</v>
      </c>
      <c r="BI147" s="139">
        <f t="shared" si="48"/>
        <v>0</v>
      </c>
      <c r="BJ147" s="17" t="s">
        <v>80</v>
      </c>
      <c r="BK147" s="139">
        <f t="shared" si="49"/>
        <v>0</v>
      </c>
      <c r="BL147" s="17" t="s">
        <v>1027</v>
      </c>
      <c r="BM147" s="138" t="s">
        <v>1196</v>
      </c>
    </row>
    <row r="148" spans="2:65" s="1" customFormat="1" ht="16.5" customHeight="1">
      <c r="B148" s="32"/>
      <c r="C148" s="127" t="s">
        <v>443</v>
      </c>
      <c r="D148" s="127" t="s">
        <v>137</v>
      </c>
      <c r="E148" s="128" t="s">
        <v>1197</v>
      </c>
      <c r="F148" s="129" t="s">
        <v>1198</v>
      </c>
      <c r="G148" s="130" t="s">
        <v>325</v>
      </c>
      <c r="H148" s="131">
        <v>1</v>
      </c>
      <c r="I148" s="132"/>
      <c r="J148" s="133">
        <f t="shared" si="40"/>
        <v>0</v>
      </c>
      <c r="K148" s="129" t="s">
        <v>19</v>
      </c>
      <c r="L148" s="32"/>
      <c r="M148" s="178" t="s">
        <v>19</v>
      </c>
      <c r="N148" s="179" t="s">
        <v>43</v>
      </c>
      <c r="O148" s="180"/>
      <c r="P148" s="181">
        <f t="shared" si="41"/>
        <v>0</v>
      </c>
      <c r="Q148" s="181">
        <v>0</v>
      </c>
      <c r="R148" s="181">
        <f t="shared" si="42"/>
        <v>0</v>
      </c>
      <c r="S148" s="181">
        <v>0</v>
      </c>
      <c r="T148" s="182">
        <f t="shared" si="43"/>
        <v>0</v>
      </c>
      <c r="AR148" s="138" t="s">
        <v>1027</v>
      </c>
      <c r="AT148" s="138" t="s">
        <v>137</v>
      </c>
      <c r="AU148" s="138" t="s">
        <v>82</v>
      </c>
      <c r="AY148" s="17" t="s">
        <v>134</v>
      </c>
      <c r="BE148" s="139">
        <f t="shared" si="44"/>
        <v>0</v>
      </c>
      <c r="BF148" s="139">
        <f t="shared" si="45"/>
        <v>0</v>
      </c>
      <c r="BG148" s="139">
        <f t="shared" si="46"/>
        <v>0</v>
      </c>
      <c r="BH148" s="139">
        <f t="shared" si="47"/>
        <v>0</v>
      </c>
      <c r="BI148" s="139">
        <f t="shared" si="48"/>
        <v>0</v>
      </c>
      <c r="BJ148" s="17" t="s">
        <v>80</v>
      </c>
      <c r="BK148" s="139">
        <f t="shared" si="49"/>
        <v>0</v>
      </c>
      <c r="BL148" s="17" t="s">
        <v>1027</v>
      </c>
      <c r="BM148" s="138" t="s">
        <v>1199</v>
      </c>
    </row>
    <row r="149" spans="2:65" s="1" customFormat="1" ht="6.95" customHeight="1"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32"/>
    </row>
  </sheetData>
  <sheetProtection algorithmName="SHA-512" hashValue="baJvqy4S/rYKnFJsohbPB/T5j41puydBC93oBHCKN1ORD4pwiomkfuGsALO3IiPado+zrYpMHWfHkXWnPNSNYw==" saltValue="+syHn66q3069q9SwmiQG/2hWOvcjywRPs4iNyXYUD77mJ6pXKw87XlTPdm3FJjwEM+TLqdlpN0IGm0Uz7LeCjg==" spinCount="100000" sheet="1" objects="1" scenarios="1" formatColumns="0" formatRows="0" autoFilter="0"/>
  <autoFilter ref="C85:K148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12" t="s">
        <v>1200</v>
      </c>
      <c r="D3" s="312"/>
      <c r="E3" s="312"/>
      <c r="F3" s="312"/>
      <c r="G3" s="312"/>
      <c r="H3" s="312"/>
      <c r="I3" s="312"/>
      <c r="J3" s="312"/>
      <c r="K3" s="188"/>
    </row>
    <row r="4" spans="2:11" customFormat="1" ht="25.5" customHeight="1">
      <c r="B4" s="189"/>
      <c r="C4" s="317" t="s">
        <v>1201</v>
      </c>
      <c r="D4" s="317"/>
      <c r="E4" s="317"/>
      <c r="F4" s="317"/>
      <c r="G4" s="317"/>
      <c r="H4" s="317"/>
      <c r="I4" s="317"/>
      <c r="J4" s="317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16" t="s">
        <v>1202</v>
      </c>
      <c r="D6" s="316"/>
      <c r="E6" s="316"/>
      <c r="F6" s="316"/>
      <c r="G6" s="316"/>
      <c r="H6" s="316"/>
      <c r="I6" s="316"/>
      <c r="J6" s="316"/>
      <c r="K6" s="190"/>
    </row>
    <row r="7" spans="2:11" customFormat="1" ht="15" customHeight="1">
      <c r="B7" s="193"/>
      <c r="C7" s="316" t="s">
        <v>1203</v>
      </c>
      <c r="D7" s="316"/>
      <c r="E7" s="316"/>
      <c r="F7" s="316"/>
      <c r="G7" s="316"/>
      <c r="H7" s="316"/>
      <c r="I7" s="316"/>
      <c r="J7" s="316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16" t="s">
        <v>1204</v>
      </c>
      <c r="D9" s="316"/>
      <c r="E9" s="316"/>
      <c r="F9" s="316"/>
      <c r="G9" s="316"/>
      <c r="H9" s="316"/>
      <c r="I9" s="316"/>
      <c r="J9" s="316"/>
      <c r="K9" s="190"/>
    </row>
    <row r="10" spans="2:11" customFormat="1" ht="15" customHeight="1">
      <c r="B10" s="193"/>
      <c r="C10" s="192"/>
      <c r="D10" s="316" t="s">
        <v>1205</v>
      </c>
      <c r="E10" s="316"/>
      <c r="F10" s="316"/>
      <c r="G10" s="316"/>
      <c r="H10" s="316"/>
      <c r="I10" s="316"/>
      <c r="J10" s="316"/>
      <c r="K10" s="190"/>
    </row>
    <row r="11" spans="2:11" customFormat="1" ht="15" customHeight="1">
      <c r="B11" s="193"/>
      <c r="C11" s="194"/>
      <c r="D11" s="316" t="s">
        <v>1206</v>
      </c>
      <c r="E11" s="316"/>
      <c r="F11" s="316"/>
      <c r="G11" s="316"/>
      <c r="H11" s="316"/>
      <c r="I11" s="316"/>
      <c r="J11" s="316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1207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16" t="s">
        <v>1208</v>
      </c>
      <c r="E15" s="316"/>
      <c r="F15" s="316"/>
      <c r="G15" s="316"/>
      <c r="H15" s="316"/>
      <c r="I15" s="316"/>
      <c r="J15" s="316"/>
      <c r="K15" s="190"/>
    </row>
    <row r="16" spans="2:11" customFormat="1" ht="15" customHeight="1">
      <c r="B16" s="193"/>
      <c r="C16" s="194"/>
      <c r="D16" s="316" t="s">
        <v>1209</v>
      </c>
      <c r="E16" s="316"/>
      <c r="F16" s="316"/>
      <c r="G16" s="316"/>
      <c r="H16" s="316"/>
      <c r="I16" s="316"/>
      <c r="J16" s="316"/>
      <c r="K16" s="190"/>
    </row>
    <row r="17" spans="2:11" customFormat="1" ht="15" customHeight="1">
      <c r="B17" s="193"/>
      <c r="C17" s="194"/>
      <c r="D17" s="316" t="s">
        <v>1210</v>
      </c>
      <c r="E17" s="316"/>
      <c r="F17" s="316"/>
      <c r="G17" s="316"/>
      <c r="H17" s="316"/>
      <c r="I17" s="316"/>
      <c r="J17" s="316"/>
      <c r="K17" s="190"/>
    </row>
    <row r="18" spans="2:11" customFormat="1" ht="15" customHeight="1">
      <c r="B18" s="193"/>
      <c r="C18" s="194"/>
      <c r="D18" s="194"/>
      <c r="E18" s="196" t="s">
        <v>79</v>
      </c>
      <c r="F18" s="316" t="s">
        <v>1211</v>
      </c>
      <c r="G18" s="316"/>
      <c r="H18" s="316"/>
      <c r="I18" s="316"/>
      <c r="J18" s="316"/>
      <c r="K18" s="190"/>
    </row>
    <row r="19" spans="2:11" customFormat="1" ht="15" customHeight="1">
      <c r="B19" s="193"/>
      <c r="C19" s="194"/>
      <c r="D19" s="194"/>
      <c r="E19" s="196" t="s">
        <v>1212</v>
      </c>
      <c r="F19" s="316" t="s">
        <v>1213</v>
      </c>
      <c r="G19" s="316"/>
      <c r="H19" s="316"/>
      <c r="I19" s="316"/>
      <c r="J19" s="316"/>
      <c r="K19" s="190"/>
    </row>
    <row r="20" spans="2:11" customFormat="1" ht="15" customHeight="1">
      <c r="B20" s="193"/>
      <c r="C20" s="194"/>
      <c r="D20" s="194"/>
      <c r="E20" s="196" t="s">
        <v>1214</v>
      </c>
      <c r="F20" s="316" t="s">
        <v>1215</v>
      </c>
      <c r="G20" s="316"/>
      <c r="H20" s="316"/>
      <c r="I20" s="316"/>
      <c r="J20" s="316"/>
      <c r="K20" s="190"/>
    </row>
    <row r="21" spans="2:11" customFormat="1" ht="15" customHeight="1">
      <c r="B21" s="193"/>
      <c r="C21" s="194"/>
      <c r="D21" s="194"/>
      <c r="E21" s="196" t="s">
        <v>1216</v>
      </c>
      <c r="F21" s="316" t="s">
        <v>1217</v>
      </c>
      <c r="G21" s="316"/>
      <c r="H21" s="316"/>
      <c r="I21" s="316"/>
      <c r="J21" s="316"/>
      <c r="K21" s="190"/>
    </row>
    <row r="22" spans="2:11" customFormat="1" ht="15" customHeight="1">
      <c r="B22" s="193"/>
      <c r="C22" s="194"/>
      <c r="D22" s="194"/>
      <c r="E22" s="196" t="s">
        <v>1021</v>
      </c>
      <c r="F22" s="316" t="s">
        <v>1022</v>
      </c>
      <c r="G22" s="316"/>
      <c r="H22" s="316"/>
      <c r="I22" s="316"/>
      <c r="J22" s="316"/>
      <c r="K22" s="190"/>
    </row>
    <row r="23" spans="2:11" customFormat="1" ht="15" customHeight="1">
      <c r="B23" s="193"/>
      <c r="C23" s="194"/>
      <c r="D23" s="194"/>
      <c r="E23" s="196" t="s">
        <v>1218</v>
      </c>
      <c r="F23" s="316" t="s">
        <v>1219</v>
      </c>
      <c r="G23" s="316"/>
      <c r="H23" s="316"/>
      <c r="I23" s="316"/>
      <c r="J23" s="316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16" t="s">
        <v>1220</v>
      </c>
      <c r="D25" s="316"/>
      <c r="E25" s="316"/>
      <c r="F25" s="316"/>
      <c r="G25" s="316"/>
      <c r="H25" s="316"/>
      <c r="I25" s="316"/>
      <c r="J25" s="316"/>
      <c r="K25" s="190"/>
    </row>
    <row r="26" spans="2:11" customFormat="1" ht="15" customHeight="1">
      <c r="B26" s="193"/>
      <c r="C26" s="316" t="s">
        <v>1221</v>
      </c>
      <c r="D26" s="316"/>
      <c r="E26" s="316"/>
      <c r="F26" s="316"/>
      <c r="G26" s="316"/>
      <c r="H26" s="316"/>
      <c r="I26" s="316"/>
      <c r="J26" s="316"/>
      <c r="K26" s="190"/>
    </row>
    <row r="27" spans="2:11" customFormat="1" ht="15" customHeight="1">
      <c r="B27" s="193"/>
      <c r="C27" s="192"/>
      <c r="D27" s="316" t="s">
        <v>1222</v>
      </c>
      <c r="E27" s="316"/>
      <c r="F27" s="316"/>
      <c r="G27" s="316"/>
      <c r="H27" s="316"/>
      <c r="I27" s="316"/>
      <c r="J27" s="316"/>
      <c r="K27" s="190"/>
    </row>
    <row r="28" spans="2:11" customFormat="1" ht="15" customHeight="1">
      <c r="B28" s="193"/>
      <c r="C28" s="194"/>
      <c r="D28" s="316" t="s">
        <v>1223</v>
      </c>
      <c r="E28" s="316"/>
      <c r="F28" s="316"/>
      <c r="G28" s="316"/>
      <c r="H28" s="316"/>
      <c r="I28" s="316"/>
      <c r="J28" s="316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16" t="s">
        <v>1224</v>
      </c>
      <c r="E30" s="316"/>
      <c r="F30" s="316"/>
      <c r="G30" s="316"/>
      <c r="H30" s="316"/>
      <c r="I30" s="316"/>
      <c r="J30" s="316"/>
      <c r="K30" s="190"/>
    </row>
    <row r="31" spans="2:11" customFormat="1" ht="15" customHeight="1">
      <c r="B31" s="193"/>
      <c r="C31" s="194"/>
      <c r="D31" s="316" t="s">
        <v>1225</v>
      </c>
      <c r="E31" s="316"/>
      <c r="F31" s="316"/>
      <c r="G31" s="316"/>
      <c r="H31" s="316"/>
      <c r="I31" s="316"/>
      <c r="J31" s="316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16" t="s">
        <v>1226</v>
      </c>
      <c r="E33" s="316"/>
      <c r="F33" s="316"/>
      <c r="G33" s="316"/>
      <c r="H33" s="316"/>
      <c r="I33" s="316"/>
      <c r="J33" s="316"/>
      <c r="K33" s="190"/>
    </row>
    <row r="34" spans="2:11" customFormat="1" ht="15" customHeight="1">
      <c r="B34" s="193"/>
      <c r="C34" s="194"/>
      <c r="D34" s="316" t="s">
        <v>1227</v>
      </c>
      <c r="E34" s="316"/>
      <c r="F34" s="316"/>
      <c r="G34" s="316"/>
      <c r="H34" s="316"/>
      <c r="I34" s="316"/>
      <c r="J34" s="316"/>
      <c r="K34" s="190"/>
    </row>
    <row r="35" spans="2:11" customFormat="1" ht="15" customHeight="1">
      <c r="B35" s="193"/>
      <c r="C35" s="194"/>
      <c r="D35" s="316" t="s">
        <v>1228</v>
      </c>
      <c r="E35" s="316"/>
      <c r="F35" s="316"/>
      <c r="G35" s="316"/>
      <c r="H35" s="316"/>
      <c r="I35" s="316"/>
      <c r="J35" s="316"/>
      <c r="K35" s="190"/>
    </row>
    <row r="36" spans="2:11" customFormat="1" ht="15" customHeight="1">
      <c r="B36" s="193"/>
      <c r="C36" s="194"/>
      <c r="D36" s="192"/>
      <c r="E36" s="195" t="s">
        <v>120</v>
      </c>
      <c r="F36" s="192"/>
      <c r="G36" s="316" t="s">
        <v>1229</v>
      </c>
      <c r="H36" s="316"/>
      <c r="I36" s="316"/>
      <c r="J36" s="316"/>
      <c r="K36" s="190"/>
    </row>
    <row r="37" spans="2:11" customFormat="1" ht="30.75" customHeight="1">
      <c r="B37" s="193"/>
      <c r="C37" s="194"/>
      <c r="D37" s="192"/>
      <c r="E37" s="195" t="s">
        <v>1230</v>
      </c>
      <c r="F37" s="192"/>
      <c r="G37" s="316" t="s">
        <v>1231</v>
      </c>
      <c r="H37" s="316"/>
      <c r="I37" s="316"/>
      <c r="J37" s="316"/>
      <c r="K37" s="190"/>
    </row>
    <row r="38" spans="2:11" customFormat="1" ht="15" customHeight="1">
      <c r="B38" s="193"/>
      <c r="C38" s="194"/>
      <c r="D38" s="192"/>
      <c r="E38" s="195" t="s">
        <v>53</v>
      </c>
      <c r="F38" s="192"/>
      <c r="G38" s="316" t="s">
        <v>1232</v>
      </c>
      <c r="H38" s="316"/>
      <c r="I38" s="316"/>
      <c r="J38" s="316"/>
      <c r="K38" s="190"/>
    </row>
    <row r="39" spans="2:11" customFormat="1" ht="15" customHeight="1">
      <c r="B39" s="193"/>
      <c r="C39" s="194"/>
      <c r="D39" s="192"/>
      <c r="E39" s="195" t="s">
        <v>54</v>
      </c>
      <c r="F39" s="192"/>
      <c r="G39" s="316" t="s">
        <v>1233</v>
      </c>
      <c r="H39" s="316"/>
      <c r="I39" s="316"/>
      <c r="J39" s="316"/>
      <c r="K39" s="190"/>
    </row>
    <row r="40" spans="2:11" customFormat="1" ht="15" customHeight="1">
      <c r="B40" s="193"/>
      <c r="C40" s="194"/>
      <c r="D40" s="192"/>
      <c r="E40" s="195" t="s">
        <v>121</v>
      </c>
      <c r="F40" s="192"/>
      <c r="G40" s="316" t="s">
        <v>1234</v>
      </c>
      <c r="H40" s="316"/>
      <c r="I40" s="316"/>
      <c r="J40" s="316"/>
      <c r="K40" s="190"/>
    </row>
    <row r="41" spans="2:11" customFormat="1" ht="15" customHeight="1">
      <c r="B41" s="193"/>
      <c r="C41" s="194"/>
      <c r="D41" s="192"/>
      <c r="E41" s="195" t="s">
        <v>122</v>
      </c>
      <c r="F41" s="192"/>
      <c r="G41" s="316" t="s">
        <v>1235</v>
      </c>
      <c r="H41" s="316"/>
      <c r="I41" s="316"/>
      <c r="J41" s="316"/>
      <c r="K41" s="190"/>
    </row>
    <row r="42" spans="2:11" customFormat="1" ht="15" customHeight="1">
      <c r="B42" s="193"/>
      <c r="C42" s="194"/>
      <c r="D42" s="192"/>
      <c r="E42" s="195" t="s">
        <v>1236</v>
      </c>
      <c r="F42" s="192"/>
      <c r="G42" s="316" t="s">
        <v>1237</v>
      </c>
      <c r="H42" s="316"/>
      <c r="I42" s="316"/>
      <c r="J42" s="316"/>
      <c r="K42" s="190"/>
    </row>
    <row r="43" spans="2:11" customFormat="1" ht="15" customHeight="1">
      <c r="B43" s="193"/>
      <c r="C43" s="194"/>
      <c r="D43" s="192"/>
      <c r="E43" s="195"/>
      <c r="F43" s="192"/>
      <c r="G43" s="316" t="s">
        <v>1238</v>
      </c>
      <c r="H43" s="316"/>
      <c r="I43" s="316"/>
      <c r="J43" s="316"/>
      <c r="K43" s="190"/>
    </row>
    <row r="44" spans="2:11" customFormat="1" ht="15" customHeight="1">
      <c r="B44" s="193"/>
      <c r="C44" s="194"/>
      <c r="D44" s="192"/>
      <c r="E44" s="195" t="s">
        <v>1239</v>
      </c>
      <c r="F44" s="192"/>
      <c r="G44" s="316" t="s">
        <v>1240</v>
      </c>
      <c r="H44" s="316"/>
      <c r="I44" s="316"/>
      <c r="J44" s="316"/>
      <c r="K44" s="190"/>
    </row>
    <row r="45" spans="2:11" customFormat="1" ht="15" customHeight="1">
      <c r="B45" s="193"/>
      <c r="C45" s="194"/>
      <c r="D45" s="192"/>
      <c r="E45" s="195" t="s">
        <v>124</v>
      </c>
      <c r="F45" s="192"/>
      <c r="G45" s="316" t="s">
        <v>1241</v>
      </c>
      <c r="H45" s="316"/>
      <c r="I45" s="316"/>
      <c r="J45" s="316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16" t="s">
        <v>1242</v>
      </c>
      <c r="E47" s="316"/>
      <c r="F47" s="316"/>
      <c r="G47" s="316"/>
      <c r="H47" s="316"/>
      <c r="I47" s="316"/>
      <c r="J47" s="316"/>
      <c r="K47" s="190"/>
    </row>
    <row r="48" spans="2:11" customFormat="1" ht="15" customHeight="1">
      <c r="B48" s="193"/>
      <c r="C48" s="194"/>
      <c r="D48" s="194"/>
      <c r="E48" s="316" t="s">
        <v>1243</v>
      </c>
      <c r="F48" s="316"/>
      <c r="G48" s="316"/>
      <c r="H48" s="316"/>
      <c r="I48" s="316"/>
      <c r="J48" s="316"/>
      <c r="K48" s="190"/>
    </row>
    <row r="49" spans="2:11" customFormat="1" ht="15" customHeight="1">
      <c r="B49" s="193"/>
      <c r="C49" s="194"/>
      <c r="D49" s="194"/>
      <c r="E49" s="316" t="s">
        <v>1244</v>
      </c>
      <c r="F49" s="316"/>
      <c r="G49" s="316"/>
      <c r="H49" s="316"/>
      <c r="I49" s="316"/>
      <c r="J49" s="316"/>
      <c r="K49" s="190"/>
    </row>
    <row r="50" spans="2:11" customFormat="1" ht="15" customHeight="1">
      <c r="B50" s="193"/>
      <c r="C50" s="194"/>
      <c r="D50" s="194"/>
      <c r="E50" s="316" t="s">
        <v>1245</v>
      </c>
      <c r="F50" s="316"/>
      <c r="G50" s="316"/>
      <c r="H50" s="316"/>
      <c r="I50" s="316"/>
      <c r="J50" s="316"/>
      <c r="K50" s="190"/>
    </row>
    <row r="51" spans="2:11" customFormat="1" ht="15" customHeight="1">
      <c r="B51" s="193"/>
      <c r="C51" s="194"/>
      <c r="D51" s="316" t="s">
        <v>1246</v>
      </c>
      <c r="E51" s="316"/>
      <c r="F51" s="316"/>
      <c r="G51" s="316"/>
      <c r="H51" s="316"/>
      <c r="I51" s="316"/>
      <c r="J51" s="316"/>
      <c r="K51" s="190"/>
    </row>
    <row r="52" spans="2:11" customFormat="1" ht="25.5" customHeight="1">
      <c r="B52" s="189"/>
      <c r="C52" s="317" t="s">
        <v>1247</v>
      </c>
      <c r="D52" s="317"/>
      <c r="E52" s="317"/>
      <c r="F52" s="317"/>
      <c r="G52" s="317"/>
      <c r="H52" s="317"/>
      <c r="I52" s="317"/>
      <c r="J52" s="317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16" t="s">
        <v>1248</v>
      </c>
      <c r="D54" s="316"/>
      <c r="E54" s="316"/>
      <c r="F54" s="316"/>
      <c r="G54" s="316"/>
      <c r="H54" s="316"/>
      <c r="I54" s="316"/>
      <c r="J54" s="316"/>
      <c r="K54" s="190"/>
    </row>
    <row r="55" spans="2:11" customFormat="1" ht="15" customHeight="1">
      <c r="B55" s="189"/>
      <c r="C55" s="316" t="s">
        <v>1249</v>
      </c>
      <c r="D55" s="316"/>
      <c r="E55" s="316"/>
      <c r="F55" s="316"/>
      <c r="G55" s="316"/>
      <c r="H55" s="316"/>
      <c r="I55" s="316"/>
      <c r="J55" s="316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16" t="s">
        <v>1250</v>
      </c>
      <c r="D57" s="316"/>
      <c r="E57" s="316"/>
      <c r="F57" s="316"/>
      <c r="G57" s="316"/>
      <c r="H57" s="316"/>
      <c r="I57" s="316"/>
      <c r="J57" s="316"/>
      <c r="K57" s="190"/>
    </row>
    <row r="58" spans="2:11" customFormat="1" ht="15" customHeight="1">
      <c r="B58" s="189"/>
      <c r="C58" s="194"/>
      <c r="D58" s="316" t="s">
        <v>1251</v>
      </c>
      <c r="E58" s="316"/>
      <c r="F58" s="316"/>
      <c r="G58" s="316"/>
      <c r="H58" s="316"/>
      <c r="I58" s="316"/>
      <c r="J58" s="316"/>
      <c r="K58" s="190"/>
    </row>
    <row r="59" spans="2:11" customFormat="1" ht="15" customHeight="1">
      <c r="B59" s="189"/>
      <c r="C59" s="194"/>
      <c r="D59" s="316" t="s">
        <v>1252</v>
      </c>
      <c r="E59" s="316"/>
      <c r="F59" s="316"/>
      <c r="G59" s="316"/>
      <c r="H59" s="316"/>
      <c r="I59" s="316"/>
      <c r="J59" s="316"/>
      <c r="K59" s="190"/>
    </row>
    <row r="60" spans="2:11" customFormat="1" ht="15" customHeight="1">
      <c r="B60" s="189"/>
      <c r="C60" s="194"/>
      <c r="D60" s="316" t="s">
        <v>1253</v>
      </c>
      <c r="E60" s="316"/>
      <c r="F60" s="316"/>
      <c r="G60" s="316"/>
      <c r="H60" s="316"/>
      <c r="I60" s="316"/>
      <c r="J60" s="316"/>
      <c r="K60" s="190"/>
    </row>
    <row r="61" spans="2:11" customFormat="1" ht="15" customHeight="1">
      <c r="B61" s="189"/>
      <c r="C61" s="194"/>
      <c r="D61" s="316" t="s">
        <v>1254</v>
      </c>
      <c r="E61" s="316"/>
      <c r="F61" s="316"/>
      <c r="G61" s="316"/>
      <c r="H61" s="316"/>
      <c r="I61" s="316"/>
      <c r="J61" s="316"/>
      <c r="K61" s="190"/>
    </row>
    <row r="62" spans="2:11" customFormat="1" ht="15" customHeight="1">
      <c r="B62" s="189"/>
      <c r="C62" s="194"/>
      <c r="D62" s="315" t="s">
        <v>1255</v>
      </c>
      <c r="E62" s="315"/>
      <c r="F62" s="315"/>
      <c r="G62" s="315"/>
      <c r="H62" s="315"/>
      <c r="I62" s="315"/>
      <c r="J62" s="315"/>
      <c r="K62" s="190"/>
    </row>
    <row r="63" spans="2:11" customFormat="1" ht="15" customHeight="1">
      <c r="B63" s="189"/>
      <c r="C63" s="194"/>
      <c r="D63" s="316" t="s">
        <v>1256</v>
      </c>
      <c r="E63" s="316"/>
      <c r="F63" s="316"/>
      <c r="G63" s="316"/>
      <c r="H63" s="316"/>
      <c r="I63" s="316"/>
      <c r="J63" s="316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16" t="s">
        <v>1257</v>
      </c>
      <c r="E65" s="316"/>
      <c r="F65" s="316"/>
      <c r="G65" s="316"/>
      <c r="H65" s="316"/>
      <c r="I65" s="316"/>
      <c r="J65" s="316"/>
      <c r="K65" s="190"/>
    </row>
    <row r="66" spans="2:11" customFormat="1" ht="15" customHeight="1">
      <c r="B66" s="189"/>
      <c r="C66" s="194"/>
      <c r="D66" s="315" t="s">
        <v>1258</v>
      </c>
      <c r="E66" s="315"/>
      <c r="F66" s="315"/>
      <c r="G66" s="315"/>
      <c r="H66" s="315"/>
      <c r="I66" s="315"/>
      <c r="J66" s="315"/>
      <c r="K66" s="190"/>
    </row>
    <row r="67" spans="2:11" customFormat="1" ht="15" customHeight="1">
      <c r="B67" s="189"/>
      <c r="C67" s="194"/>
      <c r="D67" s="316" t="s">
        <v>1259</v>
      </c>
      <c r="E67" s="316"/>
      <c r="F67" s="316"/>
      <c r="G67" s="316"/>
      <c r="H67" s="316"/>
      <c r="I67" s="316"/>
      <c r="J67" s="316"/>
      <c r="K67" s="190"/>
    </row>
    <row r="68" spans="2:11" customFormat="1" ht="15" customHeight="1">
      <c r="B68" s="189"/>
      <c r="C68" s="194"/>
      <c r="D68" s="316" t="s">
        <v>1260</v>
      </c>
      <c r="E68" s="316"/>
      <c r="F68" s="316"/>
      <c r="G68" s="316"/>
      <c r="H68" s="316"/>
      <c r="I68" s="316"/>
      <c r="J68" s="316"/>
      <c r="K68" s="190"/>
    </row>
    <row r="69" spans="2:11" customFormat="1" ht="15" customHeight="1">
      <c r="B69" s="189"/>
      <c r="C69" s="194"/>
      <c r="D69" s="316" t="s">
        <v>1261</v>
      </c>
      <c r="E69" s="316"/>
      <c r="F69" s="316"/>
      <c r="G69" s="316"/>
      <c r="H69" s="316"/>
      <c r="I69" s="316"/>
      <c r="J69" s="316"/>
      <c r="K69" s="190"/>
    </row>
    <row r="70" spans="2:11" customFormat="1" ht="15" customHeight="1">
      <c r="B70" s="189"/>
      <c r="C70" s="194"/>
      <c r="D70" s="316" t="s">
        <v>1262</v>
      </c>
      <c r="E70" s="316"/>
      <c r="F70" s="316"/>
      <c r="G70" s="316"/>
      <c r="H70" s="316"/>
      <c r="I70" s="316"/>
      <c r="J70" s="316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14" t="s">
        <v>1263</v>
      </c>
      <c r="D75" s="314"/>
      <c r="E75" s="314"/>
      <c r="F75" s="314"/>
      <c r="G75" s="314"/>
      <c r="H75" s="314"/>
      <c r="I75" s="314"/>
      <c r="J75" s="314"/>
      <c r="K75" s="207"/>
    </row>
    <row r="76" spans="2:11" customFormat="1" ht="17.25" customHeight="1">
      <c r="B76" s="206"/>
      <c r="C76" s="208" t="s">
        <v>1264</v>
      </c>
      <c r="D76" s="208"/>
      <c r="E76" s="208"/>
      <c r="F76" s="208" t="s">
        <v>1265</v>
      </c>
      <c r="G76" s="209"/>
      <c r="H76" s="208" t="s">
        <v>54</v>
      </c>
      <c r="I76" s="208" t="s">
        <v>57</v>
      </c>
      <c r="J76" s="208" t="s">
        <v>1266</v>
      </c>
      <c r="K76" s="207"/>
    </row>
    <row r="77" spans="2:11" customFormat="1" ht="17.25" customHeight="1">
      <c r="B77" s="206"/>
      <c r="C77" s="210" t="s">
        <v>1267</v>
      </c>
      <c r="D77" s="210"/>
      <c r="E77" s="210"/>
      <c r="F77" s="211" t="s">
        <v>1268</v>
      </c>
      <c r="G77" s="212"/>
      <c r="H77" s="210"/>
      <c r="I77" s="210"/>
      <c r="J77" s="210" t="s">
        <v>1269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53</v>
      </c>
      <c r="D79" s="215"/>
      <c r="E79" s="215"/>
      <c r="F79" s="216" t="s">
        <v>1270</v>
      </c>
      <c r="G79" s="217"/>
      <c r="H79" s="195" t="s">
        <v>1271</v>
      </c>
      <c r="I79" s="195" t="s">
        <v>1272</v>
      </c>
      <c r="J79" s="195">
        <v>20</v>
      </c>
      <c r="K79" s="207"/>
    </row>
    <row r="80" spans="2:11" customFormat="1" ht="15" customHeight="1">
      <c r="B80" s="206"/>
      <c r="C80" s="195" t="s">
        <v>1273</v>
      </c>
      <c r="D80" s="195"/>
      <c r="E80" s="195"/>
      <c r="F80" s="216" t="s">
        <v>1270</v>
      </c>
      <c r="G80" s="217"/>
      <c r="H80" s="195" t="s">
        <v>1274</v>
      </c>
      <c r="I80" s="195" t="s">
        <v>1272</v>
      </c>
      <c r="J80" s="195">
        <v>120</v>
      </c>
      <c r="K80" s="207"/>
    </row>
    <row r="81" spans="2:11" customFormat="1" ht="15" customHeight="1">
      <c r="B81" s="218"/>
      <c r="C81" s="195" t="s">
        <v>1275</v>
      </c>
      <c r="D81" s="195"/>
      <c r="E81" s="195"/>
      <c r="F81" s="216" t="s">
        <v>1276</v>
      </c>
      <c r="G81" s="217"/>
      <c r="H81" s="195" t="s">
        <v>1277</v>
      </c>
      <c r="I81" s="195" t="s">
        <v>1272</v>
      </c>
      <c r="J81" s="195">
        <v>50</v>
      </c>
      <c r="K81" s="207"/>
    </row>
    <row r="82" spans="2:11" customFormat="1" ht="15" customHeight="1">
      <c r="B82" s="218"/>
      <c r="C82" s="195" t="s">
        <v>1278</v>
      </c>
      <c r="D82" s="195"/>
      <c r="E82" s="195"/>
      <c r="F82" s="216" t="s">
        <v>1270</v>
      </c>
      <c r="G82" s="217"/>
      <c r="H82" s="195" t="s">
        <v>1279</v>
      </c>
      <c r="I82" s="195" t="s">
        <v>1280</v>
      </c>
      <c r="J82" s="195"/>
      <c r="K82" s="207"/>
    </row>
    <row r="83" spans="2:11" customFormat="1" ht="15" customHeight="1">
      <c r="B83" s="218"/>
      <c r="C83" s="195" t="s">
        <v>1281</v>
      </c>
      <c r="D83" s="195"/>
      <c r="E83" s="195"/>
      <c r="F83" s="216" t="s">
        <v>1276</v>
      </c>
      <c r="G83" s="195"/>
      <c r="H83" s="195" t="s">
        <v>1282</v>
      </c>
      <c r="I83" s="195" t="s">
        <v>1272</v>
      </c>
      <c r="J83" s="195">
        <v>15</v>
      </c>
      <c r="K83" s="207"/>
    </row>
    <row r="84" spans="2:11" customFormat="1" ht="15" customHeight="1">
      <c r="B84" s="218"/>
      <c r="C84" s="195" t="s">
        <v>1283</v>
      </c>
      <c r="D84" s="195"/>
      <c r="E84" s="195"/>
      <c r="F84" s="216" t="s">
        <v>1276</v>
      </c>
      <c r="G84" s="195"/>
      <c r="H84" s="195" t="s">
        <v>1284</v>
      </c>
      <c r="I84" s="195" t="s">
        <v>1272</v>
      </c>
      <c r="J84" s="195">
        <v>15</v>
      </c>
      <c r="K84" s="207"/>
    </row>
    <row r="85" spans="2:11" customFormat="1" ht="15" customHeight="1">
      <c r="B85" s="218"/>
      <c r="C85" s="195" t="s">
        <v>1285</v>
      </c>
      <c r="D85" s="195"/>
      <c r="E85" s="195"/>
      <c r="F85" s="216" t="s">
        <v>1276</v>
      </c>
      <c r="G85" s="195"/>
      <c r="H85" s="195" t="s">
        <v>1286</v>
      </c>
      <c r="I85" s="195" t="s">
        <v>1272</v>
      </c>
      <c r="J85" s="195">
        <v>20</v>
      </c>
      <c r="K85" s="207"/>
    </row>
    <row r="86" spans="2:11" customFormat="1" ht="15" customHeight="1">
      <c r="B86" s="218"/>
      <c r="C86" s="195" t="s">
        <v>1287</v>
      </c>
      <c r="D86" s="195"/>
      <c r="E86" s="195"/>
      <c r="F86" s="216" t="s">
        <v>1276</v>
      </c>
      <c r="G86" s="195"/>
      <c r="H86" s="195" t="s">
        <v>1288</v>
      </c>
      <c r="I86" s="195" t="s">
        <v>1272</v>
      </c>
      <c r="J86" s="195">
        <v>20</v>
      </c>
      <c r="K86" s="207"/>
    </row>
    <row r="87" spans="2:11" customFormat="1" ht="15" customHeight="1">
      <c r="B87" s="218"/>
      <c r="C87" s="195" t="s">
        <v>1289</v>
      </c>
      <c r="D87" s="195"/>
      <c r="E87" s="195"/>
      <c r="F87" s="216" t="s">
        <v>1276</v>
      </c>
      <c r="G87" s="217"/>
      <c r="H87" s="195" t="s">
        <v>1290</v>
      </c>
      <c r="I87" s="195" t="s">
        <v>1272</v>
      </c>
      <c r="J87" s="195">
        <v>50</v>
      </c>
      <c r="K87" s="207"/>
    </row>
    <row r="88" spans="2:11" customFormat="1" ht="15" customHeight="1">
      <c r="B88" s="218"/>
      <c r="C88" s="195" t="s">
        <v>1291</v>
      </c>
      <c r="D88" s="195"/>
      <c r="E88" s="195"/>
      <c r="F88" s="216" t="s">
        <v>1276</v>
      </c>
      <c r="G88" s="217"/>
      <c r="H88" s="195" t="s">
        <v>1292</v>
      </c>
      <c r="I88" s="195" t="s">
        <v>1272</v>
      </c>
      <c r="J88" s="195">
        <v>20</v>
      </c>
      <c r="K88" s="207"/>
    </row>
    <row r="89" spans="2:11" customFormat="1" ht="15" customHeight="1">
      <c r="B89" s="218"/>
      <c r="C89" s="195" t="s">
        <v>1293</v>
      </c>
      <c r="D89" s="195"/>
      <c r="E89" s="195"/>
      <c r="F89" s="216" t="s">
        <v>1276</v>
      </c>
      <c r="G89" s="217"/>
      <c r="H89" s="195" t="s">
        <v>1294</v>
      </c>
      <c r="I89" s="195" t="s">
        <v>1272</v>
      </c>
      <c r="J89" s="195">
        <v>20</v>
      </c>
      <c r="K89" s="207"/>
    </row>
    <row r="90" spans="2:11" customFormat="1" ht="15" customHeight="1">
      <c r="B90" s="218"/>
      <c r="C90" s="195" t="s">
        <v>1295</v>
      </c>
      <c r="D90" s="195"/>
      <c r="E90" s="195"/>
      <c r="F90" s="216" t="s">
        <v>1276</v>
      </c>
      <c r="G90" s="217"/>
      <c r="H90" s="195" t="s">
        <v>1296</v>
      </c>
      <c r="I90" s="195" t="s">
        <v>1272</v>
      </c>
      <c r="J90" s="195">
        <v>50</v>
      </c>
      <c r="K90" s="207"/>
    </row>
    <row r="91" spans="2:11" customFormat="1" ht="15" customHeight="1">
      <c r="B91" s="218"/>
      <c r="C91" s="195" t="s">
        <v>1297</v>
      </c>
      <c r="D91" s="195"/>
      <c r="E91" s="195"/>
      <c r="F91" s="216" t="s">
        <v>1276</v>
      </c>
      <c r="G91" s="217"/>
      <c r="H91" s="195" t="s">
        <v>1297</v>
      </c>
      <c r="I91" s="195" t="s">
        <v>1272</v>
      </c>
      <c r="J91" s="195">
        <v>50</v>
      </c>
      <c r="K91" s="207"/>
    </row>
    <row r="92" spans="2:11" customFormat="1" ht="15" customHeight="1">
      <c r="B92" s="218"/>
      <c r="C92" s="195" t="s">
        <v>1298</v>
      </c>
      <c r="D92" s="195"/>
      <c r="E92" s="195"/>
      <c r="F92" s="216" t="s">
        <v>1276</v>
      </c>
      <c r="G92" s="217"/>
      <c r="H92" s="195" t="s">
        <v>1299</v>
      </c>
      <c r="I92" s="195" t="s">
        <v>1272</v>
      </c>
      <c r="J92" s="195">
        <v>255</v>
      </c>
      <c r="K92" s="207"/>
    </row>
    <row r="93" spans="2:11" customFormat="1" ht="15" customHeight="1">
      <c r="B93" s="218"/>
      <c r="C93" s="195" t="s">
        <v>1300</v>
      </c>
      <c r="D93" s="195"/>
      <c r="E93" s="195"/>
      <c r="F93" s="216" t="s">
        <v>1270</v>
      </c>
      <c r="G93" s="217"/>
      <c r="H93" s="195" t="s">
        <v>1301</v>
      </c>
      <c r="I93" s="195" t="s">
        <v>1302</v>
      </c>
      <c r="J93" s="195"/>
      <c r="K93" s="207"/>
    </row>
    <row r="94" spans="2:11" customFormat="1" ht="15" customHeight="1">
      <c r="B94" s="218"/>
      <c r="C94" s="195" t="s">
        <v>1303</v>
      </c>
      <c r="D94" s="195"/>
      <c r="E94" s="195"/>
      <c r="F94" s="216" t="s">
        <v>1270</v>
      </c>
      <c r="G94" s="217"/>
      <c r="H94" s="195" t="s">
        <v>1304</v>
      </c>
      <c r="I94" s="195" t="s">
        <v>1305</v>
      </c>
      <c r="J94" s="195"/>
      <c r="K94" s="207"/>
    </row>
    <row r="95" spans="2:11" customFormat="1" ht="15" customHeight="1">
      <c r="B95" s="218"/>
      <c r="C95" s="195" t="s">
        <v>1306</v>
      </c>
      <c r="D95" s="195"/>
      <c r="E95" s="195"/>
      <c r="F95" s="216" t="s">
        <v>1270</v>
      </c>
      <c r="G95" s="217"/>
      <c r="H95" s="195" t="s">
        <v>1306</v>
      </c>
      <c r="I95" s="195" t="s">
        <v>1305</v>
      </c>
      <c r="J95" s="195"/>
      <c r="K95" s="207"/>
    </row>
    <row r="96" spans="2:11" customFormat="1" ht="15" customHeight="1">
      <c r="B96" s="218"/>
      <c r="C96" s="195" t="s">
        <v>38</v>
      </c>
      <c r="D96" s="195"/>
      <c r="E96" s="195"/>
      <c r="F96" s="216" t="s">
        <v>1270</v>
      </c>
      <c r="G96" s="217"/>
      <c r="H96" s="195" t="s">
        <v>1307</v>
      </c>
      <c r="I96" s="195" t="s">
        <v>1305</v>
      </c>
      <c r="J96" s="195"/>
      <c r="K96" s="207"/>
    </row>
    <row r="97" spans="2:11" customFormat="1" ht="15" customHeight="1">
      <c r="B97" s="218"/>
      <c r="C97" s="195" t="s">
        <v>48</v>
      </c>
      <c r="D97" s="195"/>
      <c r="E97" s="195"/>
      <c r="F97" s="216" t="s">
        <v>1270</v>
      </c>
      <c r="G97" s="217"/>
      <c r="H97" s="195" t="s">
        <v>1308</v>
      </c>
      <c r="I97" s="195" t="s">
        <v>1305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14" t="s">
        <v>1309</v>
      </c>
      <c r="D102" s="314"/>
      <c r="E102" s="314"/>
      <c r="F102" s="314"/>
      <c r="G102" s="314"/>
      <c r="H102" s="314"/>
      <c r="I102" s="314"/>
      <c r="J102" s="314"/>
      <c r="K102" s="207"/>
    </row>
    <row r="103" spans="2:11" customFormat="1" ht="17.25" customHeight="1">
      <c r="B103" s="206"/>
      <c r="C103" s="208" t="s">
        <v>1264</v>
      </c>
      <c r="D103" s="208"/>
      <c r="E103" s="208"/>
      <c r="F103" s="208" t="s">
        <v>1265</v>
      </c>
      <c r="G103" s="209"/>
      <c r="H103" s="208" t="s">
        <v>54</v>
      </c>
      <c r="I103" s="208" t="s">
        <v>57</v>
      </c>
      <c r="J103" s="208" t="s">
        <v>1266</v>
      </c>
      <c r="K103" s="207"/>
    </row>
    <row r="104" spans="2:11" customFormat="1" ht="17.25" customHeight="1">
      <c r="B104" s="206"/>
      <c r="C104" s="210" t="s">
        <v>1267</v>
      </c>
      <c r="D104" s="210"/>
      <c r="E104" s="210"/>
      <c r="F104" s="211" t="s">
        <v>1268</v>
      </c>
      <c r="G104" s="212"/>
      <c r="H104" s="210"/>
      <c r="I104" s="210"/>
      <c r="J104" s="210" t="s">
        <v>1269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53</v>
      </c>
      <c r="D106" s="215"/>
      <c r="E106" s="215"/>
      <c r="F106" s="216" t="s">
        <v>1270</v>
      </c>
      <c r="G106" s="195"/>
      <c r="H106" s="195" t="s">
        <v>1310</v>
      </c>
      <c r="I106" s="195" t="s">
        <v>1272</v>
      </c>
      <c r="J106" s="195">
        <v>20</v>
      </c>
      <c r="K106" s="207"/>
    </row>
    <row r="107" spans="2:11" customFormat="1" ht="15" customHeight="1">
      <c r="B107" s="206"/>
      <c r="C107" s="195" t="s">
        <v>1273</v>
      </c>
      <c r="D107" s="195"/>
      <c r="E107" s="195"/>
      <c r="F107" s="216" t="s">
        <v>1270</v>
      </c>
      <c r="G107" s="195"/>
      <c r="H107" s="195" t="s">
        <v>1310</v>
      </c>
      <c r="I107" s="195" t="s">
        <v>1272</v>
      </c>
      <c r="J107" s="195">
        <v>120</v>
      </c>
      <c r="K107" s="207"/>
    </row>
    <row r="108" spans="2:11" customFormat="1" ht="15" customHeight="1">
      <c r="B108" s="218"/>
      <c r="C108" s="195" t="s">
        <v>1275</v>
      </c>
      <c r="D108" s="195"/>
      <c r="E108" s="195"/>
      <c r="F108" s="216" t="s">
        <v>1276</v>
      </c>
      <c r="G108" s="195"/>
      <c r="H108" s="195" t="s">
        <v>1310</v>
      </c>
      <c r="I108" s="195" t="s">
        <v>1272</v>
      </c>
      <c r="J108" s="195">
        <v>50</v>
      </c>
      <c r="K108" s="207"/>
    </row>
    <row r="109" spans="2:11" customFormat="1" ht="15" customHeight="1">
      <c r="B109" s="218"/>
      <c r="C109" s="195" t="s">
        <v>1278</v>
      </c>
      <c r="D109" s="195"/>
      <c r="E109" s="195"/>
      <c r="F109" s="216" t="s">
        <v>1270</v>
      </c>
      <c r="G109" s="195"/>
      <c r="H109" s="195" t="s">
        <v>1310</v>
      </c>
      <c r="I109" s="195" t="s">
        <v>1280</v>
      </c>
      <c r="J109" s="195"/>
      <c r="K109" s="207"/>
    </row>
    <row r="110" spans="2:11" customFormat="1" ht="15" customHeight="1">
      <c r="B110" s="218"/>
      <c r="C110" s="195" t="s">
        <v>1289</v>
      </c>
      <c r="D110" s="195"/>
      <c r="E110" s="195"/>
      <c r="F110" s="216" t="s">
        <v>1276</v>
      </c>
      <c r="G110" s="195"/>
      <c r="H110" s="195" t="s">
        <v>1310</v>
      </c>
      <c r="I110" s="195" t="s">
        <v>1272</v>
      </c>
      <c r="J110" s="195">
        <v>50</v>
      </c>
      <c r="K110" s="207"/>
    </row>
    <row r="111" spans="2:11" customFormat="1" ht="15" customHeight="1">
      <c r="B111" s="218"/>
      <c r="C111" s="195" t="s">
        <v>1297</v>
      </c>
      <c r="D111" s="195"/>
      <c r="E111" s="195"/>
      <c r="F111" s="216" t="s">
        <v>1276</v>
      </c>
      <c r="G111" s="195"/>
      <c r="H111" s="195" t="s">
        <v>1310</v>
      </c>
      <c r="I111" s="195" t="s">
        <v>1272</v>
      </c>
      <c r="J111" s="195">
        <v>50</v>
      </c>
      <c r="K111" s="207"/>
    </row>
    <row r="112" spans="2:11" customFormat="1" ht="15" customHeight="1">
      <c r="B112" s="218"/>
      <c r="C112" s="195" t="s">
        <v>1295</v>
      </c>
      <c r="D112" s="195"/>
      <c r="E112" s="195"/>
      <c r="F112" s="216" t="s">
        <v>1276</v>
      </c>
      <c r="G112" s="195"/>
      <c r="H112" s="195" t="s">
        <v>1310</v>
      </c>
      <c r="I112" s="195" t="s">
        <v>1272</v>
      </c>
      <c r="J112" s="195">
        <v>50</v>
      </c>
      <c r="K112" s="207"/>
    </row>
    <row r="113" spans="2:11" customFormat="1" ht="15" customHeight="1">
      <c r="B113" s="218"/>
      <c r="C113" s="195" t="s">
        <v>53</v>
      </c>
      <c r="D113" s="195"/>
      <c r="E113" s="195"/>
      <c r="F113" s="216" t="s">
        <v>1270</v>
      </c>
      <c r="G113" s="195"/>
      <c r="H113" s="195" t="s">
        <v>1311</v>
      </c>
      <c r="I113" s="195" t="s">
        <v>1272</v>
      </c>
      <c r="J113" s="195">
        <v>20</v>
      </c>
      <c r="K113" s="207"/>
    </row>
    <row r="114" spans="2:11" customFormat="1" ht="15" customHeight="1">
      <c r="B114" s="218"/>
      <c r="C114" s="195" t="s">
        <v>1312</v>
      </c>
      <c r="D114" s="195"/>
      <c r="E114" s="195"/>
      <c r="F114" s="216" t="s">
        <v>1270</v>
      </c>
      <c r="G114" s="195"/>
      <c r="H114" s="195" t="s">
        <v>1313</v>
      </c>
      <c r="I114" s="195" t="s">
        <v>1272</v>
      </c>
      <c r="J114" s="195">
        <v>120</v>
      </c>
      <c r="K114" s="207"/>
    </row>
    <row r="115" spans="2:11" customFormat="1" ht="15" customHeight="1">
      <c r="B115" s="218"/>
      <c r="C115" s="195" t="s">
        <v>38</v>
      </c>
      <c r="D115" s="195"/>
      <c r="E115" s="195"/>
      <c r="F115" s="216" t="s">
        <v>1270</v>
      </c>
      <c r="G115" s="195"/>
      <c r="H115" s="195" t="s">
        <v>1314</v>
      </c>
      <c r="I115" s="195" t="s">
        <v>1305</v>
      </c>
      <c r="J115" s="195"/>
      <c r="K115" s="207"/>
    </row>
    <row r="116" spans="2:11" customFormat="1" ht="15" customHeight="1">
      <c r="B116" s="218"/>
      <c r="C116" s="195" t="s">
        <v>48</v>
      </c>
      <c r="D116" s="195"/>
      <c r="E116" s="195"/>
      <c r="F116" s="216" t="s">
        <v>1270</v>
      </c>
      <c r="G116" s="195"/>
      <c r="H116" s="195" t="s">
        <v>1315</v>
      </c>
      <c r="I116" s="195" t="s">
        <v>1305</v>
      </c>
      <c r="J116" s="195"/>
      <c r="K116" s="207"/>
    </row>
    <row r="117" spans="2:11" customFormat="1" ht="15" customHeight="1">
      <c r="B117" s="218"/>
      <c r="C117" s="195" t="s">
        <v>57</v>
      </c>
      <c r="D117" s="195"/>
      <c r="E117" s="195"/>
      <c r="F117" s="216" t="s">
        <v>1270</v>
      </c>
      <c r="G117" s="195"/>
      <c r="H117" s="195" t="s">
        <v>1316</v>
      </c>
      <c r="I117" s="195" t="s">
        <v>1317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12" t="s">
        <v>1318</v>
      </c>
      <c r="D122" s="312"/>
      <c r="E122" s="312"/>
      <c r="F122" s="312"/>
      <c r="G122" s="312"/>
      <c r="H122" s="312"/>
      <c r="I122" s="312"/>
      <c r="J122" s="312"/>
      <c r="K122" s="233"/>
    </row>
    <row r="123" spans="2:11" customFormat="1" ht="17.25" customHeight="1">
      <c r="B123" s="234"/>
      <c r="C123" s="208" t="s">
        <v>1264</v>
      </c>
      <c r="D123" s="208"/>
      <c r="E123" s="208"/>
      <c r="F123" s="208" t="s">
        <v>1265</v>
      </c>
      <c r="G123" s="209"/>
      <c r="H123" s="208" t="s">
        <v>54</v>
      </c>
      <c r="I123" s="208" t="s">
        <v>57</v>
      </c>
      <c r="J123" s="208" t="s">
        <v>1266</v>
      </c>
      <c r="K123" s="235"/>
    </row>
    <row r="124" spans="2:11" customFormat="1" ht="17.25" customHeight="1">
      <c r="B124" s="234"/>
      <c r="C124" s="210" t="s">
        <v>1267</v>
      </c>
      <c r="D124" s="210"/>
      <c r="E124" s="210"/>
      <c r="F124" s="211" t="s">
        <v>1268</v>
      </c>
      <c r="G124" s="212"/>
      <c r="H124" s="210"/>
      <c r="I124" s="210"/>
      <c r="J124" s="210" t="s">
        <v>1269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1273</v>
      </c>
      <c r="D126" s="215"/>
      <c r="E126" s="215"/>
      <c r="F126" s="216" t="s">
        <v>1270</v>
      </c>
      <c r="G126" s="195"/>
      <c r="H126" s="195" t="s">
        <v>1310</v>
      </c>
      <c r="I126" s="195" t="s">
        <v>1272</v>
      </c>
      <c r="J126" s="195">
        <v>120</v>
      </c>
      <c r="K126" s="239"/>
    </row>
    <row r="127" spans="2:11" customFormat="1" ht="15" customHeight="1">
      <c r="B127" s="236"/>
      <c r="C127" s="195" t="s">
        <v>1319</v>
      </c>
      <c r="D127" s="195"/>
      <c r="E127" s="195"/>
      <c r="F127" s="216" t="s">
        <v>1270</v>
      </c>
      <c r="G127" s="195"/>
      <c r="H127" s="195" t="s">
        <v>1320</v>
      </c>
      <c r="I127" s="195" t="s">
        <v>1272</v>
      </c>
      <c r="J127" s="195" t="s">
        <v>1321</v>
      </c>
      <c r="K127" s="239"/>
    </row>
    <row r="128" spans="2:11" customFormat="1" ht="15" customHeight="1">
      <c r="B128" s="236"/>
      <c r="C128" s="195" t="s">
        <v>1218</v>
      </c>
      <c r="D128" s="195"/>
      <c r="E128" s="195"/>
      <c r="F128" s="216" t="s">
        <v>1270</v>
      </c>
      <c r="G128" s="195"/>
      <c r="H128" s="195" t="s">
        <v>1322</v>
      </c>
      <c r="I128" s="195" t="s">
        <v>1272</v>
      </c>
      <c r="J128" s="195" t="s">
        <v>1321</v>
      </c>
      <c r="K128" s="239"/>
    </row>
    <row r="129" spans="2:11" customFormat="1" ht="15" customHeight="1">
      <c r="B129" s="236"/>
      <c r="C129" s="195" t="s">
        <v>1281</v>
      </c>
      <c r="D129" s="195"/>
      <c r="E129" s="195"/>
      <c r="F129" s="216" t="s">
        <v>1276</v>
      </c>
      <c r="G129" s="195"/>
      <c r="H129" s="195" t="s">
        <v>1282</v>
      </c>
      <c r="I129" s="195" t="s">
        <v>1272</v>
      </c>
      <c r="J129" s="195">
        <v>15</v>
      </c>
      <c r="K129" s="239"/>
    </row>
    <row r="130" spans="2:11" customFormat="1" ht="15" customHeight="1">
      <c r="B130" s="236"/>
      <c r="C130" s="195" t="s">
        <v>1283</v>
      </c>
      <c r="D130" s="195"/>
      <c r="E130" s="195"/>
      <c r="F130" s="216" t="s">
        <v>1276</v>
      </c>
      <c r="G130" s="195"/>
      <c r="H130" s="195" t="s">
        <v>1284</v>
      </c>
      <c r="I130" s="195" t="s">
        <v>1272</v>
      </c>
      <c r="J130" s="195">
        <v>15</v>
      </c>
      <c r="K130" s="239"/>
    </row>
    <row r="131" spans="2:11" customFormat="1" ht="15" customHeight="1">
      <c r="B131" s="236"/>
      <c r="C131" s="195" t="s">
        <v>1285</v>
      </c>
      <c r="D131" s="195"/>
      <c r="E131" s="195"/>
      <c r="F131" s="216" t="s">
        <v>1276</v>
      </c>
      <c r="G131" s="195"/>
      <c r="H131" s="195" t="s">
        <v>1286</v>
      </c>
      <c r="I131" s="195" t="s">
        <v>1272</v>
      </c>
      <c r="J131" s="195">
        <v>20</v>
      </c>
      <c r="K131" s="239"/>
    </row>
    <row r="132" spans="2:11" customFormat="1" ht="15" customHeight="1">
      <c r="B132" s="236"/>
      <c r="C132" s="195" t="s">
        <v>1287</v>
      </c>
      <c r="D132" s="195"/>
      <c r="E132" s="195"/>
      <c r="F132" s="216" t="s">
        <v>1276</v>
      </c>
      <c r="G132" s="195"/>
      <c r="H132" s="195" t="s">
        <v>1288</v>
      </c>
      <c r="I132" s="195" t="s">
        <v>1272</v>
      </c>
      <c r="J132" s="195">
        <v>20</v>
      </c>
      <c r="K132" s="239"/>
    </row>
    <row r="133" spans="2:11" customFormat="1" ht="15" customHeight="1">
      <c r="B133" s="236"/>
      <c r="C133" s="195" t="s">
        <v>1275</v>
      </c>
      <c r="D133" s="195"/>
      <c r="E133" s="195"/>
      <c r="F133" s="216" t="s">
        <v>1276</v>
      </c>
      <c r="G133" s="195"/>
      <c r="H133" s="195" t="s">
        <v>1310</v>
      </c>
      <c r="I133" s="195" t="s">
        <v>1272</v>
      </c>
      <c r="J133" s="195">
        <v>50</v>
      </c>
      <c r="K133" s="239"/>
    </row>
    <row r="134" spans="2:11" customFormat="1" ht="15" customHeight="1">
      <c r="B134" s="236"/>
      <c r="C134" s="195" t="s">
        <v>1289</v>
      </c>
      <c r="D134" s="195"/>
      <c r="E134" s="195"/>
      <c r="F134" s="216" t="s">
        <v>1276</v>
      </c>
      <c r="G134" s="195"/>
      <c r="H134" s="195" t="s">
        <v>1310</v>
      </c>
      <c r="I134" s="195" t="s">
        <v>1272</v>
      </c>
      <c r="J134" s="195">
        <v>50</v>
      </c>
      <c r="K134" s="239"/>
    </row>
    <row r="135" spans="2:11" customFormat="1" ht="15" customHeight="1">
      <c r="B135" s="236"/>
      <c r="C135" s="195" t="s">
        <v>1295</v>
      </c>
      <c r="D135" s="195"/>
      <c r="E135" s="195"/>
      <c r="F135" s="216" t="s">
        <v>1276</v>
      </c>
      <c r="G135" s="195"/>
      <c r="H135" s="195" t="s">
        <v>1310</v>
      </c>
      <c r="I135" s="195" t="s">
        <v>1272</v>
      </c>
      <c r="J135" s="195">
        <v>50</v>
      </c>
      <c r="K135" s="239"/>
    </row>
    <row r="136" spans="2:11" customFormat="1" ht="15" customHeight="1">
      <c r="B136" s="236"/>
      <c r="C136" s="195" t="s">
        <v>1297</v>
      </c>
      <c r="D136" s="195"/>
      <c r="E136" s="195"/>
      <c r="F136" s="216" t="s">
        <v>1276</v>
      </c>
      <c r="G136" s="195"/>
      <c r="H136" s="195" t="s">
        <v>1310</v>
      </c>
      <c r="I136" s="195" t="s">
        <v>1272</v>
      </c>
      <c r="J136" s="195">
        <v>50</v>
      </c>
      <c r="K136" s="239"/>
    </row>
    <row r="137" spans="2:11" customFormat="1" ht="15" customHeight="1">
      <c r="B137" s="236"/>
      <c r="C137" s="195" t="s">
        <v>1298</v>
      </c>
      <c r="D137" s="195"/>
      <c r="E137" s="195"/>
      <c r="F137" s="216" t="s">
        <v>1276</v>
      </c>
      <c r="G137" s="195"/>
      <c r="H137" s="195" t="s">
        <v>1323</v>
      </c>
      <c r="I137" s="195" t="s">
        <v>1272</v>
      </c>
      <c r="J137" s="195">
        <v>255</v>
      </c>
      <c r="K137" s="239"/>
    </row>
    <row r="138" spans="2:11" customFormat="1" ht="15" customHeight="1">
      <c r="B138" s="236"/>
      <c r="C138" s="195" t="s">
        <v>1300</v>
      </c>
      <c r="D138" s="195"/>
      <c r="E138" s="195"/>
      <c r="F138" s="216" t="s">
        <v>1270</v>
      </c>
      <c r="G138" s="195"/>
      <c r="H138" s="195" t="s">
        <v>1324</v>
      </c>
      <c r="I138" s="195" t="s">
        <v>1302</v>
      </c>
      <c r="J138" s="195"/>
      <c r="K138" s="239"/>
    </row>
    <row r="139" spans="2:11" customFormat="1" ht="15" customHeight="1">
      <c r="B139" s="236"/>
      <c r="C139" s="195" t="s">
        <v>1303</v>
      </c>
      <c r="D139" s="195"/>
      <c r="E139" s="195"/>
      <c r="F139" s="216" t="s">
        <v>1270</v>
      </c>
      <c r="G139" s="195"/>
      <c r="H139" s="195" t="s">
        <v>1325</v>
      </c>
      <c r="I139" s="195" t="s">
        <v>1305</v>
      </c>
      <c r="J139" s="195"/>
      <c r="K139" s="239"/>
    </row>
    <row r="140" spans="2:11" customFormat="1" ht="15" customHeight="1">
      <c r="B140" s="236"/>
      <c r="C140" s="195" t="s">
        <v>1306</v>
      </c>
      <c r="D140" s="195"/>
      <c r="E140" s="195"/>
      <c r="F140" s="216" t="s">
        <v>1270</v>
      </c>
      <c r="G140" s="195"/>
      <c r="H140" s="195" t="s">
        <v>1306</v>
      </c>
      <c r="I140" s="195" t="s">
        <v>1305</v>
      </c>
      <c r="J140" s="195"/>
      <c r="K140" s="239"/>
    </row>
    <row r="141" spans="2:11" customFormat="1" ht="15" customHeight="1">
      <c r="B141" s="236"/>
      <c r="C141" s="195" t="s">
        <v>38</v>
      </c>
      <c r="D141" s="195"/>
      <c r="E141" s="195"/>
      <c r="F141" s="216" t="s">
        <v>1270</v>
      </c>
      <c r="G141" s="195"/>
      <c r="H141" s="195" t="s">
        <v>1326</v>
      </c>
      <c r="I141" s="195" t="s">
        <v>1305</v>
      </c>
      <c r="J141" s="195"/>
      <c r="K141" s="239"/>
    </row>
    <row r="142" spans="2:11" customFormat="1" ht="15" customHeight="1">
      <c r="B142" s="236"/>
      <c r="C142" s="195" t="s">
        <v>1327</v>
      </c>
      <c r="D142" s="195"/>
      <c r="E142" s="195"/>
      <c r="F142" s="216" t="s">
        <v>1270</v>
      </c>
      <c r="G142" s="195"/>
      <c r="H142" s="195" t="s">
        <v>1328</v>
      </c>
      <c r="I142" s="195" t="s">
        <v>1305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14" t="s">
        <v>1329</v>
      </c>
      <c r="D147" s="314"/>
      <c r="E147" s="314"/>
      <c r="F147" s="314"/>
      <c r="G147" s="314"/>
      <c r="H147" s="314"/>
      <c r="I147" s="314"/>
      <c r="J147" s="314"/>
      <c r="K147" s="207"/>
    </row>
    <row r="148" spans="2:11" customFormat="1" ht="17.25" customHeight="1">
      <c r="B148" s="206"/>
      <c r="C148" s="208" t="s">
        <v>1264</v>
      </c>
      <c r="D148" s="208"/>
      <c r="E148" s="208"/>
      <c r="F148" s="208" t="s">
        <v>1265</v>
      </c>
      <c r="G148" s="209"/>
      <c r="H148" s="208" t="s">
        <v>54</v>
      </c>
      <c r="I148" s="208" t="s">
        <v>57</v>
      </c>
      <c r="J148" s="208" t="s">
        <v>1266</v>
      </c>
      <c r="K148" s="207"/>
    </row>
    <row r="149" spans="2:11" customFormat="1" ht="17.25" customHeight="1">
      <c r="B149" s="206"/>
      <c r="C149" s="210" t="s">
        <v>1267</v>
      </c>
      <c r="D149" s="210"/>
      <c r="E149" s="210"/>
      <c r="F149" s="211" t="s">
        <v>1268</v>
      </c>
      <c r="G149" s="212"/>
      <c r="H149" s="210"/>
      <c r="I149" s="210"/>
      <c r="J149" s="210" t="s">
        <v>1269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1273</v>
      </c>
      <c r="D151" s="195"/>
      <c r="E151" s="195"/>
      <c r="F151" s="244" t="s">
        <v>1270</v>
      </c>
      <c r="G151" s="195"/>
      <c r="H151" s="243" t="s">
        <v>1310</v>
      </c>
      <c r="I151" s="243" t="s">
        <v>1272</v>
      </c>
      <c r="J151" s="243">
        <v>120</v>
      </c>
      <c r="K151" s="239"/>
    </row>
    <row r="152" spans="2:11" customFormat="1" ht="15" customHeight="1">
      <c r="B152" s="218"/>
      <c r="C152" s="243" t="s">
        <v>1319</v>
      </c>
      <c r="D152" s="195"/>
      <c r="E152" s="195"/>
      <c r="F152" s="244" t="s">
        <v>1270</v>
      </c>
      <c r="G152" s="195"/>
      <c r="H152" s="243" t="s">
        <v>1330</v>
      </c>
      <c r="I152" s="243" t="s">
        <v>1272</v>
      </c>
      <c r="J152" s="243" t="s">
        <v>1321</v>
      </c>
      <c r="K152" s="239"/>
    </row>
    <row r="153" spans="2:11" customFormat="1" ht="15" customHeight="1">
      <c r="B153" s="218"/>
      <c r="C153" s="243" t="s">
        <v>1218</v>
      </c>
      <c r="D153" s="195"/>
      <c r="E153" s="195"/>
      <c r="F153" s="244" t="s">
        <v>1270</v>
      </c>
      <c r="G153" s="195"/>
      <c r="H153" s="243" t="s">
        <v>1331</v>
      </c>
      <c r="I153" s="243" t="s">
        <v>1272</v>
      </c>
      <c r="J153" s="243" t="s">
        <v>1321</v>
      </c>
      <c r="K153" s="239"/>
    </row>
    <row r="154" spans="2:11" customFormat="1" ht="15" customHeight="1">
      <c r="B154" s="218"/>
      <c r="C154" s="243" t="s">
        <v>1275</v>
      </c>
      <c r="D154" s="195"/>
      <c r="E154" s="195"/>
      <c r="F154" s="244" t="s">
        <v>1276</v>
      </c>
      <c r="G154" s="195"/>
      <c r="H154" s="243" t="s">
        <v>1310</v>
      </c>
      <c r="I154" s="243" t="s">
        <v>1272</v>
      </c>
      <c r="J154" s="243">
        <v>50</v>
      </c>
      <c r="K154" s="239"/>
    </row>
    <row r="155" spans="2:11" customFormat="1" ht="15" customHeight="1">
      <c r="B155" s="218"/>
      <c r="C155" s="243" t="s">
        <v>1278</v>
      </c>
      <c r="D155" s="195"/>
      <c r="E155" s="195"/>
      <c r="F155" s="244" t="s">
        <v>1270</v>
      </c>
      <c r="G155" s="195"/>
      <c r="H155" s="243" t="s">
        <v>1310</v>
      </c>
      <c r="I155" s="243" t="s">
        <v>1280</v>
      </c>
      <c r="J155" s="243"/>
      <c r="K155" s="239"/>
    </row>
    <row r="156" spans="2:11" customFormat="1" ht="15" customHeight="1">
      <c r="B156" s="218"/>
      <c r="C156" s="243" t="s">
        <v>1289</v>
      </c>
      <c r="D156" s="195"/>
      <c r="E156" s="195"/>
      <c r="F156" s="244" t="s">
        <v>1276</v>
      </c>
      <c r="G156" s="195"/>
      <c r="H156" s="243" t="s">
        <v>1310</v>
      </c>
      <c r="I156" s="243" t="s">
        <v>1272</v>
      </c>
      <c r="J156" s="243">
        <v>50</v>
      </c>
      <c r="K156" s="239"/>
    </row>
    <row r="157" spans="2:11" customFormat="1" ht="15" customHeight="1">
      <c r="B157" s="218"/>
      <c r="C157" s="243" t="s">
        <v>1297</v>
      </c>
      <c r="D157" s="195"/>
      <c r="E157" s="195"/>
      <c r="F157" s="244" t="s">
        <v>1276</v>
      </c>
      <c r="G157" s="195"/>
      <c r="H157" s="243" t="s">
        <v>1310</v>
      </c>
      <c r="I157" s="243" t="s">
        <v>1272</v>
      </c>
      <c r="J157" s="243">
        <v>50</v>
      </c>
      <c r="K157" s="239"/>
    </row>
    <row r="158" spans="2:11" customFormat="1" ht="15" customHeight="1">
      <c r="B158" s="218"/>
      <c r="C158" s="243" t="s">
        <v>1295</v>
      </c>
      <c r="D158" s="195"/>
      <c r="E158" s="195"/>
      <c r="F158" s="244" t="s">
        <v>1276</v>
      </c>
      <c r="G158" s="195"/>
      <c r="H158" s="243" t="s">
        <v>1310</v>
      </c>
      <c r="I158" s="243" t="s">
        <v>1272</v>
      </c>
      <c r="J158" s="243">
        <v>50</v>
      </c>
      <c r="K158" s="239"/>
    </row>
    <row r="159" spans="2:11" customFormat="1" ht="15" customHeight="1">
      <c r="B159" s="218"/>
      <c r="C159" s="243" t="s">
        <v>90</v>
      </c>
      <c r="D159" s="195"/>
      <c r="E159" s="195"/>
      <c r="F159" s="244" t="s">
        <v>1270</v>
      </c>
      <c r="G159" s="195"/>
      <c r="H159" s="243" t="s">
        <v>1332</v>
      </c>
      <c r="I159" s="243" t="s">
        <v>1272</v>
      </c>
      <c r="J159" s="243" t="s">
        <v>1333</v>
      </c>
      <c r="K159" s="239"/>
    </row>
    <row r="160" spans="2:11" customFormat="1" ht="15" customHeight="1">
      <c r="B160" s="218"/>
      <c r="C160" s="243" t="s">
        <v>1334</v>
      </c>
      <c r="D160" s="195"/>
      <c r="E160" s="195"/>
      <c r="F160" s="244" t="s">
        <v>1270</v>
      </c>
      <c r="G160" s="195"/>
      <c r="H160" s="243" t="s">
        <v>1335</v>
      </c>
      <c r="I160" s="243" t="s">
        <v>1305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12" t="s">
        <v>1336</v>
      </c>
      <c r="D165" s="312"/>
      <c r="E165" s="312"/>
      <c r="F165" s="312"/>
      <c r="G165" s="312"/>
      <c r="H165" s="312"/>
      <c r="I165" s="312"/>
      <c r="J165" s="312"/>
      <c r="K165" s="188"/>
    </row>
    <row r="166" spans="2:11" customFormat="1" ht="17.25" customHeight="1">
      <c r="B166" s="187"/>
      <c r="C166" s="208" t="s">
        <v>1264</v>
      </c>
      <c r="D166" s="208"/>
      <c r="E166" s="208"/>
      <c r="F166" s="208" t="s">
        <v>1265</v>
      </c>
      <c r="G166" s="248"/>
      <c r="H166" s="249" t="s">
        <v>54</v>
      </c>
      <c r="I166" s="249" t="s">
        <v>57</v>
      </c>
      <c r="J166" s="208" t="s">
        <v>1266</v>
      </c>
      <c r="K166" s="188"/>
    </row>
    <row r="167" spans="2:11" customFormat="1" ht="17.25" customHeight="1">
      <c r="B167" s="189"/>
      <c r="C167" s="210" t="s">
        <v>1267</v>
      </c>
      <c r="D167" s="210"/>
      <c r="E167" s="210"/>
      <c r="F167" s="211" t="s">
        <v>1268</v>
      </c>
      <c r="G167" s="250"/>
      <c r="H167" s="251"/>
      <c r="I167" s="251"/>
      <c r="J167" s="210" t="s">
        <v>1269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1273</v>
      </c>
      <c r="D169" s="195"/>
      <c r="E169" s="195"/>
      <c r="F169" s="216" t="s">
        <v>1270</v>
      </c>
      <c r="G169" s="195"/>
      <c r="H169" s="195" t="s">
        <v>1310</v>
      </c>
      <c r="I169" s="195" t="s">
        <v>1272</v>
      </c>
      <c r="J169" s="195">
        <v>120</v>
      </c>
      <c r="K169" s="239"/>
    </row>
    <row r="170" spans="2:11" customFormat="1" ht="15" customHeight="1">
      <c r="B170" s="218"/>
      <c r="C170" s="195" t="s">
        <v>1319</v>
      </c>
      <c r="D170" s="195"/>
      <c r="E170" s="195"/>
      <c r="F170" s="216" t="s">
        <v>1270</v>
      </c>
      <c r="G170" s="195"/>
      <c r="H170" s="195" t="s">
        <v>1320</v>
      </c>
      <c r="I170" s="195" t="s">
        <v>1272</v>
      </c>
      <c r="J170" s="195" t="s">
        <v>1321</v>
      </c>
      <c r="K170" s="239"/>
    </row>
    <row r="171" spans="2:11" customFormat="1" ht="15" customHeight="1">
      <c r="B171" s="218"/>
      <c r="C171" s="195" t="s">
        <v>1218</v>
      </c>
      <c r="D171" s="195"/>
      <c r="E171" s="195"/>
      <c r="F171" s="216" t="s">
        <v>1270</v>
      </c>
      <c r="G171" s="195"/>
      <c r="H171" s="195" t="s">
        <v>1337</v>
      </c>
      <c r="I171" s="195" t="s">
        <v>1272</v>
      </c>
      <c r="J171" s="195" t="s">
        <v>1321</v>
      </c>
      <c r="K171" s="239"/>
    </row>
    <row r="172" spans="2:11" customFormat="1" ht="15" customHeight="1">
      <c r="B172" s="218"/>
      <c r="C172" s="195" t="s">
        <v>1275</v>
      </c>
      <c r="D172" s="195"/>
      <c r="E172" s="195"/>
      <c r="F172" s="216" t="s">
        <v>1276</v>
      </c>
      <c r="G172" s="195"/>
      <c r="H172" s="195" t="s">
        <v>1337</v>
      </c>
      <c r="I172" s="195" t="s">
        <v>1272</v>
      </c>
      <c r="J172" s="195">
        <v>50</v>
      </c>
      <c r="K172" s="239"/>
    </row>
    <row r="173" spans="2:11" customFormat="1" ht="15" customHeight="1">
      <c r="B173" s="218"/>
      <c r="C173" s="195" t="s">
        <v>1278</v>
      </c>
      <c r="D173" s="195"/>
      <c r="E173" s="195"/>
      <c r="F173" s="216" t="s">
        <v>1270</v>
      </c>
      <c r="G173" s="195"/>
      <c r="H173" s="195" t="s">
        <v>1337</v>
      </c>
      <c r="I173" s="195" t="s">
        <v>1280</v>
      </c>
      <c r="J173" s="195"/>
      <c r="K173" s="239"/>
    </row>
    <row r="174" spans="2:11" customFormat="1" ht="15" customHeight="1">
      <c r="B174" s="218"/>
      <c r="C174" s="195" t="s">
        <v>1289</v>
      </c>
      <c r="D174" s="195"/>
      <c r="E174" s="195"/>
      <c r="F174" s="216" t="s">
        <v>1276</v>
      </c>
      <c r="G174" s="195"/>
      <c r="H174" s="195" t="s">
        <v>1337</v>
      </c>
      <c r="I174" s="195" t="s">
        <v>1272</v>
      </c>
      <c r="J174" s="195">
        <v>50</v>
      </c>
      <c r="K174" s="239"/>
    </row>
    <row r="175" spans="2:11" customFormat="1" ht="15" customHeight="1">
      <c r="B175" s="218"/>
      <c r="C175" s="195" t="s">
        <v>1297</v>
      </c>
      <c r="D175" s="195"/>
      <c r="E175" s="195"/>
      <c r="F175" s="216" t="s">
        <v>1276</v>
      </c>
      <c r="G175" s="195"/>
      <c r="H175" s="195" t="s">
        <v>1337</v>
      </c>
      <c r="I175" s="195" t="s">
        <v>1272</v>
      </c>
      <c r="J175" s="195">
        <v>50</v>
      </c>
      <c r="K175" s="239"/>
    </row>
    <row r="176" spans="2:11" customFormat="1" ht="15" customHeight="1">
      <c r="B176" s="218"/>
      <c r="C176" s="195" t="s">
        <v>1295</v>
      </c>
      <c r="D176" s="195"/>
      <c r="E176" s="195"/>
      <c r="F176" s="216" t="s">
        <v>1276</v>
      </c>
      <c r="G176" s="195"/>
      <c r="H176" s="195" t="s">
        <v>1337</v>
      </c>
      <c r="I176" s="195" t="s">
        <v>1272</v>
      </c>
      <c r="J176" s="195">
        <v>50</v>
      </c>
      <c r="K176" s="239"/>
    </row>
    <row r="177" spans="2:11" customFormat="1" ht="15" customHeight="1">
      <c r="B177" s="218"/>
      <c r="C177" s="195" t="s">
        <v>120</v>
      </c>
      <c r="D177" s="195"/>
      <c r="E177" s="195"/>
      <c r="F177" s="216" t="s">
        <v>1270</v>
      </c>
      <c r="G177" s="195"/>
      <c r="H177" s="195" t="s">
        <v>1338</v>
      </c>
      <c r="I177" s="195" t="s">
        <v>1339</v>
      </c>
      <c r="J177" s="195"/>
      <c r="K177" s="239"/>
    </row>
    <row r="178" spans="2:11" customFormat="1" ht="15" customHeight="1">
      <c r="B178" s="218"/>
      <c r="C178" s="195" t="s">
        <v>57</v>
      </c>
      <c r="D178" s="195"/>
      <c r="E178" s="195"/>
      <c r="F178" s="216" t="s">
        <v>1270</v>
      </c>
      <c r="G178" s="195"/>
      <c r="H178" s="195" t="s">
        <v>1340</v>
      </c>
      <c r="I178" s="195" t="s">
        <v>1341</v>
      </c>
      <c r="J178" s="195">
        <v>1</v>
      </c>
      <c r="K178" s="239"/>
    </row>
    <row r="179" spans="2:11" customFormat="1" ht="15" customHeight="1">
      <c r="B179" s="218"/>
      <c r="C179" s="195" t="s">
        <v>53</v>
      </c>
      <c r="D179" s="195"/>
      <c r="E179" s="195"/>
      <c r="F179" s="216" t="s">
        <v>1270</v>
      </c>
      <c r="G179" s="195"/>
      <c r="H179" s="195" t="s">
        <v>1342</v>
      </c>
      <c r="I179" s="195" t="s">
        <v>1272</v>
      </c>
      <c r="J179" s="195">
        <v>20</v>
      </c>
      <c r="K179" s="239"/>
    </row>
    <row r="180" spans="2:11" customFormat="1" ht="15" customHeight="1">
      <c r="B180" s="218"/>
      <c r="C180" s="195" t="s">
        <v>54</v>
      </c>
      <c r="D180" s="195"/>
      <c r="E180" s="195"/>
      <c r="F180" s="216" t="s">
        <v>1270</v>
      </c>
      <c r="G180" s="195"/>
      <c r="H180" s="195" t="s">
        <v>1343</v>
      </c>
      <c r="I180" s="195" t="s">
        <v>1272</v>
      </c>
      <c r="J180" s="195">
        <v>255</v>
      </c>
      <c r="K180" s="239"/>
    </row>
    <row r="181" spans="2:11" customFormat="1" ht="15" customHeight="1">
      <c r="B181" s="218"/>
      <c r="C181" s="195" t="s">
        <v>121</v>
      </c>
      <c r="D181" s="195"/>
      <c r="E181" s="195"/>
      <c r="F181" s="216" t="s">
        <v>1270</v>
      </c>
      <c r="G181" s="195"/>
      <c r="H181" s="195" t="s">
        <v>1234</v>
      </c>
      <c r="I181" s="195" t="s">
        <v>1272</v>
      </c>
      <c r="J181" s="195">
        <v>10</v>
      </c>
      <c r="K181" s="239"/>
    </row>
    <row r="182" spans="2:11" customFormat="1" ht="15" customHeight="1">
      <c r="B182" s="218"/>
      <c r="C182" s="195" t="s">
        <v>122</v>
      </c>
      <c r="D182" s="195"/>
      <c r="E182" s="195"/>
      <c r="F182" s="216" t="s">
        <v>1270</v>
      </c>
      <c r="G182" s="195"/>
      <c r="H182" s="195" t="s">
        <v>1344</v>
      </c>
      <c r="I182" s="195" t="s">
        <v>1305</v>
      </c>
      <c r="J182" s="195"/>
      <c r="K182" s="239"/>
    </row>
    <row r="183" spans="2:11" customFormat="1" ht="15" customHeight="1">
      <c r="B183" s="218"/>
      <c r="C183" s="195" t="s">
        <v>1345</v>
      </c>
      <c r="D183" s="195"/>
      <c r="E183" s="195"/>
      <c r="F183" s="216" t="s">
        <v>1270</v>
      </c>
      <c r="G183" s="195"/>
      <c r="H183" s="195" t="s">
        <v>1346</v>
      </c>
      <c r="I183" s="195" t="s">
        <v>1305</v>
      </c>
      <c r="J183" s="195"/>
      <c r="K183" s="239"/>
    </row>
    <row r="184" spans="2:11" customFormat="1" ht="15" customHeight="1">
      <c r="B184" s="218"/>
      <c r="C184" s="195" t="s">
        <v>1334</v>
      </c>
      <c r="D184" s="195"/>
      <c r="E184" s="195"/>
      <c r="F184" s="216" t="s">
        <v>1270</v>
      </c>
      <c r="G184" s="195"/>
      <c r="H184" s="195" t="s">
        <v>1347</v>
      </c>
      <c r="I184" s="195" t="s">
        <v>1305</v>
      </c>
      <c r="J184" s="195"/>
      <c r="K184" s="239"/>
    </row>
    <row r="185" spans="2:11" customFormat="1" ht="15" customHeight="1">
      <c r="B185" s="218"/>
      <c r="C185" s="195" t="s">
        <v>124</v>
      </c>
      <c r="D185" s="195"/>
      <c r="E185" s="195"/>
      <c r="F185" s="216" t="s">
        <v>1276</v>
      </c>
      <c r="G185" s="195"/>
      <c r="H185" s="195" t="s">
        <v>1348</v>
      </c>
      <c r="I185" s="195" t="s">
        <v>1272</v>
      </c>
      <c r="J185" s="195">
        <v>50</v>
      </c>
      <c r="K185" s="239"/>
    </row>
    <row r="186" spans="2:11" customFormat="1" ht="15" customHeight="1">
      <c r="B186" s="218"/>
      <c r="C186" s="195" t="s">
        <v>1349</v>
      </c>
      <c r="D186" s="195"/>
      <c r="E186" s="195"/>
      <c r="F186" s="216" t="s">
        <v>1276</v>
      </c>
      <c r="G186" s="195"/>
      <c r="H186" s="195" t="s">
        <v>1350</v>
      </c>
      <c r="I186" s="195" t="s">
        <v>1351</v>
      </c>
      <c r="J186" s="195"/>
      <c r="K186" s="239"/>
    </row>
    <row r="187" spans="2:11" customFormat="1" ht="15" customHeight="1">
      <c r="B187" s="218"/>
      <c r="C187" s="195" t="s">
        <v>1352</v>
      </c>
      <c r="D187" s="195"/>
      <c r="E187" s="195"/>
      <c r="F187" s="216" t="s">
        <v>1276</v>
      </c>
      <c r="G187" s="195"/>
      <c r="H187" s="195" t="s">
        <v>1353</v>
      </c>
      <c r="I187" s="195" t="s">
        <v>1351</v>
      </c>
      <c r="J187" s="195"/>
      <c r="K187" s="239"/>
    </row>
    <row r="188" spans="2:11" customFormat="1" ht="15" customHeight="1">
      <c r="B188" s="218"/>
      <c r="C188" s="195" t="s">
        <v>1354</v>
      </c>
      <c r="D188" s="195"/>
      <c r="E188" s="195"/>
      <c r="F188" s="216" t="s">
        <v>1276</v>
      </c>
      <c r="G188" s="195"/>
      <c r="H188" s="195" t="s">
        <v>1355</v>
      </c>
      <c r="I188" s="195" t="s">
        <v>1351</v>
      </c>
      <c r="J188" s="195"/>
      <c r="K188" s="239"/>
    </row>
    <row r="189" spans="2:11" customFormat="1" ht="15" customHeight="1">
      <c r="B189" s="218"/>
      <c r="C189" s="252" t="s">
        <v>1356</v>
      </c>
      <c r="D189" s="195"/>
      <c r="E189" s="195"/>
      <c r="F189" s="216" t="s">
        <v>1276</v>
      </c>
      <c r="G189" s="195"/>
      <c r="H189" s="195" t="s">
        <v>1357</v>
      </c>
      <c r="I189" s="195" t="s">
        <v>1358</v>
      </c>
      <c r="J189" s="253" t="s">
        <v>1359</v>
      </c>
      <c r="K189" s="239"/>
    </row>
    <row r="190" spans="2:11" customFormat="1" ht="15" customHeight="1">
      <c r="B190" s="254"/>
      <c r="C190" s="255" t="s">
        <v>1360</v>
      </c>
      <c r="D190" s="256"/>
      <c r="E190" s="256"/>
      <c r="F190" s="257" t="s">
        <v>1276</v>
      </c>
      <c r="G190" s="256"/>
      <c r="H190" s="256" t="s">
        <v>1361</v>
      </c>
      <c r="I190" s="256" t="s">
        <v>1358</v>
      </c>
      <c r="J190" s="258" t="s">
        <v>1359</v>
      </c>
      <c r="K190" s="259"/>
    </row>
    <row r="191" spans="2:11" customFormat="1" ht="15" customHeight="1">
      <c r="B191" s="218"/>
      <c r="C191" s="252" t="s">
        <v>42</v>
      </c>
      <c r="D191" s="195"/>
      <c r="E191" s="195"/>
      <c r="F191" s="216" t="s">
        <v>1270</v>
      </c>
      <c r="G191" s="195"/>
      <c r="H191" s="192" t="s">
        <v>1362</v>
      </c>
      <c r="I191" s="195" t="s">
        <v>1363</v>
      </c>
      <c r="J191" s="195"/>
      <c r="K191" s="239"/>
    </row>
    <row r="192" spans="2:11" customFormat="1" ht="15" customHeight="1">
      <c r="B192" s="218"/>
      <c r="C192" s="252" t="s">
        <v>1364</v>
      </c>
      <c r="D192" s="195"/>
      <c r="E192" s="195"/>
      <c r="F192" s="216" t="s">
        <v>1270</v>
      </c>
      <c r="G192" s="195"/>
      <c r="H192" s="195" t="s">
        <v>1365</v>
      </c>
      <c r="I192" s="195" t="s">
        <v>1305</v>
      </c>
      <c r="J192" s="195"/>
      <c r="K192" s="239"/>
    </row>
    <row r="193" spans="2:11" customFormat="1" ht="15" customHeight="1">
      <c r="B193" s="218"/>
      <c r="C193" s="252" t="s">
        <v>1366</v>
      </c>
      <c r="D193" s="195"/>
      <c r="E193" s="195"/>
      <c r="F193" s="216" t="s">
        <v>1270</v>
      </c>
      <c r="G193" s="195"/>
      <c r="H193" s="195" t="s">
        <v>1367</v>
      </c>
      <c r="I193" s="195" t="s">
        <v>1305</v>
      </c>
      <c r="J193" s="195"/>
      <c r="K193" s="239"/>
    </row>
    <row r="194" spans="2:11" customFormat="1" ht="15" customHeight="1">
      <c r="B194" s="218"/>
      <c r="C194" s="252" t="s">
        <v>1368</v>
      </c>
      <c r="D194" s="195"/>
      <c r="E194" s="195"/>
      <c r="F194" s="216" t="s">
        <v>1276</v>
      </c>
      <c r="G194" s="195"/>
      <c r="H194" s="195" t="s">
        <v>1369</v>
      </c>
      <c r="I194" s="195" t="s">
        <v>1305</v>
      </c>
      <c r="J194" s="195"/>
      <c r="K194" s="239"/>
    </row>
    <row r="195" spans="2:11" customFormat="1" ht="15" customHeight="1">
      <c r="B195" s="245"/>
      <c r="C195" s="260"/>
      <c r="D195" s="225"/>
      <c r="E195" s="225"/>
      <c r="F195" s="225"/>
      <c r="G195" s="225"/>
      <c r="H195" s="225"/>
      <c r="I195" s="225"/>
      <c r="J195" s="225"/>
      <c r="K195" s="246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27"/>
      <c r="C197" s="237"/>
      <c r="D197" s="237"/>
      <c r="E197" s="237"/>
      <c r="F197" s="247"/>
      <c r="G197" s="237"/>
      <c r="H197" s="237"/>
      <c r="I197" s="237"/>
      <c r="J197" s="237"/>
      <c r="K197" s="227"/>
    </row>
    <row r="198" spans="2:11" customFormat="1" ht="18.75" customHeight="1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pans="2:11" customFormat="1" ht="13.5">
      <c r="B199" s="184"/>
      <c r="C199" s="185"/>
      <c r="D199" s="185"/>
      <c r="E199" s="185"/>
      <c r="F199" s="185"/>
      <c r="G199" s="185"/>
      <c r="H199" s="185"/>
      <c r="I199" s="185"/>
      <c r="J199" s="185"/>
      <c r="K199" s="186"/>
    </row>
    <row r="200" spans="2:11" customFormat="1" ht="21">
      <c r="B200" s="187"/>
      <c r="C200" s="312" t="s">
        <v>1370</v>
      </c>
      <c r="D200" s="312"/>
      <c r="E200" s="312"/>
      <c r="F200" s="312"/>
      <c r="G200" s="312"/>
      <c r="H200" s="312"/>
      <c r="I200" s="312"/>
      <c r="J200" s="312"/>
      <c r="K200" s="188"/>
    </row>
    <row r="201" spans="2:11" customFormat="1" ht="25.5" customHeight="1">
      <c r="B201" s="187"/>
      <c r="C201" s="261" t="s">
        <v>1371</v>
      </c>
      <c r="D201" s="261"/>
      <c r="E201" s="261"/>
      <c r="F201" s="261" t="s">
        <v>1372</v>
      </c>
      <c r="G201" s="262"/>
      <c r="H201" s="313" t="s">
        <v>1373</v>
      </c>
      <c r="I201" s="313"/>
      <c r="J201" s="313"/>
      <c r="K201" s="188"/>
    </row>
    <row r="202" spans="2:11" customFormat="1" ht="5.25" customHeight="1">
      <c r="B202" s="218"/>
      <c r="C202" s="213"/>
      <c r="D202" s="213"/>
      <c r="E202" s="213"/>
      <c r="F202" s="213"/>
      <c r="G202" s="237"/>
      <c r="H202" s="213"/>
      <c r="I202" s="213"/>
      <c r="J202" s="213"/>
      <c r="K202" s="239"/>
    </row>
    <row r="203" spans="2:11" customFormat="1" ht="15" customHeight="1">
      <c r="B203" s="218"/>
      <c r="C203" s="195" t="s">
        <v>1363</v>
      </c>
      <c r="D203" s="195"/>
      <c r="E203" s="195"/>
      <c r="F203" s="216" t="s">
        <v>43</v>
      </c>
      <c r="G203" s="195"/>
      <c r="H203" s="311" t="s">
        <v>1374</v>
      </c>
      <c r="I203" s="311"/>
      <c r="J203" s="311"/>
      <c r="K203" s="239"/>
    </row>
    <row r="204" spans="2:11" customFormat="1" ht="15" customHeight="1">
      <c r="B204" s="218"/>
      <c r="C204" s="195"/>
      <c r="D204" s="195"/>
      <c r="E204" s="195"/>
      <c r="F204" s="216" t="s">
        <v>44</v>
      </c>
      <c r="G204" s="195"/>
      <c r="H204" s="311" t="s">
        <v>1375</v>
      </c>
      <c r="I204" s="311"/>
      <c r="J204" s="311"/>
      <c r="K204" s="239"/>
    </row>
    <row r="205" spans="2:11" customFormat="1" ht="15" customHeight="1">
      <c r="B205" s="218"/>
      <c r="C205" s="195"/>
      <c r="D205" s="195"/>
      <c r="E205" s="195"/>
      <c r="F205" s="216" t="s">
        <v>47</v>
      </c>
      <c r="G205" s="195"/>
      <c r="H205" s="311" t="s">
        <v>1376</v>
      </c>
      <c r="I205" s="311"/>
      <c r="J205" s="311"/>
      <c r="K205" s="239"/>
    </row>
    <row r="206" spans="2:11" customFormat="1" ht="15" customHeight="1">
      <c r="B206" s="218"/>
      <c r="C206" s="195"/>
      <c r="D206" s="195"/>
      <c r="E206" s="195"/>
      <c r="F206" s="216" t="s">
        <v>45</v>
      </c>
      <c r="G206" s="195"/>
      <c r="H206" s="311" t="s">
        <v>1377</v>
      </c>
      <c r="I206" s="311"/>
      <c r="J206" s="311"/>
      <c r="K206" s="239"/>
    </row>
    <row r="207" spans="2:11" customFormat="1" ht="15" customHeight="1">
      <c r="B207" s="218"/>
      <c r="C207" s="195"/>
      <c r="D207" s="195"/>
      <c r="E207" s="195"/>
      <c r="F207" s="216" t="s">
        <v>46</v>
      </c>
      <c r="G207" s="195"/>
      <c r="H207" s="311" t="s">
        <v>1378</v>
      </c>
      <c r="I207" s="311"/>
      <c r="J207" s="311"/>
      <c r="K207" s="239"/>
    </row>
    <row r="208" spans="2:11" customFormat="1" ht="15" customHeight="1">
      <c r="B208" s="218"/>
      <c r="C208" s="195"/>
      <c r="D208" s="195"/>
      <c r="E208" s="195"/>
      <c r="F208" s="216"/>
      <c r="G208" s="195"/>
      <c r="H208" s="195"/>
      <c r="I208" s="195"/>
      <c r="J208" s="195"/>
      <c r="K208" s="239"/>
    </row>
    <row r="209" spans="2:11" customFormat="1" ht="15" customHeight="1">
      <c r="B209" s="218"/>
      <c r="C209" s="195" t="s">
        <v>1317</v>
      </c>
      <c r="D209" s="195"/>
      <c r="E209" s="195"/>
      <c r="F209" s="216" t="s">
        <v>79</v>
      </c>
      <c r="G209" s="195"/>
      <c r="H209" s="311" t="s">
        <v>1379</v>
      </c>
      <c r="I209" s="311"/>
      <c r="J209" s="311"/>
      <c r="K209" s="239"/>
    </row>
    <row r="210" spans="2:11" customFormat="1" ht="15" customHeight="1">
      <c r="B210" s="218"/>
      <c r="C210" s="195"/>
      <c r="D210" s="195"/>
      <c r="E210" s="195"/>
      <c r="F210" s="216" t="s">
        <v>1214</v>
      </c>
      <c r="G210" s="195"/>
      <c r="H210" s="311" t="s">
        <v>1215</v>
      </c>
      <c r="I210" s="311"/>
      <c r="J210" s="311"/>
      <c r="K210" s="239"/>
    </row>
    <row r="211" spans="2:11" customFormat="1" ht="15" customHeight="1">
      <c r="B211" s="218"/>
      <c r="C211" s="195"/>
      <c r="D211" s="195"/>
      <c r="E211" s="195"/>
      <c r="F211" s="216" t="s">
        <v>1212</v>
      </c>
      <c r="G211" s="195"/>
      <c r="H211" s="311" t="s">
        <v>1380</v>
      </c>
      <c r="I211" s="311"/>
      <c r="J211" s="311"/>
      <c r="K211" s="239"/>
    </row>
    <row r="212" spans="2:11" customFormat="1" ht="15" customHeight="1">
      <c r="B212" s="263"/>
      <c r="C212" s="195"/>
      <c r="D212" s="195"/>
      <c r="E212" s="195"/>
      <c r="F212" s="216" t="s">
        <v>1216</v>
      </c>
      <c r="G212" s="252"/>
      <c r="H212" s="310" t="s">
        <v>1217</v>
      </c>
      <c r="I212" s="310"/>
      <c r="J212" s="310"/>
      <c r="K212" s="264"/>
    </row>
    <row r="213" spans="2:11" customFormat="1" ht="15" customHeight="1">
      <c r="B213" s="263"/>
      <c r="C213" s="195"/>
      <c r="D213" s="195"/>
      <c r="E213" s="195"/>
      <c r="F213" s="216" t="s">
        <v>1021</v>
      </c>
      <c r="G213" s="252"/>
      <c r="H213" s="310" t="s">
        <v>1008</v>
      </c>
      <c r="I213" s="310"/>
      <c r="J213" s="310"/>
      <c r="K213" s="264"/>
    </row>
    <row r="214" spans="2:11" customFormat="1" ht="15" customHeight="1">
      <c r="B214" s="263"/>
      <c r="C214" s="195"/>
      <c r="D214" s="195"/>
      <c r="E214" s="195"/>
      <c r="F214" s="216"/>
      <c r="G214" s="252"/>
      <c r="H214" s="243"/>
      <c r="I214" s="243"/>
      <c r="J214" s="243"/>
      <c r="K214" s="264"/>
    </row>
    <row r="215" spans="2:11" customFormat="1" ht="15" customHeight="1">
      <c r="B215" s="263"/>
      <c r="C215" s="195" t="s">
        <v>1341</v>
      </c>
      <c r="D215" s="195"/>
      <c r="E215" s="195"/>
      <c r="F215" s="216">
        <v>1</v>
      </c>
      <c r="G215" s="252"/>
      <c r="H215" s="310" t="s">
        <v>1381</v>
      </c>
      <c r="I215" s="310"/>
      <c r="J215" s="310"/>
      <c r="K215" s="264"/>
    </row>
    <row r="216" spans="2:11" customFormat="1" ht="15" customHeight="1">
      <c r="B216" s="263"/>
      <c r="C216" s="195"/>
      <c r="D216" s="195"/>
      <c r="E216" s="195"/>
      <c r="F216" s="216">
        <v>2</v>
      </c>
      <c r="G216" s="252"/>
      <c r="H216" s="310" t="s">
        <v>1382</v>
      </c>
      <c r="I216" s="310"/>
      <c r="J216" s="310"/>
      <c r="K216" s="264"/>
    </row>
    <row r="217" spans="2:11" customFormat="1" ht="15" customHeight="1">
      <c r="B217" s="263"/>
      <c r="C217" s="195"/>
      <c r="D217" s="195"/>
      <c r="E217" s="195"/>
      <c r="F217" s="216">
        <v>3</v>
      </c>
      <c r="G217" s="252"/>
      <c r="H217" s="310" t="s">
        <v>1383</v>
      </c>
      <c r="I217" s="310"/>
      <c r="J217" s="310"/>
      <c r="K217" s="264"/>
    </row>
    <row r="218" spans="2:11" customFormat="1" ht="15" customHeight="1">
      <c r="B218" s="263"/>
      <c r="C218" s="195"/>
      <c r="D218" s="195"/>
      <c r="E218" s="195"/>
      <c r="F218" s="216">
        <v>4</v>
      </c>
      <c r="G218" s="252"/>
      <c r="H218" s="310" t="s">
        <v>1384</v>
      </c>
      <c r="I218" s="310"/>
      <c r="J218" s="310"/>
      <c r="K218" s="264"/>
    </row>
    <row r="219" spans="2:11" customFormat="1" ht="12.75" customHeight="1">
      <c r="B219" s="265"/>
      <c r="C219" s="266"/>
      <c r="D219" s="266"/>
      <c r="E219" s="266"/>
      <c r="F219" s="266"/>
      <c r="G219" s="266"/>
      <c r="H219" s="266"/>
      <c r="I219" s="266"/>
      <c r="J219" s="266"/>
      <c r="K219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Stavební část</vt:lpstr>
      <vt:lpstr>SO 02 - Elektroinstalace</vt:lpstr>
      <vt:lpstr>Pokyny pro vyplnění</vt:lpstr>
      <vt:lpstr>'Rekapitulace stavby'!Názvy_tisku</vt:lpstr>
      <vt:lpstr>'SO 01 - Stavební část'!Názvy_tisku</vt:lpstr>
      <vt:lpstr>'SO 02 - Elektroinstalace'!Názvy_tisku</vt:lpstr>
      <vt:lpstr>'Pokyny pro vyplnění'!Oblast_tisku</vt:lpstr>
      <vt:lpstr>'Rekapitulace stavby'!Oblast_tisku</vt:lpstr>
      <vt:lpstr>'SO 01 - Stavební část'!Oblast_tisku</vt:lpstr>
      <vt:lpstr>'SO 02 - Elektroinstalace'!Oblast_tisku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LUKÁŠ\Lukáš</dc:creator>
  <cp:lastModifiedBy>Svobodová Blanka Ing.</cp:lastModifiedBy>
  <dcterms:created xsi:type="dcterms:W3CDTF">2025-02-17T11:09:59Z</dcterms:created>
  <dcterms:modified xsi:type="dcterms:W3CDTF">2025-02-17T13:42:37Z</dcterms:modified>
</cp:coreProperties>
</file>