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a53f9c8a23996d/Plocha/Projekty/Sag/2025/TM Teplice Šanov trolejbus/Rozpoče a VVýměr 20012026/"/>
    </mc:Choice>
  </mc:AlternateContent>
  <xr:revisionPtr revIDLastSave="23" documentId="11_C5E159EC93960AEAD3C8E3FB871311BA4EAF61C7" xr6:coauthVersionLast="47" xr6:coauthVersionMax="47" xr10:uidLastSave="{A29C1B72-1F22-4A0C-8F72-9CCE8772F28C}"/>
  <bookViews>
    <workbookView xWindow="-108" yWindow="-108" windowWidth="23256" windowHeight="12576" xr2:uid="{00000000-000D-0000-FFFF-FFFF00000000}"/>
  </bookViews>
  <sheets>
    <sheet name="Rekapitulace stavby" sheetId="1" r:id="rId1"/>
    <sheet name="PS 001.1 - Střídavá část ..." sheetId="2" r:id="rId2"/>
    <sheet name="PS 001.2 - Trakční techno..." sheetId="3" r:id="rId3"/>
    <sheet name="PS 001.3 - Vlastní spotřeba" sheetId="4" r:id="rId4"/>
    <sheet name="PS 001.4 - Dálkové ovládání" sheetId="5" r:id="rId5"/>
    <sheet name="PS 001.5 - LPH" sheetId="6" r:id="rId6"/>
    <sheet name="PS 001.6 - Stavební elekt..." sheetId="7" r:id="rId7"/>
    <sheet name="PS 001.7 - Uzemnění a hro..." sheetId="8" r:id="rId8"/>
    <sheet name="PS 001.8 - Kontejner" sheetId="9" r:id="rId9"/>
    <sheet name="SO 01 - Dráhové kabely" sheetId="10" r:id="rId10"/>
    <sheet name="SO 02 - Základy měnírny" sheetId="11" r:id="rId11"/>
    <sheet name="VON - VRNy" sheetId="12" r:id="rId12"/>
  </sheets>
  <definedNames>
    <definedName name="_xlnm._FilterDatabase" localSheetId="1" hidden="1">'PS 001.1 - Střídavá část ...'!$C$126:$K$204</definedName>
    <definedName name="_xlnm._FilterDatabase" localSheetId="2" hidden="1">'PS 001.2 - Trakční techno...'!$C$132:$K$294</definedName>
    <definedName name="_xlnm._FilterDatabase" localSheetId="3" hidden="1">'PS 001.3 - Vlastní spotřeba'!$C$125:$K$172</definedName>
    <definedName name="_xlnm._FilterDatabase" localSheetId="4" hidden="1">'PS 001.4 - Dálkové ovládání'!$C$125:$K$188</definedName>
    <definedName name="_xlnm._FilterDatabase" localSheetId="5" hidden="1">'PS 001.5 - LPH'!$C$119:$K$198</definedName>
    <definedName name="_xlnm._FilterDatabase" localSheetId="6" hidden="1">'PS 001.6 - Stavební elekt...'!$C$124:$K$218</definedName>
    <definedName name="_xlnm._FilterDatabase" localSheetId="7" hidden="1">'PS 001.7 - Uzemnění a hro...'!$C$124:$K$234</definedName>
    <definedName name="_xlnm._FilterDatabase" localSheetId="8" hidden="1">'PS 001.8 - Kontejner'!$C$123:$K$140</definedName>
    <definedName name="_xlnm._FilterDatabase" localSheetId="9" hidden="1">'SO 01 - Dráhové kabely'!$C$120:$K$250</definedName>
    <definedName name="_xlnm._FilterDatabase" localSheetId="10" hidden="1">'SO 02 - Základy měnírny'!$C$121:$K$187</definedName>
    <definedName name="_xlnm._FilterDatabase" localSheetId="11" hidden="1">'VON - VRNy'!$C$120:$K$145</definedName>
    <definedName name="_xlnm.Print_Titles" localSheetId="1">'PS 001.1 - Střídavá část ...'!$126:$126</definedName>
    <definedName name="_xlnm.Print_Titles" localSheetId="2">'PS 001.2 - Trakční techno...'!$132:$132</definedName>
    <definedName name="_xlnm.Print_Titles" localSheetId="3">'PS 001.3 - Vlastní spotřeba'!$125:$125</definedName>
    <definedName name="_xlnm.Print_Titles" localSheetId="4">'PS 001.4 - Dálkové ovládání'!$125:$125</definedName>
    <definedName name="_xlnm.Print_Titles" localSheetId="5">'PS 001.5 - LPH'!$119:$119</definedName>
    <definedName name="_xlnm.Print_Titles" localSheetId="6">'PS 001.6 - Stavební elekt...'!$124:$124</definedName>
    <definedName name="_xlnm.Print_Titles" localSheetId="7">'PS 001.7 - Uzemnění a hro...'!$124:$124</definedName>
    <definedName name="_xlnm.Print_Titles" localSheetId="8">'PS 001.8 - Kontejner'!$123:$123</definedName>
    <definedName name="_xlnm.Print_Titles" localSheetId="0">'Rekapitulace stavby'!$92:$92</definedName>
    <definedName name="_xlnm.Print_Titles" localSheetId="9">'SO 01 - Dráhové kabely'!$120:$120</definedName>
    <definedName name="_xlnm.Print_Titles" localSheetId="10">'SO 02 - Základy měnírny'!$121:$121</definedName>
    <definedName name="_xlnm.Print_Titles" localSheetId="11">'VON - VRNy'!$120:$120</definedName>
    <definedName name="_xlnm.Print_Area" localSheetId="1">'PS 001.1 - Střídavá část ...'!$C$4:$J$76,'PS 001.1 - Střídavá část ...'!$C$82:$J$108,'PS 001.1 - Střídavá část ...'!$C$114:$K$204</definedName>
    <definedName name="_xlnm.Print_Area" localSheetId="2">'PS 001.2 - Trakční techno...'!$C$4:$J$76,'PS 001.2 - Trakční techno...'!$C$82:$J$114,'PS 001.2 - Trakční techno...'!$C$120:$K$294</definedName>
    <definedName name="_xlnm.Print_Area" localSheetId="3">'PS 001.3 - Vlastní spotřeba'!$C$4:$J$76,'PS 001.3 - Vlastní spotřeba'!$C$82:$J$107,'PS 001.3 - Vlastní spotřeba'!$C$113:$K$172</definedName>
    <definedName name="_xlnm.Print_Area" localSheetId="4">'PS 001.4 - Dálkové ovládání'!$C$4:$J$76,'PS 001.4 - Dálkové ovládání'!$C$82:$J$107,'PS 001.4 - Dálkové ovládání'!$C$113:$K$188</definedName>
    <definedName name="_xlnm.Print_Area" localSheetId="5">'PS 001.5 - LPH'!$C$4:$J$76,'PS 001.5 - LPH'!$C$82:$J$101,'PS 001.5 - LPH'!$C$107:$K$198</definedName>
    <definedName name="_xlnm.Print_Area" localSheetId="6">'PS 001.6 - Stavební elekt...'!$C$4:$J$76,'PS 001.6 - Stavební elekt...'!$C$82:$J$106,'PS 001.6 - Stavební elekt...'!$C$112:$K$218</definedName>
    <definedName name="_xlnm.Print_Area" localSheetId="7">'PS 001.7 - Uzemnění a hro...'!$C$4:$J$76,'PS 001.7 - Uzemnění a hro...'!$C$82:$J$106,'PS 001.7 - Uzemnění a hro...'!$C$112:$K$234</definedName>
    <definedName name="_xlnm.Print_Area" localSheetId="8">'PS 001.8 - Kontejner'!$C$4:$J$76,'PS 001.8 - Kontejner'!$C$82:$J$105,'PS 001.8 - Kontejner'!$C$111:$K$140</definedName>
    <definedName name="_xlnm.Print_Area" localSheetId="0">'Rekapitulace stavby'!$D$4:$AO$76,'Rekapitulace stavby'!$C$82:$AQ$106</definedName>
    <definedName name="_xlnm.Print_Area" localSheetId="9">'SO 01 - Dráhové kabely'!$C$4:$J$76,'SO 01 - Dráhové kabely'!$C$82:$J$102,'SO 01 - Dráhové kabely'!$C$108:$K$250</definedName>
    <definedName name="_xlnm.Print_Area" localSheetId="10">'SO 02 - Základy měnírny'!$C$4:$J$76,'SO 02 - Základy měnírny'!$C$82:$J$103,'SO 02 - Základy měnírny'!$C$109:$K$187</definedName>
    <definedName name="_xlnm.Print_Area" localSheetId="11">'VON - VRNy'!$C$4:$J$76,'VON - VRNy'!$C$82:$J$102,'VON - VRNy'!$C$108:$K$145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AY105" i="1"/>
  <c r="J35" i="12"/>
  <c r="AX105" i="1"/>
  <c r="BI143" i="12"/>
  <c r="BH143" i="12"/>
  <c r="BG143" i="12"/>
  <c r="BF143" i="12"/>
  <c r="T143" i="12"/>
  <c r="T142" i="12"/>
  <c r="R143" i="12"/>
  <c r="R142" i="12"/>
  <c r="P143" i="12"/>
  <c r="P142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5" i="12"/>
  <c r="BH135" i="12"/>
  <c r="BG135" i="12"/>
  <c r="BF135" i="12"/>
  <c r="T135" i="12"/>
  <c r="T134" i="12"/>
  <c r="R135" i="12"/>
  <c r="R134" i="12"/>
  <c r="P135" i="12"/>
  <c r="P134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BI126" i="12"/>
  <c r="BH126" i="12"/>
  <c r="BG126" i="12"/>
  <c r="BF126" i="12"/>
  <c r="T126" i="12"/>
  <c r="R126" i="12"/>
  <c r="P126" i="12"/>
  <c r="BI124" i="12"/>
  <c r="BH124" i="12"/>
  <c r="BG124" i="12"/>
  <c r="BF124" i="12"/>
  <c r="T124" i="12"/>
  <c r="R124" i="12"/>
  <c r="P124" i="12"/>
  <c r="J117" i="12"/>
  <c r="F115" i="12"/>
  <c r="E113" i="12"/>
  <c r="J91" i="12"/>
  <c r="F89" i="12"/>
  <c r="E87" i="12"/>
  <c r="J24" i="12"/>
  <c r="E24" i="12"/>
  <c r="J118" i="12"/>
  <c r="J23" i="12"/>
  <c r="J18" i="12"/>
  <c r="E18" i="12"/>
  <c r="F92" i="12"/>
  <c r="J17" i="12"/>
  <c r="J15" i="12"/>
  <c r="E15" i="12"/>
  <c r="F91" i="12"/>
  <c r="J14" i="12"/>
  <c r="J12" i="12"/>
  <c r="J115" i="12"/>
  <c r="E7" i="12"/>
  <c r="E85" i="12"/>
  <c r="J37" i="11"/>
  <c r="J36" i="11"/>
  <c r="AY104" i="1"/>
  <c r="J35" i="11"/>
  <c r="AX104" i="1"/>
  <c r="BI186" i="11"/>
  <c r="BH186" i="11"/>
  <c r="BG186" i="11"/>
  <c r="BF186" i="11"/>
  <c r="T186" i="11"/>
  <c r="T185" i="11"/>
  <c r="R186" i="11"/>
  <c r="R185" i="11"/>
  <c r="P186" i="11"/>
  <c r="P185" i="1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6" i="11"/>
  <c r="BH176" i="11"/>
  <c r="BG176" i="11"/>
  <c r="BF176" i="11"/>
  <c r="T176" i="11"/>
  <c r="R176" i="11"/>
  <c r="P176" i="11"/>
  <c r="BI173" i="11"/>
  <c r="BH173" i="11"/>
  <c r="BG173" i="11"/>
  <c r="BF173" i="11"/>
  <c r="T173" i="11"/>
  <c r="R173" i="11"/>
  <c r="P173" i="11"/>
  <c r="BI170" i="11"/>
  <c r="BH170" i="11"/>
  <c r="BG170" i="11"/>
  <c r="BF170" i="11"/>
  <c r="T170" i="11"/>
  <c r="R170" i="11"/>
  <c r="P170" i="11"/>
  <c r="BI167" i="11"/>
  <c r="BH167" i="11"/>
  <c r="BG167" i="11"/>
  <c r="BF167" i="11"/>
  <c r="T167" i="11"/>
  <c r="R167" i="11"/>
  <c r="P167" i="11"/>
  <c r="BI162" i="11"/>
  <c r="BH162" i="11"/>
  <c r="BG162" i="11"/>
  <c r="BF162" i="11"/>
  <c r="T162" i="11"/>
  <c r="R162" i="11"/>
  <c r="P162" i="11"/>
  <c r="BI159" i="11"/>
  <c r="BH159" i="11"/>
  <c r="BG159" i="11"/>
  <c r="BF159" i="11"/>
  <c r="T159" i="11"/>
  <c r="R159" i="11"/>
  <c r="P159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1" i="11"/>
  <c r="BH151" i="11"/>
  <c r="BG151" i="11"/>
  <c r="BF151" i="11"/>
  <c r="T151" i="11"/>
  <c r="R151" i="11"/>
  <c r="P151" i="11"/>
  <c r="BI149" i="11"/>
  <c r="BH149" i="11"/>
  <c r="BG149" i="11"/>
  <c r="BF149" i="11"/>
  <c r="T149" i="11"/>
  <c r="R149" i="11"/>
  <c r="P149" i="11"/>
  <c r="BI146" i="11"/>
  <c r="BH146" i="11"/>
  <c r="BG146" i="11"/>
  <c r="BF146" i="11"/>
  <c r="T146" i="11"/>
  <c r="R146" i="11"/>
  <c r="P146" i="11"/>
  <c r="BI142" i="11"/>
  <c r="BH142" i="11"/>
  <c r="BG142" i="11"/>
  <c r="BF142" i="11"/>
  <c r="T142" i="11"/>
  <c r="R142" i="11"/>
  <c r="P142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8" i="11"/>
  <c r="BH128" i="11"/>
  <c r="BG128" i="11"/>
  <c r="BF128" i="11"/>
  <c r="T128" i="11"/>
  <c r="R128" i="11"/>
  <c r="P128" i="11"/>
  <c r="BI125" i="11"/>
  <c r="BH125" i="11"/>
  <c r="BG125" i="11"/>
  <c r="BF125" i="11"/>
  <c r="T125" i="11"/>
  <c r="R125" i="11"/>
  <c r="P125" i="11"/>
  <c r="J118" i="11"/>
  <c r="F116" i="11"/>
  <c r="E114" i="11"/>
  <c r="J91" i="11"/>
  <c r="F89" i="11"/>
  <c r="E87" i="11"/>
  <c r="J24" i="11"/>
  <c r="E24" i="11"/>
  <c r="J92" i="11"/>
  <c r="J23" i="11"/>
  <c r="J18" i="11"/>
  <c r="E18" i="11"/>
  <c r="F119" i="11"/>
  <c r="J17" i="11"/>
  <c r="J15" i="11"/>
  <c r="E15" i="11"/>
  <c r="F91" i="11"/>
  <c r="J14" i="11"/>
  <c r="J12" i="11"/>
  <c r="J89" i="11"/>
  <c r="E7" i="11"/>
  <c r="E112" i="11"/>
  <c r="J37" i="10"/>
  <c r="J36" i="10"/>
  <c r="AY103" i="1"/>
  <c r="J35" i="10"/>
  <c r="AX103" i="1"/>
  <c r="BI248" i="10"/>
  <c r="BH248" i="10"/>
  <c r="BG248" i="10"/>
  <c r="BF248" i="10"/>
  <c r="T248" i="10"/>
  <c r="R248" i="10"/>
  <c r="P248" i="10"/>
  <c r="BI245" i="10"/>
  <c r="BH245" i="10"/>
  <c r="BG245" i="10"/>
  <c r="BF245" i="10"/>
  <c r="T245" i="10"/>
  <c r="R245" i="10"/>
  <c r="P245" i="10"/>
  <c r="BI242" i="10"/>
  <c r="BH242" i="10"/>
  <c r="BG242" i="10"/>
  <c r="BF242" i="10"/>
  <c r="T242" i="10"/>
  <c r="R242" i="10"/>
  <c r="P242" i="10"/>
  <c r="BI239" i="10"/>
  <c r="BH239" i="10"/>
  <c r="BG239" i="10"/>
  <c r="BF239" i="10"/>
  <c r="T239" i="10"/>
  <c r="R239" i="10"/>
  <c r="P239" i="10"/>
  <c r="BI236" i="10"/>
  <c r="BH236" i="10"/>
  <c r="BG236" i="10"/>
  <c r="BF236" i="10"/>
  <c r="T236" i="10"/>
  <c r="R236" i="10"/>
  <c r="P236" i="10"/>
  <c r="BI233" i="10"/>
  <c r="BH233" i="10"/>
  <c r="BG233" i="10"/>
  <c r="BF233" i="10"/>
  <c r="T233" i="10"/>
  <c r="R233" i="10"/>
  <c r="P233" i="10"/>
  <c r="BI230" i="10"/>
  <c r="BH230" i="10"/>
  <c r="BG230" i="10"/>
  <c r="BF230" i="10"/>
  <c r="T230" i="10"/>
  <c r="R230" i="10"/>
  <c r="P230" i="10"/>
  <c r="BI228" i="10"/>
  <c r="BH228" i="10"/>
  <c r="BG228" i="10"/>
  <c r="BF228" i="10"/>
  <c r="T228" i="10"/>
  <c r="R228" i="10"/>
  <c r="P228" i="10"/>
  <c r="BI226" i="10"/>
  <c r="BH226" i="10"/>
  <c r="BG226" i="10"/>
  <c r="BF226" i="10"/>
  <c r="T226" i="10"/>
  <c r="R226" i="10"/>
  <c r="P226" i="10"/>
  <c r="BI223" i="10"/>
  <c r="BH223" i="10"/>
  <c r="BG223" i="10"/>
  <c r="BF223" i="10"/>
  <c r="T223" i="10"/>
  <c r="R223" i="10"/>
  <c r="P223" i="10"/>
  <c r="BI220" i="10"/>
  <c r="BH220" i="10"/>
  <c r="BG220" i="10"/>
  <c r="BF220" i="10"/>
  <c r="T220" i="10"/>
  <c r="R220" i="10"/>
  <c r="P220" i="10"/>
  <c r="BI218" i="10"/>
  <c r="BH218" i="10"/>
  <c r="BG218" i="10"/>
  <c r="BF218" i="10"/>
  <c r="T218" i="10"/>
  <c r="R218" i="10"/>
  <c r="P218" i="10"/>
  <c r="BI216" i="10"/>
  <c r="BH216" i="10"/>
  <c r="BG216" i="10"/>
  <c r="BF216" i="10"/>
  <c r="T216" i="10"/>
  <c r="R216" i="10"/>
  <c r="P216" i="10"/>
  <c r="BI214" i="10"/>
  <c r="BH214" i="10"/>
  <c r="BG214" i="10"/>
  <c r="BF214" i="10"/>
  <c r="T214" i="10"/>
  <c r="R214" i="10"/>
  <c r="P214" i="10"/>
  <c r="BI211" i="10"/>
  <c r="BH211" i="10"/>
  <c r="BG211" i="10"/>
  <c r="BF211" i="10"/>
  <c r="T211" i="10"/>
  <c r="R211" i="10"/>
  <c r="P211" i="10"/>
  <c r="BI208" i="10"/>
  <c r="BH208" i="10"/>
  <c r="BG208" i="10"/>
  <c r="BF208" i="10"/>
  <c r="T208" i="10"/>
  <c r="R208" i="10"/>
  <c r="P208" i="10"/>
  <c r="BI205" i="10"/>
  <c r="BH205" i="10"/>
  <c r="BG205" i="10"/>
  <c r="BF205" i="10"/>
  <c r="T205" i="10"/>
  <c r="R205" i="10"/>
  <c r="P205" i="10"/>
  <c r="BI202" i="10"/>
  <c r="BH202" i="10"/>
  <c r="BG202" i="10"/>
  <c r="BF202" i="10"/>
  <c r="T202" i="10"/>
  <c r="R202" i="10"/>
  <c r="P202" i="10"/>
  <c r="BI199" i="10"/>
  <c r="BH199" i="10"/>
  <c r="BG199" i="10"/>
  <c r="BF199" i="10"/>
  <c r="T199" i="10"/>
  <c r="R199" i="10"/>
  <c r="P199" i="10"/>
  <c r="BI196" i="10"/>
  <c r="BH196" i="10"/>
  <c r="BG196" i="10"/>
  <c r="BF196" i="10"/>
  <c r="T196" i="10"/>
  <c r="R196" i="10"/>
  <c r="P196" i="10"/>
  <c r="BI193" i="10"/>
  <c r="BH193" i="10"/>
  <c r="BG193" i="10"/>
  <c r="BF193" i="10"/>
  <c r="T193" i="10"/>
  <c r="R193" i="10"/>
  <c r="P193" i="10"/>
  <c r="BI188" i="10"/>
  <c r="BH188" i="10"/>
  <c r="BG188" i="10"/>
  <c r="BF188" i="10"/>
  <c r="T188" i="10"/>
  <c r="R188" i="10"/>
  <c r="P188" i="10"/>
  <c r="BI185" i="10"/>
  <c r="BH185" i="10"/>
  <c r="BG185" i="10"/>
  <c r="BF185" i="10"/>
  <c r="T185" i="10"/>
  <c r="R185" i="10"/>
  <c r="P185" i="10"/>
  <c r="BI183" i="10"/>
  <c r="BH183" i="10"/>
  <c r="BG183" i="10"/>
  <c r="BF183" i="10"/>
  <c r="T183" i="10"/>
  <c r="R183" i="10"/>
  <c r="P183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6" i="10"/>
  <c r="BH176" i="10"/>
  <c r="BG176" i="10"/>
  <c r="BF176" i="10"/>
  <c r="T176" i="10"/>
  <c r="R176" i="10"/>
  <c r="P176" i="10"/>
  <c r="BI172" i="10"/>
  <c r="BH172" i="10"/>
  <c r="BG172" i="10"/>
  <c r="BF172" i="10"/>
  <c r="T172" i="10"/>
  <c r="R172" i="10"/>
  <c r="P172" i="10"/>
  <c r="BI169" i="10"/>
  <c r="BH169" i="10"/>
  <c r="BG169" i="10"/>
  <c r="BF169" i="10"/>
  <c r="T169" i="10"/>
  <c r="R169" i="10"/>
  <c r="P169" i="10"/>
  <c r="BI166" i="10"/>
  <c r="BH166" i="10"/>
  <c r="BG166" i="10"/>
  <c r="BF166" i="10"/>
  <c r="T166" i="10"/>
  <c r="R166" i="10"/>
  <c r="P166" i="10"/>
  <c r="BI163" i="10"/>
  <c r="BH163" i="10"/>
  <c r="BG163" i="10"/>
  <c r="BF163" i="10"/>
  <c r="T163" i="10"/>
  <c r="R163" i="10"/>
  <c r="P163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39" i="10"/>
  <c r="BH139" i="10"/>
  <c r="BG139" i="10"/>
  <c r="BF139" i="10"/>
  <c r="T139" i="10"/>
  <c r="R139" i="10"/>
  <c r="P139" i="10"/>
  <c r="BI137" i="10"/>
  <c r="BH137" i="10"/>
  <c r="BG137" i="10"/>
  <c r="BF137" i="10"/>
  <c r="T137" i="10"/>
  <c r="R137" i="10"/>
  <c r="P137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BI129" i="10"/>
  <c r="BH129" i="10"/>
  <c r="BG129" i="10"/>
  <c r="BF129" i="10"/>
  <c r="T129" i="10"/>
  <c r="R129" i="10"/>
  <c r="P129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J117" i="10"/>
  <c r="F115" i="10"/>
  <c r="E113" i="10"/>
  <c r="J91" i="10"/>
  <c r="F89" i="10"/>
  <c r="E87" i="10"/>
  <c r="J24" i="10"/>
  <c r="E24" i="10"/>
  <c r="J92" i="10"/>
  <c r="J23" i="10"/>
  <c r="J18" i="10"/>
  <c r="E18" i="10"/>
  <c r="F118" i="10"/>
  <c r="J17" i="10"/>
  <c r="J15" i="10"/>
  <c r="E15" i="10"/>
  <c r="F117" i="10"/>
  <c r="J14" i="10"/>
  <c r="J12" i="10"/>
  <c r="J115" i="10"/>
  <c r="E7" i="10"/>
  <c r="E111" i="10"/>
  <c r="J126" i="9"/>
  <c r="J37" i="9"/>
  <c r="J36" i="9"/>
  <c r="AY102" i="1"/>
  <c r="J35" i="9"/>
  <c r="AX102" i="1"/>
  <c r="BI139" i="9"/>
  <c r="BH139" i="9"/>
  <c r="BG139" i="9"/>
  <c r="BF139" i="9"/>
  <c r="T139" i="9"/>
  <c r="T138" i="9"/>
  <c r="R139" i="9"/>
  <c r="R138" i="9"/>
  <c r="P139" i="9"/>
  <c r="P138" i="9"/>
  <c r="BI136" i="9"/>
  <c r="BH136" i="9"/>
  <c r="BG136" i="9"/>
  <c r="BF136" i="9"/>
  <c r="T136" i="9"/>
  <c r="T135" i="9"/>
  <c r="T134" i="9"/>
  <c r="T124" i="9" s="1"/>
  <c r="R136" i="9"/>
  <c r="R135" i="9"/>
  <c r="R134" i="9" s="1"/>
  <c r="P136" i="9"/>
  <c r="P135" i="9"/>
  <c r="P134" i="9"/>
  <c r="BI132" i="9"/>
  <c r="BH132" i="9"/>
  <c r="BG132" i="9"/>
  <c r="BF132" i="9"/>
  <c r="T132" i="9"/>
  <c r="T131" i="9"/>
  <c r="T130" i="9"/>
  <c r="R132" i="9"/>
  <c r="R131" i="9"/>
  <c r="R130" i="9"/>
  <c r="P132" i="9"/>
  <c r="P131" i="9"/>
  <c r="P130" i="9"/>
  <c r="BI128" i="9"/>
  <c r="BH128" i="9"/>
  <c r="BG128" i="9"/>
  <c r="BF128" i="9"/>
  <c r="T128" i="9"/>
  <c r="T127" i="9"/>
  <c r="T125" i="9"/>
  <c r="R128" i="9"/>
  <c r="R127" i="9"/>
  <c r="R125" i="9"/>
  <c r="P128" i="9"/>
  <c r="P127" i="9"/>
  <c r="P125" i="9"/>
  <c r="P124" i="9"/>
  <c r="AU102" i="1"/>
  <c r="J98" i="9"/>
  <c r="F118" i="9"/>
  <c r="E116" i="9"/>
  <c r="F89" i="9"/>
  <c r="E87" i="9"/>
  <c r="J24" i="9"/>
  <c r="E24" i="9"/>
  <c r="J121" i="9"/>
  <c r="J23" i="9"/>
  <c r="J21" i="9"/>
  <c r="E21" i="9"/>
  <c r="J91" i="9"/>
  <c r="J20" i="9"/>
  <c r="J18" i="9"/>
  <c r="E18" i="9"/>
  <c r="F121" i="9"/>
  <c r="J17" i="9"/>
  <c r="J15" i="9"/>
  <c r="E15" i="9"/>
  <c r="F120" i="9"/>
  <c r="J14" i="9"/>
  <c r="J12" i="9"/>
  <c r="J118" i="9"/>
  <c r="E7" i="9"/>
  <c r="E114" i="9"/>
  <c r="J37" i="8"/>
  <c r="J36" i="8"/>
  <c r="AY101" i="1"/>
  <c r="J35" i="8"/>
  <c r="AX101" i="1"/>
  <c r="BI233" i="8"/>
  <c r="BH233" i="8"/>
  <c r="BG233" i="8"/>
  <c r="BF233" i="8"/>
  <c r="T233" i="8"/>
  <c r="T232" i="8"/>
  <c r="R233" i="8"/>
  <c r="R232" i="8"/>
  <c r="P233" i="8"/>
  <c r="P232" i="8"/>
  <c r="BI230" i="8"/>
  <c r="BH230" i="8"/>
  <c r="BG230" i="8"/>
  <c r="BF230" i="8"/>
  <c r="T230" i="8"/>
  <c r="R230" i="8"/>
  <c r="P230" i="8"/>
  <c r="BI228" i="8"/>
  <c r="BH228" i="8"/>
  <c r="BG228" i="8"/>
  <c r="BF228" i="8"/>
  <c r="T228" i="8"/>
  <c r="R228" i="8"/>
  <c r="P228" i="8"/>
  <c r="BI224" i="8"/>
  <c r="BH224" i="8"/>
  <c r="BG224" i="8"/>
  <c r="BF224" i="8"/>
  <c r="T224" i="8"/>
  <c r="T223" i="8"/>
  <c r="R224" i="8"/>
  <c r="R223" i="8"/>
  <c r="P224" i="8"/>
  <c r="P223" i="8"/>
  <c r="BI221" i="8"/>
  <c r="BH221" i="8"/>
  <c r="BG221" i="8"/>
  <c r="BF221" i="8"/>
  <c r="T221" i="8"/>
  <c r="R221" i="8"/>
  <c r="P221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R201" i="8"/>
  <c r="P201" i="8"/>
  <c r="BI198" i="8"/>
  <c r="BH198" i="8"/>
  <c r="BG198" i="8"/>
  <c r="BF198" i="8"/>
  <c r="T198" i="8"/>
  <c r="R198" i="8"/>
  <c r="P198" i="8"/>
  <c r="BI196" i="8"/>
  <c r="BH196" i="8"/>
  <c r="BG196" i="8"/>
  <c r="BF196" i="8"/>
  <c r="T196" i="8"/>
  <c r="R196" i="8"/>
  <c r="P196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R186" i="8"/>
  <c r="P186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F119" i="8"/>
  <c r="E117" i="8"/>
  <c r="F89" i="8"/>
  <c r="E87" i="8"/>
  <c r="J24" i="8"/>
  <c r="E24" i="8"/>
  <c r="J122" i="8"/>
  <c r="J23" i="8"/>
  <c r="J21" i="8"/>
  <c r="E21" i="8"/>
  <c r="J121" i="8"/>
  <c r="J20" i="8"/>
  <c r="J18" i="8"/>
  <c r="E18" i="8"/>
  <c r="F122" i="8"/>
  <c r="J17" i="8"/>
  <c r="J15" i="8"/>
  <c r="E15" i="8"/>
  <c r="F91" i="8"/>
  <c r="J14" i="8"/>
  <c r="J12" i="8"/>
  <c r="J119" i="8"/>
  <c r="E7" i="8"/>
  <c r="E115" i="8"/>
  <c r="J37" i="7"/>
  <c r="J36" i="7"/>
  <c r="AY100" i="1"/>
  <c r="J35" i="7"/>
  <c r="AX100" i="1"/>
  <c r="BI217" i="7"/>
  <c r="BH217" i="7"/>
  <c r="BG217" i="7"/>
  <c r="BF217" i="7"/>
  <c r="T217" i="7"/>
  <c r="T216" i="7"/>
  <c r="R217" i="7"/>
  <c r="R216" i="7"/>
  <c r="P217" i="7"/>
  <c r="P216" i="7"/>
  <c r="BI214" i="7"/>
  <c r="BH214" i="7"/>
  <c r="BG214" i="7"/>
  <c r="BF214" i="7"/>
  <c r="T214" i="7"/>
  <c r="T213" i="7"/>
  <c r="T212" i="7" s="1"/>
  <c r="R214" i="7"/>
  <c r="R213" i="7"/>
  <c r="R212" i="7" s="1"/>
  <c r="P214" i="7"/>
  <c r="P213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F119" i="7"/>
  <c r="E117" i="7"/>
  <c r="F89" i="7"/>
  <c r="E87" i="7"/>
  <c r="J24" i="7"/>
  <c r="E24" i="7"/>
  <c r="J122" i="7"/>
  <c r="J23" i="7"/>
  <c r="J21" i="7"/>
  <c r="E21" i="7"/>
  <c r="J91" i="7"/>
  <c r="J20" i="7"/>
  <c r="J18" i="7"/>
  <c r="E18" i="7"/>
  <c r="F122" i="7"/>
  <c r="J17" i="7"/>
  <c r="J15" i="7"/>
  <c r="E15" i="7"/>
  <c r="F121" i="7"/>
  <c r="J14" i="7"/>
  <c r="J12" i="7"/>
  <c r="J119" i="7"/>
  <c r="E7" i="7"/>
  <c r="E115" i="7"/>
  <c r="J37" i="6"/>
  <c r="J36" i="6"/>
  <c r="AY99" i="1"/>
  <c r="J35" i="6"/>
  <c r="AX99" i="1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T122" i="6"/>
  <c r="R123" i="6"/>
  <c r="R122" i="6"/>
  <c r="P123" i="6"/>
  <c r="P122" i="6"/>
  <c r="F114" i="6"/>
  <c r="E112" i="6"/>
  <c r="F89" i="6"/>
  <c r="E87" i="6"/>
  <c r="J24" i="6"/>
  <c r="E24" i="6"/>
  <c r="J117" i="6"/>
  <c r="J23" i="6"/>
  <c r="J21" i="6"/>
  <c r="E21" i="6"/>
  <c r="J116" i="6"/>
  <c r="J20" i="6"/>
  <c r="J18" i="6"/>
  <c r="E18" i="6"/>
  <c r="F117" i="6"/>
  <c r="J17" i="6"/>
  <c r="J15" i="6"/>
  <c r="E15" i="6"/>
  <c r="F91" i="6"/>
  <c r="J14" i="6"/>
  <c r="J12" i="6"/>
  <c r="J114" i="6"/>
  <c r="E7" i="6"/>
  <c r="E110" i="6"/>
  <c r="J37" i="5"/>
  <c r="J36" i="5"/>
  <c r="AY98" i="1"/>
  <c r="J35" i="5"/>
  <c r="AX98" i="1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T154" i="5"/>
  <c r="R155" i="5"/>
  <c r="R154" i="5"/>
  <c r="P155" i="5"/>
  <c r="P154" i="5"/>
  <c r="BI151" i="5"/>
  <c r="BH151" i="5"/>
  <c r="BG151" i="5"/>
  <c r="BF151" i="5"/>
  <c r="T151" i="5"/>
  <c r="T150" i="5"/>
  <c r="R151" i="5"/>
  <c r="R150" i="5"/>
  <c r="P151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T135" i="5"/>
  <c r="R136" i="5"/>
  <c r="R135" i="5"/>
  <c r="P136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F120" i="5"/>
  <c r="E118" i="5"/>
  <c r="F89" i="5"/>
  <c r="E87" i="5"/>
  <c r="J24" i="5"/>
  <c r="E24" i="5"/>
  <c r="J92" i="5"/>
  <c r="J23" i="5"/>
  <c r="J21" i="5"/>
  <c r="E21" i="5"/>
  <c r="J122" i="5"/>
  <c r="J20" i="5"/>
  <c r="J18" i="5"/>
  <c r="E18" i="5"/>
  <c r="F92" i="5"/>
  <c r="J17" i="5"/>
  <c r="J15" i="5"/>
  <c r="E15" i="5"/>
  <c r="F122" i="5"/>
  <c r="J14" i="5"/>
  <c r="J12" i="5"/>
  <c r="J120" i="5"/>
  <c r="E7" i="5"/>
  <c r="E85" i="5"/>
  <c r="J37" i="4"/>
  <c r="J36" i="4"/>
  <c r="AY97" i="1"/>
  <c r="J35" i="4"/>
  <c r="AX97" i="1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T165" i="4"/>
  <c r="R166" i="4"/>
  <c r="R165" i="4"/>
  <c r="P166" i="4"/>
  <c r="P165" i="4"/>
  <c r="BI163" i="4"/>
  <c r="BH163" i="4"/>
  <c r="BG163" i="4"/>
  <c r="BF163" i="4"/>
  <c r="T163" i="4"/>
  <c r="T162" i="4"/>
  <c r="R163" i="4"/>
  <c r="R162" i="4"/>
  <c r="P163" i="4"/>
  <c r="P162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F120" i="4"/>
  <c r="E118" i="4"/>
  <c r="F89" i="4"/>
  <c r="E87" i="4"/>
  <c r="J24" i="4"/>
  <c r="E24" i="4"/>
  <c r="J92" i="4"/>
  <c r="J23" i="4"/>
  <c r="J21" i="4"/>
  <c r="E21" i="4"/>
  <c r="J122" i="4"/>
  <c r="J20" i="4"/>
  <c r="J18" i="4"/>
  <c r="E18" i="4"/>
  <c r="F123" i="4"/>
  <c r="J17" i="4"/>
  <c r="J15" i="4"/>
  <c r="E15" i="4"/>
  <c r="F122" i="4"/>
  <c r="J14" i="4"/>
  <c r="J12" i="4"/>
  <c r="J120" i="4"/>
  <c r="E7" i="4"/>
  <c r="E85" i="4"/>
  <c r="J256" i="3"/>
  <c r="J179" i="3"/>
  <c r="J37" i="3"/>
  <c r="J36" i="3"/>
  <c r="AY96" i="1"/>
  <c r="J35" i="3"/>
  <c r="AX96" i="1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T266" i="3"/>
  <c r="R267" i="3"/>
  <c r="R266" i="3"/>
  <c r="P267" i="3"/>
  <c r="P266" i="3"/>
  <c r="BI264" i="3"/>
  <c r="BH264" i="3"/>
  <c r="BG264" i="3"/>
  <c r="BF264" i="3"/>
  <c r="T264" i="3"/>
  <c r="T263" i="3"/>
  <c r="R264" i="3"/>
  <c r="R263" i="3"/>
  <c r="P264" i="3"/>
  <c r="P263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J107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T237" i="3"/>
  <c r="R238" i="3"/>
  <c r="R237" i="3"/>
  <c r="P238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J100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F127" i="3"/>
  <c r="E125" i="3"/>
  <c r="F89" i="3"/>
  <c r="E87" i="3"/>
  <c r="J24" i="3"/>
  <c r="E24" i="3"/>
  <c r="J92" i="3"/>
  <c r="J23" i="3"/>
  <c r="J21" i="3"/>
  <c r="E21" i="3"/>
  <c r="J129" i="3"/>
  <c r="J20" i="3"/>
  <c r="J18" i="3"/>
  <c r="E18" i="3"/>
  <c r="F130" i="3"/>
  <c r="J17" i="3"/>
  <c r="J15" i="3"/>
  <c r="E15" i="3"/>
  <c r="F91" i="3"/>
  <c r="J14" i="3"/>
  <c r="J12" i="3"/>
  <c r="J127" i="3"/>
  <c r="E7" i="3"/>
  <c r="E123" i="3"/>
  <c r="J37" i="2"/>
  <c r="J36" i="2"/>
  <c r="AY95" i="1"/>
  <c r="J35" i="2"/>
  <c r="AX95" i="1"/>
  <c r="BI203" i="2"/>
  <c r="BH203" i="2"/>
  <c r="BG203" i="2"/>
  <c r="BF203" i="2"/>
  <c r="T203" i="2"/>
  <c r="T202" i="2"/>
  <c r="R203" i="2"/>
  <c r="R202" i="2"/>
  <c r="P203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T194" i="2"/>
  <c r="R195" i="2"/>
  <c r="R194" i="2"/>
  <c r="P195" i="2"/>
  <c r="P194" i="2"/>
  <c r="BI191" i="2"/>
  <c r="BH191" i="2"/>
  <c r="BG191" i="2"/>
  <c r="BF191" i="2"/>
  <c r="T191" i="2"/>
  <c r="T190" i="2"/>
  <c r="R191" i="2"/>
  <c r="R190" i="2"/>
  <c r="P191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F121" i="2"/>
  <c r="E119" i="2"/>
  <c r="F89" i="2"/>
  <c r="E87" i="2"/>
  <c r="J24" i="2"/>
  <c r="E24" i="2"/>
  <c r="J124" i="2"/>
  <c r="J23" i="2"/>
  <c r="J21" i="2"/>
  <c r="E21" i="2"/>
  <c r="J91" i="2"/>
  <c r="J20" i="2"/>
  <c r="J18" i="2"/>
  <c r="E18" i="2"/>
  <c r="F92" i="2"/>
  <c r="J17" i="2"/>
  <c r="J15" i="2"/>
  <c r="E15" i="2"/>
  <c r="F123" i="2"/>
  <c r="J14" i="2"/>
  <c r="J12" i="2"/>
  <c r="J121" i="2"/>
  <c r="E7" i="2"/>
  <c r="E117" i="2"/>
  <c r="L90" i="1"/>
  <c r="AM90" i="1"/>
  <c r="AM89" i="1"/>
  <c r="L89" i="1"/>
  <c r="AM87" i="1"/>
  <c r="L87" i="1"/>
  <c r="L85" i="1"/>
  <c r="L84" i="1"/>
  <c r="BK143" i="12"/>
  <c r="BK138" i="12"/>
  <c r="J128" i="12"/>
  <c r="BK126" i="12"/>
  <c r="BK124" i="12"/>
  <c r="BK179" i="11"/>
  <c r="BK176" i="11"/>
  <c r="J162" i="11"/>
  <c r="BK159" i="11"/>
  <c r="BK156" i="11"/>
  <c r="J149" i="11"/>
  <c r="BK146" i="11"/>
  <c r="J139" i="11"/>
  <c r="BK135" i="11"/>
  <c r="BK130" i="11"/>
  <c r="BK128" i="11"/>
  <c r="BK245" i="10"/>
  <c r="BK242" i="10"/>
  <c r="J236" i="10"/>
  <c r="J228" i="10"/>
  <c r="J218" i="10"/>
  <c r="J216" i="10"/>
  <c r="J214" i="10"/>
  <c r="J196" i="10"/>
  <c r="BK193" i="10"/>
  <c r="J179" i="10"/>
  <c r="BK128" i="9"/>
  <c r="BK233" i="8"/>
  <c r="J233" i="8"/>
  <c r="J228" i="8"/>
  <c r="J224" i="8"/>
  <c r="J219" i="8"/>
  <c r="BK215" i="8"/>
  <c r="J213" i="8"/>
  <c r="BK207" i="8"/>
  <c r="BK205" i="8"/>
  <c r="BK203" i="8"/>
  <c r="BK201" i="8"/>
  <c r="J194" i="8"/>
  <c r="BK192" i="8"/>
  <c r="BK190" i="8"/>
  <c r="BK188" i="8"/>
  <c r="BK186" i="8"/>
  <c r="J180" i="8"/>
  <c r="J178" i="8"/>
  <c r="J174" i="8"/>
  <c r="BK168" i="8"/>
  <c r="J166" i="8"/>
  <c r="J164" i="8"/>
  <c r="BK160" i="8"/>
  <c r="BK158" i="8"/>
  <c r="J156" i="8"/>
  <c r="J154" i="8"/>
  <c r="J152" i="8"/>
  <c r="BK150" i="8"/>
  <c r="BK148" i="8"/>
  <c r="BK146" i="8"/>
  <c r="J144" i="8"/>
  <c r="BK136" i="8"/>
  <c r="J132" i="8"/>
  <c r="J130" i="8"/>
  <c r="BK217" i="7"/>
  <c r="BK208" i="7"/>
  <c r="J202" i="7"/>
  <c r="J198" i="7"/>
  <c r="BK196" i="7"/>
  <c r="J194" i="7"/>
  <c r="J192" i="7"/>
  <c r="J190" i="7"/>
  <c r="BK188" i="7"/>
  <c r="BK186" i="7"/>
  <c r="BK184" i="7"/>
  <c r="BK182" i="7"/>
  <c r="J180" i="7"/>
  <c r="BK176" i="7"/>
  <c r="BK160" i="7"/>
  <c r="J158" i="7"/>
  <c r="BK151" i="7"/>
  <c r="J141" i="7"/>
  <c r="J138" i="7"/>
  <c r="J134" i="7"/>
  <c r="BK132" i="7"/>
  <c r="J128" i="7"/>
  <c r="J186" i="6"/>
  <c r="J184" i="6"/>
  <c r="BK182" i="6"/>
  <c r="BK180" i="6"/>
  <c r="J178" i="6"/>
  <c r="J174" i="6"/>
  <c r="BK170" i="6"/>
  <c r="BK166" i="6"/>
  <c r="BK162" i="6"/>
  <c r="BK154" i="6"/>
  <c r="J152" i="6"/>
  <c r="BK150" i="6"/>
  <c r="BK148" i="6"/>
  <c r="J146" i="6"/>
  <c r="J144" i="6"/>
  <c r="J142" i="6"/>
  <c r="J140" i="6"/>
  <c r="J130" i="6"/>
  <c r="BK123" i="6"/>
  <c r="J187" i="5"/>
  <c r="J185" i="5"/>
  <c r="BK183" i="5"/>
  <c r="BK179" i="5"/>
  <c r="J177" i="5"/>
  <c r="BK175" i="5"/>
  <c r="J173" i="5"/>
  <c r="J165" i="5"/>
  <c r="BK163" i="5"/>
  <c r="J160" i="5"/>
  <c r="J158" i="5"/>
  <c r="BK151" i="5"/>
  <c r="J144" i="5"/>
  <c r="BK136" i="5"/>
  <c r="BK133" i="5"/>
  <c r="BK129" i="5"/>
  <c r="J169" i="4"/>
  <c r="J166" i="4"/>
  <c r="J163" i="4"/>
  <c r="BK157" i="4"/>
  <c r="J155" i="4"/>
  <c r="BK151" i="4"/>
  <c r="BK149" i="4"/>
  <c r="J147" i="4"/>
  <c r="J143" i="4"/>
  <c r="J141" i="4"/>
  <c r="J139" i="4"/>
  <c r="BK137" i="4"/>
  <c r="BK135" i="4"/>
  <c r="BK131" i="4"/>
  <c r="J129" i="4"/>
  <c r="BK293" i="3"/>
  <c r="J291" i="3"/>
  <c r="BK289" i="3"/>
  <c r="J285" i="3"/>
  <c r="BK278" i="3"/>
  <c r="J274" i="3"/>
  <c r="BK272" i="3"/>
  <c r="BK270" i="3"/>
  <c r="J267" i="3"/>
  <c r="BK264" i="3"/>
  <c r="J260" i="3"/>
  <c r="BK258" i="3"/>
  <c r="BK250" i="3"/>
  <c r="BK246" i="3"/>
  <c r="BK242" i="3"/>
  <c r="J235" i="3"/>
  <c r="BK233" i="3"/>
  <c r="BK229" i="3"/>
  <c r="BK227" i="3"/>
  <c r="BK224" i="3"/>
  <c r="BK218" i="3"/>
  <c r="J214" i="3"/>
  <c r="J212" i="3"/>
  <c r="BK210" i="3"/>
  <c r="BK208" i="3"/>
  <c r="J206" i="3"/>
  <c r="BK204" i="3"/>
  <c r="BK198" i="3"/>
  <c r="J194" i="3"/>
  <c r="J192" i="3"/>
  <c r="J188" i="3"/>
  <c r="J186" i="3"/>
  <c r="BK177" i="3"/>
  <c r="J175" i="3"/>
  <c r="J172" i="3"/>
  <c r="BK170" i="3"/>
  <c r="BK166" i="3"/>
  <c r="J162" i="3"/>
  <c r="BK160" i="3"/>
  <c r="BK156" i="3"/>
  <c r="BK154" i="3"/>
  <c r="J150" i="3"/>
  <c r="BK148" i="3"/>
  <c r="BK144" i="3"/>
  <c r="BK142" i="3"/>
  <c r="BK140" i="3"/>
  <c r="BK136" i="3"/>
  <c r="J203" i="2"/>
  <c r="J200" i="2"/>
  <c r="BK198" i="2"/>
  <c r="BK191" i="2"/>
  <c r="BK188" i="2"/>
  <c r="J143" i="12"/>
  <c r="J140" i="12"/>
  <c r="J138" i="12"/>
  <c r="BK135" i="12"/>
  <c r="BK132" i="12"/>
  <c r="J130" i="12"/>
  <c r="BK128" i="12"/>
  <c r="J126" i="12"/>
  <c r="J124" i="12"/>
  <c r="BK186" i="11"/>
  <c r="J179" i="11"/>
  <c r="J173" i="11"/>
  <c r="BK170" i="11"/>
  <c r="J167" i="11"/>
  <c r="BK162" i="11"/>
  <c r="J159" i="11"/>
  <c r="J154" i="11"/>
  <c r="BK151" i="11"/>
  <c r="BK142" i="11"/>
  <c r="BK139" i="11"/>
  <c r="J128" i="11"/>
  <c r="BK125" i="11"/>
  <c r="J245" i="10"/>
  <c r="J239" i="10"/>
  <c r="BK236" i="10"/>
  <c r="J230" i="10"/>
  <c r="BK223" i="10"/>
  <c r="J211" i="10"/>
  <c r="BK208" i="10"/>
  <c r="J205" i="10"/>
  <c r="BK202" i="10"/>
  <c r="BK188" i="10"/>
  <c r="BK185" i="10"/>
  <c r="BK183" i="10"/>
  <c r="BK181" i="10"/>
  <c r="BK169" i="10"/>
  <c r="BK163" i="10"/>
  <c r="BK158" i="10"/>
  <c r="J156" i="10"/>
  <c r="BK154" i="10"/>
  <c r="BK151" i="10"/>
  <c r="J149" i="10"/>
  <c r="J144" i="10"/>
  <c r="BK142" i="10"/>
  <c r="BK139" i="10"/>
  <c r="J137" i="10"/>
  <c r="BK134" i="10"/>
  <c r="BK129" i="10"/>
  <c r="J139" i="9"/>
  <c r="BK136" i="9"/>
  <c r="J132" i="9"/>
  <c r="J128" i="9"/>
  <c r="BK230" i="8"/>
  <c r="BK224" i="8"/>
  <c r="BK221" i="8"/>
  <c r="BK219" i="8"/>
  <c r="BK217" i="8"/>
  <c r="BK213" i="8"/>
  <c r="J211" i="8"/>
  <c r="J209" i="8"/>
  <c r="J205" i="8"/>
  <c r="BK198" i="8"/>
  <c r="BK196" i="8"/>
  <c r="J192" i="8"/>
  <c r="J188" i="8"/>
  <c r="BK184" i="8"/>
  <c r="BK182" i="8"/>
  <c r="BK178" i="8"/>
  <c r="BK176" i="8"/>
  <c r="J172" i="8"/>
  <c r="J162" i="8"/>
  <c r="J158" i="8"/>
  <c r="BK156" i="8"/>
  <c r="J146" i="8"/>
  <c r="BK144" i="8"/>
  <c r="BK142" i="8"/>
  <c r="J134" i="8"/>
  <c r="BK132" i="8"/>
  <c r="J217" i="7"/>
  <c r="BK206" i="7"/>
  <c r="BK204" i="7"/>
  <c r="J184" i="7"/>
  <c r="J182" i="7"/>
  <c r="BK172" i="7"/>
  <c r="BK170" i="7"/>
  <c r="BK168" i="7"/>
  <c r="J168" i="7"/>
  <c r="BK166" i="7"/>
  <c r="J166" i="7"/>
  <c r="BK164" i="7"/>
  <c r="J160" i="7"/>
  <c r="BK153" i="7"/>
  <c r="J149" i="7"/>
  <c r="BK147" i="7"/>
  <c r="J143" i="7"/>
  <c r="BK138" i="7"/>
  <c r="BK136" i="7"/>
  <c r="J132" i="7"/>
  <c r="J130" i="7"/>
  <c r="BK128" i="7"/>
  <c r="BK195" i="6"/>
  <c r="J192" i="6"/>
  <c r="J188" i="6"/>
  <c r="BK184" i="6"/>
  <c r="BK176" i="6"/>
  <c r="J172" i="6"/>
  <c r="BK164" i="6"/>
  <c r="BK160" i="6"/>
  <c r="J158" i="6"/>
  <c r="J156" i="6"/>
  <c r="J150" i="6"/>
  <c r="BK146" i="6"/>
  <c r="BK142" i="6"/>
  <c r="BK136" i="6"/>
  <c r="J134" i="6"/>
  <c r="BK128" i="6"/>
  <c r="BK126" i="6"/>
  <c r="J123" i="6"/>
  <c r="J183" i="5"/>
  <c r="J181" i="5"/>
  <c r="J179" i="5"/>
  <c r="J175" i="5"/>
  <c r="BK171" i="5"/>
  <c r="J169" i="5"/>
  <c r="J167" i="5"/>
  <c r="BK165" i="5"/>
  <c r="J163" i="5"/>
  <c r="BK160" i="5"/>
  <c r="BK158" i="5"/>
  <c r="BK155" i="5"/>
  <c r="J148" i="5"/>
  <c r="J146" i="5"/>
  <c r="BK144" i="5"/>
  <c r="J142" i="5"/>
  <c r="BK140" i="5"/>
  <c r="J133" i="5"/>
  <c r="J131" i="5"/>
  <c r="J171" i="4"/>
  <c r="BK169" i="4"/>
  <c r="BK166" i="4"/>
  <c r="BK159" i="4"/>
  <c r="J157" i="4"/>
  <c r="BK147" i="4"/>
  <c r="BK143" i="4"/>
  <c r="BK141" i="4"/>
  <c r="BK139" i="4"/>
  <c r="J137" i="4"/>
  <c r="J133" i="4"/>
  <c r="BK129" i="4"/>
  <c r="J293" i="3"/>
  <c r="BK291" i="3"/>
  <c r="J287" i="3"/>
  <c r="BK285" i="3"/>
  <c r="BK282" i="3"/>
  <c r="BK280" i="3"/>
  <c r="J278" i="3"/>
  <c r="BK276" i="3"/>
  <c r="J272" i="3"/>
  <c r="J270" i="3"/>
  <c r="J264" i="3"/>
  <c r="J258" i="3"/>
  <c r="BK254" i="3"/>
  <c r="J252" i="3"/>
  <c r="J250" i="3"/>
  <c r="J248" i="3"/>
  <c r="J244" i="3"/>
  <c r="J238" i="3"/>
  <c r="BK235" i="3"/>
  <c r="J233" i="3"/>
  <c r="J231" i="3"/>
  <c r="J227" i="3"/>
  <c r="J224" i="3"/>
  <c r="J222" i="3"/>
  <c r="J220" i="3"/>
  <c r="BK216" i="3"/>
  <c r="BK214" i="3"/>
  <c r="BK212" i="3"/>
  <c r="BK206" i="3"/>
  <c r="J204" i="3"/>
  <c r="BK202" i="3"/>
  <c r="BK200" i="3"/>
  <c r="J196" i="3"/>
  <c r="BK194" i="3"/>
  <c r="J190" i="3"/>
  <c r="BK186" i="3"/>
  <c r="BK184" i="3"/>
  <c r="J182" i="3"/>
  <c r="J177" i="3"/>
  <c r="J170" i="3"/>
  <c r="BK168" i="3"/>
  <c r="J166" i="3"/>
  <c r="BK164" i="3"/>
  <c r="BK162" i="3"/>
  <c r="BK158" i="3"/>
  <c r="J154" i="3"/>
  <c r="BK152" i="3"/>
  <c r="J148" i="3"/>
  <c r="J146" i="3"/>
  <c r="J144" i="3"/>
  <c r="BK138" i="3"/>
  <c r="J195" i="2"/>
  <c r="J191" i="2"/>
  <c r="BK186" i="2"/>
  <c r="J182" i="2"/>
  <c r="J178" i="2"/>
  <c r="BK176" i="2"/>
  <c r="BK172" i="2"/>
  <c r="BK170" i="2"/>
  <c r="BK166" i="2"/>
  <c r="J160" i="2"/>
  <c r="BK156" i="2"/>
  <c r="J152" i="2"/>
  <c r="BK150" i="2"/>
  <c r="BK148" i="2"/>
  <c r="BK144" i="2"/>
  <c r="J142" i="2"/>
  <c r="BK140" i="2"/>
  <c r="J136" i="2"/>
  <c r="BK132" i="2"/>
  <c r="BK130" i="2"/>
  <c r="AS94" i="1"/>
  <c r="BK140" i="12"/>
  <c r="J135" i="12"/>
  <c r="J132" i="12"/>
  <c r="BK130" i="12"/>
  <c r="J186" i="11"/>
  <c r="J182" i="11"/>
  <c r="J176" i="11"/>
  <c r="BK173" i="11"/>
  <c r="J156" i="11"/>
  <c r="BK154" i="11"/>
  <c r="J151" i="11"/>
  <c r="J142" i="11"/>
  <c r="J137" i="11"/>
  <c r="J135" i="11"/>
  <c r="BK132" i="11"/>
  <c r="J130" i="11"/>
  <c r="BK248" i="10"/>
  <c r="J248" i="10"/>
  <c r="J242" i="10"/>
  <c r="BK239" i="10"/>
  <c r="J233" i="10"/>
  <c r="BK228" i="10"/>
  <c r="J226" i="10"/>
  <c r="J223" i="10"/>
  <c r="BK220" i="10"/>
  <c r="BK218" i="10"/>
  <c r="BK216" i="10"/>
  <c r="BK214" i="10"/>
  <c r="BK205" i="10"/>
  <c r="J202" i="10"/>
  <c r="BK199" i="10"/>
  <c r="BK196" i="10"/>
  <c r="J193" i="10"/>
  <c r="J188" i="10"/>
  <c r="J183" i="10"/>
  <c r="BK176" i="10"/>
  <c r="J172" i="10"/>
  <c r="J166" i="10"/>
  <c r="BK160" i="10"/>
  <c r="J154" i="10"/>
  <c r="J151" i="10"/>
  <c r="BK146" i="10"/>
  <c r="BK144" i="10"/>
  <c r="J142" i="10"/>
  <c r="BK137" i="10"/>
  <c r="J132" i="10"/>
  <c r="BK126" i="10"/>
  <c r="J124" i="10"/>
  <c r="BK139" i="9"/>
  <c r="J136" i="9"/>
  <c r="J230" i="8"/>
  <c r="J221" i="8"/>
  <c r="J215" i="8"/>
  <c r="BK209" i="8"/>
  <c r="J207" i="8"/>
  <c r="J196" i="8"/>
  <c r="BK194" i="8"/>
  <c r="J186" i="8"/>
  <c r="J184" i="8"/>
  <c r="BK180" i="8"/>
  <c r="J176" i="8"/>
  <c r="BK174" i="8"/>
  <c r="J170" i="8"/>
  <c r="BK166" i="8"/>
  <c r="BK164" i="8"/>
  <c r="BK162" i="8"/>
  <c r="J160" i="8"/>
  <c r="BK154" i="8"/>
  <c r="BK152" i="8"/>
  <c r="J148" i="8"/>
  <c r="BK140" i="8"/>
  <c r="J136" i="8"/>
  <c r="BK134" i="8"/>
  <c r="J128" i="8"/>
  <c r="J214" i="7"/>
  <c r="J210" i="7"/>
  <c r="J208" i="7"/>
  <c r="J206" i="7"/>
  <c r="BK202" i="7"/>
  <c r="J200" i="7"/>
  <c r="BK198" i="7"/>
  <c r="BK192" i="7"/>
  <c r="J188" i="7"/>
  <c r="BK180" i="7"/>
  <c r="J178" i="7"/>
  <c r="BK174" i="7"/>
  <c r="J172" i="7"/>
  <c r="J164" i="7"/>
  <c r="J155" i="7"/>
  <c r="BK149" i="7"/>
  <c r="J147" i="7"/>
  <c r="J145" i="7"/>
  <c r="BK143" i="7"/>
  <c r="BK134" i="7"/>
  <c r="BK130" i="7"/>
  <c r="BK197" i="6"/>
  <c r="J195" i="6"/>
  <c r="BK190" i="6"/>
  <c r="BK188" i="6"/>
  <c r="J182" i="6"/>
  <c r="BK178" i="6"/>
  <c r="J176" i="6"/>
  <c r="J168" i="6"/>
  <c r="J166" i="6"/>
  <c r="J164" i="6"/>
  <c r="BK158" i="6"/>
  <c r="BK156" i="6"/>
  <c r="J154" i="6"/>
  <c r="J148" i="6"/>
  <c r="BK140" i="6"/>
  <c r="BK138" i="6"/>
  <c r="J136" i="6"/>
  <c r="BK132" i="6"/>
  <c r="BK130" i="6"/>
  <c r="J126" i="6"/>
  <c r="BK187" i="5"/>
  <c r="BK177" i="5"/>
  <c r="BK173" i="5"/>
  <c r="J171" i="5"/>
  <c r="BK169" i="5"/>
  <c r="BK167" i="5"/>
  <c r="J155" i="5"/>
  <c r="J151" i="5"/>
  <c r="BK148" i="5"/>
  <c r="BK146" i="5"/>
  <c r="BK142" i="5"/>
  <c r="J140" i="5"/>
  <c r="J136" i="5"/>
  <c r="BK131" i="5"/>
  <c r="J129" i="5"/>
  <c r="BK171" i="4"/>
  <c r="BK163" i="4"/>
  <c r="J159" i="4"/>
  <c r="BK155" i="4"/>
  <c r="J151" i="4"/>
  <c r="J149" i="4"/>
  <c r="J135" i="4"/>
  <c r="BK133" i="4"/>
  <c r="J131" i="4"/>
  <c r="J289" i="3"/>
  <c r="BK287" i="3"/>
  <c r="J282" i="3"/>
  <c r="J280" i="3"/>
  <c r="J276" i="3"/>
  <c r="BK274" i="3"/>
  <c r="BK267" i="3"/>
  <c r="BK260" i="3"/>
  <c r="J254" i="3"/>
  <c r="BK252" i="3"/>
  <c r="BK248" i="3"/>
  <c r="J246" i="3"/>
  <c r="BK244" i="3"/>
  <c r="J242" i="3"/>
  <c r="BK238" i="3"/>
  <c r="BK231" i="3"/>
  <c r="J229" i="3"/>
  <c r="BK222" i="3"/>
  <c r="BK220" i="3"/>
  <c r="J218" i="3"/>
  <c r="J216" i="3"/>
  <c r="J210" i="3"/>
  <c r="J208" i="3"/>
  <c r="J202" i="3"/>
  <c r="J200" i="3"/>
  <c r="J198" i="3"/>
  <c r="BK196" i="3"/>
  <c r="BK192" i="3"/>
  <c r="BK190" i="3"/>
  <c r="BK188" i="3"/>
  <c r="J184" i="3"/>
  <c r="BK182" i="3"/>
  <c r="BK175" i="3"/>
  <c r="BK172" i="3"/>
  <c r="J168" i="3"/>
  <c r="J164" i="3"/>
  <c r="J160" i="3"/>
  <c r="J158" i="3"/>
  <c r="J156" i="3"/>
  <c r="J152" i="3"/>
  <c r="BK150" i="3"/>
  <c r="BK146" i="3"/>
  <c r="J142" i="3"/>
  <c r="J140" i="3"/>
  <c r="J138" i="3"/>
  <c r="J136" i="3"/>
  <c r="BK203" i="2"/>
  <c r="BK200" i="2"/>
  <c r="J198" i="2"/>
  <c r="BK195" i="2"/>
  <c r="J188" i="2"/>
  <c r="J184" i="2"/>
  <c r="BK182" i="2"/>
  <c r="J180" i="2"/>
  <c r="BK178" i="2"/>
  <c r="J176" i="2"/>
  <c r="J174" i="2"/>
  <c r="J170" i="2"/>
  <c r="BK168" i="2"/>
  <c r="J166" i="2"/>
  <c r="J162" i="2"/>
  <c r="BK160" i="2"/>
  <c r="J158" i="2"/>
  <c r="J156" i="2"/>
  <c r="J154" i="2"/>
  <c r="BK152" i="2"/>
  <c r="J148" i="2"/>
  <c r="BK142" i="2"/>
  <c r="J140" i="2"/>
  <c r="BK138" i="2"/>
  <c r="J134" i="2"/>
  <c r="J132" i="2"/>
  <c r="J130" i="2"/>
  <c r="BK182" i="11"/>
  <c r="J170" i="11"/>
  <c r="BK167" i="11"/>
  <c r="BK149" i="11"/>
  <c r="J146" i="11"/>
  <c r="BK137" i="11"/>
  <c r="J132" i="11"/>
  <c r="J125" i="11"/>
  <c r="BK233" i="10"/>
  <c r="BK230" i="10"/>
  <c r="BK226" i="10"/>
  <c r="J220" i="10"/>
  <c r="BK211" i="10"/>
  <c r="J208" i="10"/>
  <c r="J199" i="10"/>
  <c r="J185" i="10"/>
  <c r="J181" i="10"/>
  <c r="BK179" i="10"/>
  <c r="J176" i="10"/>
  <c r="BK172" i="10"/>
  <c r="J169" i="10"/>
  <c r="BK166" i="10"/>
  <c r="J163" i="10"/>
  <c r="J160" i="10"/>
  <c r="J158" i="10"/>
  <c r="BK156" i="10"/>
  <c r="BK149" i="10"/>
  <c r="J146" i="10"/>
  <c r="J139" i="10"/>
  <c r="J134" i="10"/>
  <c r="BK132" i="10"/>
  <c r="J129" i="10"/>
  <c r="J126" i="10"/>
  <c r="BK124" i="10"/>
  <c r="BK132" i="9"/>
  <c r="BK228" i="8"/>
  <c r="J217" i="8"/>
  <c r="BK211" i="8"/>
  <c r="J203" i="8"/>
  <c r="J201" i="8"/>
  <c r="J198" i="8"/>
  <c r="J190" i="8"/>
  <c r="J182" i="8"/>
  <c r="BK172" i="8"/>
  <c r="BK170" i="8"/>
  <c r="J168" i="8"/>
  <c r="J150" i="8"/>
  <c r="J142" i="8"/>
  <c r="J140" i="8"/>
  <c r="BK130" i="8"/>
  <c r="BK128" i="8"/>
  <c r="BK214" i="7"/>
  <c r="BK210" i="7"/>
  <c r="J204" i="7"/>
  <c r="BK200" i="7"/>
  <c r="J196" i="7"/>
  <c r="BK194" i="7"/>
  <c r="BK190" i="7"/>
  <c r="J186" i="7"/>
  <c r="BK178" i="7"/>
  <c r="J176" i="7"/>
  <c r="J174" i="7"/>
  <c r="J170" i="7"/>
  <c r="BK158" i="7"/>
  <c r="BK155" i="7"/>
  <c r="J153" i="7"/>
  <c r="J151" i="7"/>
  <c r="BK145" i="7"/>
  <c r="BK141" i="7"/>
  <c r="J136" i="7"/>
  <c r="J197" i="6"/>
  <c r="BK192" i="6"/>
  <c r="J190" i="6"/>
  <c r="BK186" i="6"/>
  <c r="J180" i="6"/>
  <c r="BK174" i="6"/>
  <c r="BK172" i="6"/>
  <c r="J170" i="6"/>
  <c r="BK168" i="6"/>
  <c r="J162" i="6"/>
  <c r="J160" i="6"/>
  <c r="BK152" i="6"/>
  <c r="BK144" i="6"/>
  <c r="J138" i="6"/>
  <c r="BK134" i="6"/>
  <c r="J132" i="6"/>
  <c r="J128" i="6"/>
  <c r="BK185" i="5"/>
  <c r="BK181" i="5"/>
  <c r="J186" i="2"/>
  <c r="BK184" i="2"/>
  <c r="BK180" i="2"/>
  <c r="BK174" i="2"/>
  <c r="J172" i="2"/>
  <c r="J168" i="2"/>
  <c r="BK162" i="2"/>
  <c r="BK158" i="2"/>
  <c r="BK154" i="2"/>
  <c r="J150" i="2"/>
  <c r="J144" i="2"/>
  <c r="J138" i="2"/>
  <c r="BK136" i="2"/>
  <c r="BK134" i="2"/>
  <c r="R124" i="9" l="1"/>
  <c r="P128" i="5"/>
  <c r="P127" i="5"/>
  <c r="T139" i="5"/>
  <c r="T138" i="5" s="1"/>
  <c r="BK157" i="5"/>
  <c r="J157" i="5"/>
  <c r="J105" i="5"/>
  <c r="T162" i="5"/>
  <c r="P125" i="6"/>
  <c r="P121" i="6" s="1"/>
  <c r="P120" i="6" s="1"/>
  <c r="AU99" i="1" s="1"/>
  <c r="T194" i="6"/>
  <c r="R127" i="7"/>
  <c r="R140" i="7"/>
  <c r="R157" i="7"/>
  <c r="P163" i="7"/>
  <c r="P162" i="7"/>
  <c r="P127" i="8"/>
  <c r="P126" i="8" s="1"/>
  <c r="BK139" i="8"/>
  <c r="BK138" i="8" s="1"/>
  <c r="J138" i="8" s="1"/>
  <c r="J99" i="8" s="1"/>
  <c r="BK200" i="8"/>
  <c r="J200" i="8" s="1"/>
  <c r="J101" i="8" s="1"/>
  <c r="P227" i="8"/>
  <c r="P226" i="8"/>
  <c r="P123" i="10"/>
  <c r="P175" i="10"/>
  <c r="R192" i="10"/>
  <c r="R191" i="10"/>
  <c r="R124" i="11"/>
  <c r="P145" i="11"/>
  <c r="P166" i="11"/>
  <c r="P165" i="11" s="1"/>
  <c r="P129" i="2"/>
  <c r="P128" i="2"/>
  <c r="BK147" i="2"/>
  <c r="J147" i="2" s="1"/>
  <c r="J100" i="2" s="1"/>
  <c r="R147" i="2"/>
  <c r="R146" i="2" s="1"/>
  <c r="T165" i="2"/>
  <c r="T164" i="2"/>
  <c r="T197" i="2"/>
  <c r="T193" i="2" s="1"/>
  <c r="BK135" i="3"/>
  <c r="J135" i="3"/>
  <c r="J98" i="3" s="1"/>
  <c r="R135" i="3"/>
  <c r="BK174" i="3"/>
  <c r="J174" i="3"/>
  <c r="J99" i="3" s="1"/>
  <c r="R174" i="3"/>
  <c r="T181" i="3"/>
  <c r="R226" i="3"/>
  <c r="BK241" i="3"/>
  <c r="J241" i="3" s="1"/>
  <c r="J106" i="3" s="1"/>
  <c r="R241" i="3"/>
  <c r="P257" i="3"/>
  <c r="BK269" i="3"/>
  <c r="J269" i="3" s="1"/>
  <c r="J112" i="3" s="1"/>
  <c r="R269" i="3"/>
  <c r="R262" i="3" s="1"/>
  <c r="P284" i="3"/>
  <c r="T128" i="4"/>
  <c r="T127" i="4"/>
  <c r="P146" i="4"/>
  <c r="P145" i="4"/>
  <c r="BK154" i="4"/>
  <c r="J154" i="4" s="1"/>
  <c r="J102" i="4" s="1"/>
  <c r="R154" i="4"/>
  <c r="R153" i="4"/>
  <c r="T168" i="4"/>
  <c r="T161" i="4" s="1"/>
  <c r="T128" i="5"/>
  <c r="T127" i="5"/>
  <c r="R139" i="5"/>
  <c r="R138" i="5" s="1"/>
  <c r="R157" i="5"/>
  <c r="R162" i="5"/>
  <c r="R153" i="5" s="1"/>
  <c r="BK125" i="6"/>
  <c r="J125" i="6" s="1"/>
  <c r="J99" i="6" s="1"/>
  <c r="BK194" i="6"/>
  <c r="J194" i="6" s="1"/>
  <c r="J100" i="6" s="1"/>
  <c r="P127" i="7"/>
  <c r="P140" i="7"/>
  <c r="P157" i="7"/>
  <c r="T163" i="7"/>
  <c r="T162" i="7"/>
  <c r="T127" i="8"/>
  <c r="T126" i="8" s="1"/>
  <c r="R139" i="8"/>
  <c r="P200" i="8"/>
  <c r="R227" i="8"/>
  <c r="R226" i="8" s="1"/>
  <c r="R123" i="10"/>
  <c r="R122" i="10" s="1"/>
  <c r="R121" i="10" s="1"/>
  <c r="R175" i="10"/>
  <c r="P192" i="10"/>
  <c r="P191" i="10" s="1"/>
  <c r="T124" i="11"/>
  <c r="T145" i="11"/>
  <c r="T166" i="11"/>
  <c r="T165" i="11" s="1"/>
  <c r="BK123" i="12"/>
  <c r="T123" i="12"/>
  <c r="BK137" i="12"/>
  <c r="J137" i="12" s="1"/>
  <c r="J100" i="12" s="1"/>
  <c r="R137" i="12"/>
  <c r="R129" i="2"/>
  <c r="R128" i="2" s="1"/>
  <c r="P147" i="2"/>
  <c r="P146" i="2" s="1"/>
  <c r="BK165" i="2"/>
  <c r="P165" i="2"/>
  <c r="P164" i="2"/>
  <c r="BK197" i="2"/>
  <c r="J197" i="2" s="1"/>
  <c r="J106" i="2" s="1"/>
  <c r="R197" i="2"/>
  <c r="R193" i="2" s="1"/>
  <c r="T135" i="3"/>
  <c r="T134" i="3" s="1"/>
  <c r="P174" i="3"/>
  <c r="T174" i="3"/>
  <c r="P181" i="3"/>
  <c r="BK226" i="3"/>
  <c r="J226" i="3"/>
  <c r="J103" i="3" s="1"/>
  <c r="T226" i="3"/>
  <c r="P241" i="3"/>
  <c r="P240" i="3"/>
  <c r="BK257" i="3"/>
  <c r="J257" i="3"/>
  <c r="J108" i="3" s="1"/>
  <c r="R257" i="3"/>
  <c r="T269" i="3"/>
  <c r="R284" i="3"/>
  <c r="BK128" i="4"/>
  <c r="BK127" i="4" s="1"/>
  <c r="J127" i="4" s="1"/>
  <c r="J97" i="4" s="1"/>
  <c r="R128" i="4"/>
  <c r="R127" i="4" s="1"/>
  <c r="BK146" i="4"/>
  <c r="BK145" i="4" s="1"/>
  <c r="J145" i="4" s="1"/>
  <c r="J99" i="4" s="1"/>
  <c r="T146" i="4"/>
  <c r="T145" i="4" s="1"/>
  <c r="P154" i="4"/>
  <c r="P153" i="4" s="1"/>
  <c r="R168" i="4"/>
  <c r="R161" i="4" s="1"/>
  <c r="R128" i="5"/>
  <c r="R127" i="5" s="1"/>
  <c r="P139" i="5"/>
  <c r="P138" i="5" s="1"/>
  <c r="T157" i="5"/>
  <c r="T153" i="5" s="1"/>
  <c r="P162" i="5"/>
  <c r="T125" i="6"/>
  <c r="T121" i="6"/>
  <c r="T120" i="6" s="1"/>
  <c r="R194" i="6"/>
  <c r="BK127" i="7"/>
  <c r="J127" i="7"/>
  <c r="J98" i="7" s="1"/>
  <c r="BK140" i="7"/>
  <c r="J140" i="7" s="1"/>
  <c r="J99" i="7" s="1"/>
  <c r="BK157" i="7"/>
  <c r="J157" i="7"/>
  <c r="J100" i="7" s="1"/>
  <c r="R163" i="7"/>
  <c r="R162" i="7" s="1"/>
  <c r="BK127" i="8"/>
  <c r="J127" i="8" s="1"/>
  <c r="J98" i="8" s="1"/>
  <c r="T139" i="8"/>
  <c r="R200" i="8"/>
  <c r="T227" i="8"/>
  <c r="T226" i="8"/>
  <c r="T123" i="10"/>
  <c r="T122" i="10"/>
  <c r="T175" i="10"/>
  <c r="BK192" i="10"/>
  <c r="BK191" i="10" s="1"/>
  <c r="J191" i="10" s="1"/>
  <c r="J100" i="10" s="1"/>
  <c r="BK124" i="11"/>
  <c r="J124" i="11" s="1"/>
  <c r="J98" i="11" s="1"/>
  <c r="BK145" i="11"/>
  <c r="J145" i="11"/>
  <c r="J99" i="11" s="1"/>
  <c r="BK166" i="11"/>
  <c r="BK165" i="11" s="1"/>
  <c r="J165" i="11" s="1"/>
  <c r="J100" i="11" s="1"/>
  <c r="P123" i="12"/>
  <c r="R123" i="12"/>
  <c r="R122" i="12"/>
  <c r="R121" i="12" s="1"/>
  <c r="P137" i="12"/>
  <c r="T137" i="12"/>
  <c r="BK129" i="2"/>
  <c r="J129" i="2" s="1"/>
  <c r="J98" i="2" s="1"/>
  <c r="T129" i="2"/>
  <c r="T128" i="2"/>
  <c r="T147" i="2"/>
  <c r="T146" i="2"/>
  <c r="R165" i="2"/>
  <c r="R164" i="2"/>
  <c r="P197" i="2"/>
  <c r="P193" i="2"/>
  <c r="P135" i="3"/>
  <c r="P134" i="3"/>
  <c r="BK181" i="3"/>
  <c r="BK180" i="3" s="1"/>
  <c r="J180" i="3" s="1"/>
  <c r="J101" i="3" s="1"/>
  <c r="R181" i="3"/>
  <c r="R180" i="3"/>
  <c r="P226" i="3"/>
  <c r="T241" i="3"/>
  <c r="T257" i="3"/>
  <c r="P269" i="3"/>
  <c r="P262" i="3"/>
  <c r="BK284" i="3"/>
  <c r="J284" i="3" s="1"/>
  <c r="J113" i="3" s="1"/>
  <c r="T284" i="3"/>
  <c r="T262" i="3" s="1"/>
  <c r="P128" i="4"/>
  <c r="P127" i="4" s="1"/>
  <c r="R146" i="4"/>
  <c r="R145" i="4"/>
  <c r="T154" i="4"/>
  <c r="T153" i="4" s="1"/>
  <c r="BK168" i="4"/>
  <c r="J168" i="4"/>
  <c r="J106" i="4"/>
  <c r="P168" i="4"/>
  <c r="P161" i="4"/>
  <c r="BK128" i="5"/>
  <c r="J128" i="5"/>
  <c r="J98" i="5" s="1"/>
  <c r="BK139" i="5"/>
  <c r="J139" i="5" s="1"/>
  <c r="J101" i="5" s="1"/>
  <c r="P157" i="5"/>
  <c r="P153" i="5"/>
  <c r="BK162" i="5"/>
  <c r="J162" i="5"/>
  <c r="J106" i="5" s="1"/>
  <c r="R125" i="6"/>
  <c r="R121" i="6"/>
  <c r="R120" i="6"/>
  <c r="P194" i="6"/>
  <c r="T127" i="7"/>
  <c r="T140" i="7"/>
  <c r="T157" i="7"/>
  <c r="BK163" i="7"/>
  <c r="J163" i="7"/>
  <c r="J102" i="7" s="1"/>
  <c r="R127" i="8"/>
  <c r="R126" i="8" s="1"/>
  <c r="P139" i="8"/>
  <c r="P138" i="8"/>
  <c r="T200" i="8"/>
  <c r="BK227" i="8"/>
  <c r="J227" i="8"/>
  <c r="J104" i="8"/>
  <c r="BK123" i="10"/>
  <c r="J123" i="10" s="1"/>
  <c r="J98" i="10" s="1"/>
  <c r="BK175" i="10"/>
  <c r="J175" i="10"/>
  <c r="J99" i="10" s="1"/>
  <c r="T192" i="10"/>
  <c r="T191" i="10"/>
  <c r="P124" i="11"/>
  <c r="P123" i="11" s="1"/>
  <c r="P122" i="11" s="1"/>
  <c r="AU104" i="1" s="1"/>
  <c r="R145" i="11"/>
  <c r="R166" i="11"/>
  <c r="R165" i="11"/>
  <c r="E85" i="2"/>
  <c r="J89" i="2"/>
  <c r="J123" i="2"/>
  <c r="F124" i="2"/>
  <c r="BE132" i="2"/>
  <c r="BE134" i="2"/>
  <c r="BE142" i="2"/>
  <c r="BE148" i="2"/>
  <c r="BE152" i="2"/>
  <c r="BE156" i="2"/>
  <c r="BE160" i="2"/>
  <c r="BE166" i="2"/>
  <c r="BE172" i="2"/>
  <c r="BE178" i="2"/>
  <c r="BE182" i="2"/>
  <c r="J89" i="6"/>
  <c r="J92" i="6"/>
  <c r="F116" i="6"/>
  <c r="BE123" i="6"/>
  <c r="BE140" i="6"/>
  <c r="BE142" i="6"/>
  <c r="BE146" i="6"/>
  <c r="BE150" i="6"/>
  <c r="BE154" i="6"/>
  <c r="BE156" i="6"/>
  <c r="BE164" i="6"/>
  <c r="BE176" i="6"/>
  <c r="BE180" i="6"/>
  <c r="BE186" i="6"/>
  <c r="BK122" i="6"/>
  <c r="J122" i="6" s="1"/>
  <c r="J98" i="6" s="1"/>
  <c r="F92" i="7"/>
  <c r="BE132" i="7"/>
  <c r="BE160" i="7"/>
  <c r="BE174" i="7"/>
  <c r="BE180" i="7"/>
  <c r="BE182" i="7"/>
  <c r="BE184" i="7"/>
  <c r="BE190" i="7"/>
  <c r="BE200" i="7"/>
  <c r="BE202" i="7"/>
  <c r="BE206" i="7"/>
  <c r="BK216" i="7"/>
  <c r="J216" i="7"/>
  <c r="J105" i="7" s="1"/>
  <c r="BE132" i="8"/>
  <c r="BE136" i="8"/>
  <c r="BE144" i="8"/>
  <c r="BE152" i="8"/>
  <c r="BE154" i="8"/>
  <c r="BE156" i="8"/>
  <c r="BE162" i="8"/>
  <c r="BE174" i="8"/>
  <c r="BE178" i="8"/>
  <c r="BE180" i="8"/>
  <c r="BE182" i="8"/>
  <c r="BE184" i="8"/>
  <c r="BE186" i="8"/>
  <c r="BE188" i="8"/>
  <c r="BE190" i="8"/>
  <c r="BE192" i="8"/>
  <c r="BE203" i="8"/>
  <c r="BE207" i="8"/>
  <c r="BE217" i="8"/>
  <c r="BE228" i="8"/>
  <c r="BK223" i="8"/>
  <c r="J223" i="8" s="1"/>
  <c r="J102" i="8" s="1"/>
  <c r="E85" i="9"/>
  <c r="J89" i="9"/>
  <c r="F92" i="9"/>
  <c r="BE128" i="9"/>
  <c r="BE139" i="9"/>
  <c r="BK131" i="9"/>
  <c r="J131" i="9" s="1"/>
  <c r="J101" i="9" s="1"/>
  <c r="BK135" i="9"/>
  <c r="J135" i="9" s="1"/>
  <c r="J103" i="9" s="1"/>
  <c r="E85" i="10"/>
  <c r="J118" i="10"/>
  <c r="BE142" i="10"/>
  <c r="BE160" i="10"/>
  <c r="BE169" i="10"/>
  <c r="BE181" i="10"/>
  <c r="BE188" i="10"/>
  <c r="BE236" i="10"/>
  <c r="F118" i="11"/>
  <c r="BE151" i="11"/>
  <c r="BE154" i="11"/>
  <c r="BE159" i="11"/>
  <c r="J89" i="12"/>
  <c r="J92" i="12"/>
  <c r="F117" i="12"/>
  <c r="BK142" i="12"/>
  <c r="J142" i="12"/>
  <c r="J101" i="12"/>
  <c r="BE136" i="2"/>
  <c r="BE138" i="2"/>
  <c r="BE140" i="2"/>
  <c r="BE144" i="2"/>
  <c r="BE150" i="2"/>
  <c r="BE158" i="2"/>
  <c r="BE162" i="2"/>
  <c r="BE176" i="2"/>
  <c r="BE180" i="2"/>
  <c r="BE191" i="2"/>
  <c r="BE198" i="2"/>
  <c r="BE203" i="2"/>
  <c r="J91" i="3"/>
  <c r="F92" i="3"/>
  <c r="F129" i="3"/>
  <c r="J130" i="3"/>
  <c r="BE144" i="3"/>
  <c r="BE148" i="3"/>
  <c r="BE154" i="3"/>
  <c r="BE170" i="3"/>
  <c r="BE177" i="3"/>
  <c r="BE184" i="3"/>
  <c r="BE186" i="3"/>
  <c r="BE190" i="3"/>
  <c r="BE194" i="3"/>
  <c r="BE200" i="3"/>
  <c r="BE204" i="3"/>
  <c r="BE208" i="3"/>
  <c r="BE220" i="3"/>
  <c r="BE224" i="3"/>
  <c r="BE242" i="3"/>
  <c r="BE258" i="3"/>
  <c r="BE264" i="3"/>
  <c r="BE267" i="3"/>
  <c r="BE272" i="3"/>
  <c r="BE280" i="3"/>
  <c r="BE282" i="3"/>
  <c r="BE285" i="3"/>
  <c r="BK266" i="3"/>
  <c r="J266" i="3"/>
  <c r="J111" i="3" s="1"/>
  <c r="F91" i="4"/>
  <c r="F92" i="4"/>
  <c r="J123" i="4"/>
  <c r="BE129" i="4"/>
  <c r="BE137" i="4"/>
  <c r="BE139" i="4"/>
  <c r="BE143" i="4"/>
  <c r="BE147" i="4"/>
  <c r="BE149" i="4"/>
  <c r="BE157" i="4"/>
  <c r="BE166" i="4"/>
  <c r="BE169" i="4"/>
  <c r="J89" i="5"/>
  <c r="E116" i="5"/>
  <c r="F123" i="5"/>
  <c r="BE129" i="5"/>
  <c r="BE133" i="5"/>
  <c r="BE136" i="5"/>
  <c r="BE140" i="5"/>
  <c r="BE144" i="5"/>
  <c r="BE155" i="5"/>
  <c r="BE160" i="5"/>
  <c r="BE165" i="5"/>
  <c r="BE181" i="5"/>
  <c r="BE185" i="5"/>
  <c r="BE187" i="5"/>
  <c r="J91" i="6"/>
  <c r="BE132" i="6"/>
  <c r="BE160" i="6"/>
  <c r="BE162" i="6"/>
  <c r="BE172" i="6"/>
  <c r="BE178" i="6"/>
  <c r="BE182" i="6"/>
  <c r="BE184" i="6"/>
  <c r="BE197" i="6"/>
  <c r="E85" i="7"/>
  <c r="J89" i="7"/>
  <c r="J121" i="7"/>
  <c r="BE138" i="7"/>
  <c r="BE147" i="7"/>
  <c r="BE158" i="7"/>
  <c r="BE168" i="7"/>
  <c r="BE194" i="7"/>
  <c r="J91" i="8"/>
  <c r="J92" i="8"/>
  <c r="BE142" i="8"/>
  <c r="BE150" i="8"/>
  <c r="BE158" i="8"/>
  <c r="BE168" i="8"/>
  <c r="BE170" i="8"/>
  <c r="BE176" i="8"/>
  <c r="BE198" i="8"/>
  <c r="BE201" i="8"/>
  <c r="BE205" i="8"/>
  <c r="BE211" i="8"/>
  <c r="BE215" i="8"/>
  <c r="BE219" i="8"/>
  <c r="BE221" i="8"/>
  <c r="BE224" i="8"/>
  <c r="F91" i="9"/>
  <c r="J92" i="9"/>
  <c r="J120" i="9"/>
  <c r="F91" i="10"/>
  <c r="F92" i="10"/>
  <c r="BE124" i="10"/>
  <c r="BE126" i="10"/>
  <c r="BE129" i="10"/>
  <c r="BE134" i="10"/>
  <c r="BE137" i="10"/>
  <c r="BE139" i="10"/>
  <c r="BE149" i="10"/>
  <c r="BE154" i="10"/>
  <c r="BE156" i="10"/>
  <c r="BE158" i="10"/>
  <c r="BE179" i="10"/>
  <c r="BE183" i="10"/>
  <c r="BE202" i="10"/>
  <c r="BE208" i="10"/>
  <c r="BE211" i="10"/>
  <c r="BE245" i="10"/>
  <c r="BE248" i="10"/>
  <c r="E85" i="11"/>
  <c r="J116" i="11"/>
  <c r="J119" i="11"/>
  <c r="BE139" i="11"/>
  <c r="BE156" i="11"/>
  <c r="BE162" i="11"/>
  <c r="BE170" i="11"/>
  <c r="BE176" i="11"/>
  <c r="BE179" i="11"/>
  <c r="BE186" i="11"/>
  <c r="BK185" i="11"/>
  <c r="J185" i="11"/>
  <c r="J102" i="11" s="1"/>
  <c r="E111" i="12"/>
  <c r="F118" i="12"/>
  <c r="BE128" i="12"/>
  <c r="F91" i="2"/>
  <c r="J92" i="2"/>
  <c r="BE130" i="2"/>
  <c r="BE154" i="2"/>
  <c r="BE168" i="2"/>
  <c r="BE170" i="2"/>
  <c r="BE174" i="2"/>
  <c r="BE184" i="2"/>
  <c r="BE188" i="2"/>
  <c r="BE200" i="2"/>
  <c r="BK190" i="2"/>
  <c r="J190" i="2" s="1"/>
  <c r="J103" i="2" s="1"/>
  <c r="E85" i="3"/>
  <c r="J89" i="3"/>
  <c r="BE136" i="3"/>
  <c r="BE142" i="3"/>
  <c r="BE150" i="3"/>
  <c r="BE156" i="3"/>
  <c r="BE160" i="3"/>
  <c r="BE162" i="3"/>
  <c r="BE166" i="3"/>
  <c r="BE172" i="3"/>
  <c r="BE182" i="3"/>
  <c r="BE188" i="3"/>
  <c r="BE192" i="3"/>
  <c r="BE198" i="3"/>
  <c r="BE210" i="3"/>
  <c r="BE212" i="3"/>
  <c r="BE214" i="3"/>
  <c r="BE218" i="3"/>
  <c r="BE229" i="3"/>
  <c r="BE235" i="3"/>
  <c r="BE238" i="3"/>
  <c r="BE246" i="3"/>
  <c r="BE250" i="3"/>
  <c r="BE254" i="3"/>
  <c r="BE260" i="3"/>
  <c r="BE274" i="3"/>
  <c r="BE278" i="3"/>
  <c r="BE289" i="3"/>
  <c r="BE293" i="3"/>
  <c r="BK263" i="3"/>
  <c r="J263" i="3" s="1"/>
  <c r="J110" i="3" s="1"/>
  <c r="J91" i="4"/>
  <c r="E116" i="4"/>
  <c r="BE131" i="4"/>
  <c r="BE141" i="4"/>
  <c r="BE163" i="4"/>
  <c r="BE171" i="4"/>
  <c r="BK165" i="4"/>
  <c r="J165" i="4"/>
  <c r="J105" i="4" s="1"/>
  <c r="F91" i="5"/>
  <c r="J123" i="5"/>
  <c r="BE142" i="5"/>
  <c r="BE148" i="5"/>
  <c r="BE163" i="5"/>
  <c r="BE167" i="5"/>
  <c r="BE171" i="5"/>
  <c r="BE173" i="5"/>
  <c r="BE177" i="5"/>
  <c r="BE183" i="5"/>
  <c r="F92" i="6"/>
  <c r="BE138" i="6"/>
  <c r="BE144" i="6"/>
  <c r="BE148" i="6"/>
  <c r="BE152" i="6"/>
  <c r="BE166" i="6"/>
  <c r="BE168" i="6"/>
  <c r="BE170" i="6"/>
  <c r="BE174" i="6"/>
  <c r="BE188" i="6"/>
  <c r="BE190" i="6"/>
  <c r="BE195" i="6"/>
  <c r="F91" i="7"/>
  <c r="J92" i="7"/>
  <c r="BE130" i="7"/>
  <c r="BE149" i="7"/>
  <c r="BE151" i="7"/>
  <c r="BE166" i="7"/>
  <c r="BE176" i="7"/>
  <c r="BE178" i="7"/>
  <c r="BE188" i="7"/>
  <c r="BE192" i="7"/>
  <c r="BE196" i="7"/>
  <c r="BE198" i="7"/>
  <c r="BE208" i="7"/>
  <c r="E85" i="8"/>
  <c r="J89" i="8"/>
  <c r="F92" i="8"/>
  <c r="F121" i="8"/>
  <c r="BE128" i="8"/>
  <c r="BE134" i="8"/>
  <c r="BE140" i="8"/>
  <c r="BE146" i="8"/>
  <c r="BE148" i="8"/>
  <c r="BE164" i="8"/>
  <c r="BE166" i="8"/>
  <c r="BE172" i="8"/>
  <c r="BE213" i="8"/>
  <c r="BE132" i="9"/>
  <c r="BE136" i="9"/>
  <c r="BK127" i="9"/>
  <c r="BK125" i="9" s="1"/>
  <c r="BK138" i="9"/>
  <c r="J138" i="9" s="1"/>
  <c r="J104" i="9" s="1"/>
  <c r="J89" i="10"/>
  <c r="BE132" i="10"/>
  <c r="BE144" i="10"/>
  <c r="BE146" i="10"/>
  <c r="BE151" i="10"/>
  <c r="BE163" i="10"/>
  <c r="BE166" i="10"/>
  <c r="BE172" i="10"/>
  <c r="BE176" i="10"/>
  <c r="BE193" i="10"/>
  <c r="BE196" i="10"/>
  <c r="BE214" i="10"/>
  <c r="BE216" i="10"/>
  <c r="BE218" i="10"/>
  <c r="BE226" i="10"/>
  <c r="BE233" i="10"/>
  <c r="BE242" i="10"/>
  <c r="F92" i="11"/>
  <c r="BE125" i="11"/>
  <c r="BE128" i="11"/>
  <c r="BE130" i="11"/>
  <c r="BE132" i="11"/>
  <c r="BE135" i="11"/>
  <c r="BE146" i="11"/>
  <c r="BE126" i="12"/>
  <c r="BE130" i="12"/>
  <c r="BE138" i="12"/>
  <c r="BE140" i="12"/>
  <c r="BE143" i="12"/>
  <c r="BK134" i="12"/>
  <c r="J134" i="12"/>
  <c r="J99" i="12"/>
  <c r="BE186" i="2"/>
  <c r="BE195" i="2"/>
  <c r="BK194" i="2"/>
  <c r="BK193" i="2" s="1"/>
  <c r="J193" i="2" s="1"/>
  <c r="J104" i="2" s="1"/>
  <c r="BK202" i="2"/>
  <c r="J202" i="2"/>
  <c r="J107" i="2" s="1"/>
  <c r="BE138" i="3"/>
  <c r="BE140" i="3"/>
  <c r="BE146" i="3"/>
  <c r="BE152" i="3"/>
  <c r="BE158" i="3"/>
  <c r="BE164" i="3"/>
  <c r="BE168" i="3"/>
  <c r="BE175" i="3"/>
  <c r="BE196" i="3"/>
  <c r="BE202" i="3"/>
  <c r="BE206" i="3"/>
  <c r="BE216" i="3"/>
  <c r="BE222" i="3"/>
  <c r="BE227" i="3"/>
  <c r="BE231" i="3"/>
  <c r="BE233" i="3"/>
  <c r="BE244" i="3"/>
  <c r="BE248" i="3"/>
  <c r="BE252" i="3"/>
  <c r="BE270" i="3"/>
  <c r="BE276" i="3"/>
  <c r="BE287" i="3"/>
  <c r="BE291" i="3"/>
  <c r="BK237" i="3"/>
  <c r="J237" i="3" s="1"/>
  <c r="J104" i="3" s="1"/>
  <c r="J89" i="4"/>
  <c r="BE133" i="4"/>
  <c r="BE135" i="4"/>
  <c r="BE151" i="4"/>
  <c r="BE155" i="4"/>
  <c r="BE159" i="4"/>
  <c r="BK162" i="4"/>
  <c r="BK161" i="4" s="1"/>
  <c r="J161" i="4" s="1"/>
  <c r="J103" i="4" s="1"/>
  <c r="J91" i="5"/>
  <c r="BE131" i="5"/>
  <c r="BE146" i="5"/>
  <c r="BE151" i="5"/>
  <c r="BE158" i="5"/>
  <c r="BE169" i="5"/>
  <c r="BE175" i="5"/>
  <c r="BE179" i="5"/>
  <c r="BK135" i="5"/>
  <c r="J135" i="5" s="1"/>
  <c r="J99" i="5" s="1"/>
  <c r="BK150" i="5"/>
  <c r="J150" i="5" s="1"/>
  <c r="J102" i="5" s="1"/>
  <c r="BK154" i="5"/>
  <c r="BK153" i="5" s="1"/>
  <c r="J153" i="5" s="1"/>
  <c r="J103" i="5" s="1"/>
  <c r="E85" i="6"/>
  <c r="BE126" i="6"/>
  <c r="BE128" i="6"/>
  <c r="BE130" i="6"/>
  <c r="BE134" i="6"/>
  <c r="BE136" i="6"/>
  <c r="BE158" i="6"/>
  <c r="BE192" i="6"/>
  <c r="BE128" i="7"/>
  <c r="BE134" i="7"/>
  <c r="BE136" i="7"/>
  <c r="BE141" i="7"/>
  <c r="BE143" i="7"/>
  <c r="BE145" i="7"/>
  <c r="BE153" i="7"/>
  <c r="BE155" i="7"/>
  <c r="BE164" i="7"/>
  <c r="BE170" i="7"/>
  <c r="BE172" i="7"/>
  <c r="BE186" i="7"/>
  <c r="BE204" i="7"/>
  <c r="BE210" i="7"/>
  <c r="BE214" i="7"/>
  <c r="BE217" i="7"/>
  <c r="BK213" i="7"/>
  <c r="J213" i="7" s="1"/>
  <c r="J104" i="7" s="1"/>
  <c r="BE130" i="8"/>
  <c r="BE160" i="8"/>
  <c r="BE194" i="8"/>
  <c r="BE196" i="8"/>
  <c r="BE209" i="8"/>
  <c r="BE230" i="8"/>
  <c r="BE233" i="8"/>
  <c r="BK232" i="8"/>
  <c r="J232" i="8" s="1"/>
  <c r="J105" i="8" s="1"/>
  <c r="BE185" i="10"/>
  <c r="BE199" i="10"/>
  <c r="BE205" i="10"/>
  <c r="BE220" i="10"/>
  <c r="BE223" i="10"/>
  <c r="BE228" i="10"/>
  <c r="BE230" i="10"/>
  <c r="BE239" i="10"/>
  <c r="BE137" i="11"/>
  <c r="BE142" i="11"/>
  <c r="BE149" i="11"/>
  <c r="BE167" i="11"/>
  <c r="BE173" i="11"/>
  <c r="BE182" i="11"/>
  <c r="BE124" i="12"/>
  <c r="BE132" i="12"/>
  <c r="BE135" i="12"/>
  <c r="F37" i="6"/>
  <c r="BD99" i="1" s="1"/>
  <c r="F37" i="7"/>
  <c r="BD100" i="1"/>
  <c r="F36" i="8"/>
  <c r="BC101" i="1" s="1"/>
  <c r="J34" i="9"/>
  <c r="AW102" i="1"/>
  <c r="F37" i="3"/>
  <c r="BD96" i="1" s="1"/>
  <c r="F34" i="4"/>
  <c r="BA97" i="1"/>
  <c r="F35" i="6"/>
  <c r="BB99" i="1" s="1"/>
  <c r="J34" i="8"/>
  <c r="AW101" i="1"/>
  <c r="F35" i="11"/>
  <c r="BB104" i="1" s="1"/>
  <c r="J34" i="2"/>
  <c r="AW95" i="1"/>
  <c r="F36" i="3"/>
  <c r="BC96" i="1" s="1"/>
  <c r="F35" i="4"/>
  <c r="BB97" i="1"/>
  <c r="F36" i="6"/>
  <c r="BC99" i="1" s="1"/>
  <c r="F35" i="7"/>
  <c r="BB100" i="1"/>
  <c r="F34" i="9"/>
  <c r="BA102" i="1" s="1"/>
  <c r="F36" i="11"/>
  <c r="BC104" i="1" s="1"/>
  <c r="F37" i="4"/>
  <c r="BD97" i="1" s="1"/>
  <c r="F34" i="5"/>
  <c r="BA98" i="1" s="1"/>
  <c r="J34" i="6"/>
  <c r="AW99" i="1" s="1"/>
  <c r="F34" i="10"/>
  <c r="BA103" i="1" s="1"/>
  <c r="F36" i="5"/>
  <c r="BC98" i="1" s="1"/>
  <c r="F34" i="6"/>
  <c r="BA99" i="1"/>
  <c r="F34" i="8"/>
  <c r="BA101" i="1" s="1"/>
  <c r="F36" i="9"/>
  <c r="BC102" i="1"/>
  <c r="F36" i="10"/>
  <c r="BC103" i="1" s="1"/>
  <c r="F34" i="11"/>
  <c r="BA104" i="1"/>
  <c r="F36" i="2"/>
  <c r="BC95" i="1" s="1"/>
  <c r="F34" i="3"/>
  <c r="BA96" i="1"/>
  <c r="J34" i="5"/>
  <c r="AW98" i="1" s="1"/>
  <c r="F36" i="7"/>
  <c r="BC100" i="1" s="1"/>
  <c r="F35" i="9"/>
  <c r="BB102" i="1" s="1"/>
  <c r="J34" i="12"/>
  <c r="AW105" i="1" s="1"/>
  <c r="F35" i="2"/>
  <c r="BB95" i="1" s="1"/>
  <c r="F35" i="5"/>
  <c r="BB98" i="1"/>
  <c r="F37" i="10"/>
  <c r="BD103" i="1" s="1"/>
  <c r="F35" i="12"/>
  <c r="BB105" i="1"/>
  <c r="F35" i="3"/>
  <c r="BB96" i="1" s="1"/>
  <c r="F35" i="10"/>
  <c r="BB103" i="1"/>
  <c r="F37" i="11"/>
  <c r="BD104" i="1" s="1"/>
  <c r="F34" i="2"/>
  <c r="BA95" i="1"/>
  <c r="F36" i="4"/>
  <c r="BC97" i="1" s="1"/>
  <c r="J34" i="10"/>
  <c r="AW103" i="1" s="1"/>
  <c r="F37" i="12"/>
  <c r="BD105" i="1" s="1"/>
  <c r="J34" i="3"/>
  <c r="AW96" i="1"/>
  <c r="F34" i="7"/>
  <c r="BA100" i="1" s="1"/>
  <c r="F37" i="8"/>
  <c r="BD101" i="1"/>
  <c r="F37" i="9"/>
  <c r="BD102" i="1" s="1"/>
  <c r="F34" i="12"/>
  <c r="BA105" i="1" s="1"/>
  <c r="F36" i="12"/>
  <c r="BC105" i="1" s="1"/>
  <c r="F37" i="2"/>
  <c r="BD95" i="1" s="1"/>
  <c r="J34" i="4"/>
  <c r="AW97" i="1" s="1"/>
  <c r="F37" i="5"/>
  <c r="BD98" i="1"/>
  <c r="J34" i="7"/>
  <c r="AW100" i="1" s="1"/>
  <c r="F35" i="8"/>
  <c r="BB101" i="1"/>
  <c r="J34" i="11"/>
  <c r="AW104" i="1" s="1"/>
  <c r="R126" i="5" l="1"/>
  <c r="R126" i="4"/>
  <c r="P180" i="3"/>
  <c r="P133" i="3"/>
  <c r="AU96" i="1" s="1"/>
  <c r="BK164" i="2"/>
  <c r="J164" i="2" s="1"/>
  <c r="J101" i="2" s="1"/>
  <c r="R127" i="2"/>
  <c r="T122" i="12"/>
  <c r="T121" i="12" s="1"/>
  <c r="T126" i="5"/>
  <c r="T180" i="3"/>
  <c r="R134" i="3"/>
  <c r="T126" i="7"/>
  <c r="T125" i="7"/>
  <c r="P126" i="4"/>
  <c r="AU97" i="1" s="1"/>
  <c r="T138" i="8"/>
  <c r="T123" i="11"/>
  <c r="T122" i="11" s="1"/>
  <c r="T125" i="8"/>
  <c r="T126" i="4"/>
  <c r="P125" i="8"/>
  <c r="AU101" i="1" s="1"/>
  <c r="R126" i="7"/>
  <c r="R125" i="7"/>
  <c r="T240" i="3"/>
  <c r="T133" i="3" s="1"/>
  <c r="T127" i="2"/>
  <c r="P122" i="12"/>
  <c r="P121" i="12"/>
  <c r="AU105" i="1" s="1"/>
  <c r="T121" i="10"/>
  <c r="BK122" i="12"/>
  <c r="J122" i="12" s="1"/>
  <c r="J97" i="12" s="1"/>
  <c r="R138" i="8"/>
  <c r="R125" i="8"/>
  <c r="P126" i="7"/>
  <c r="P125" i="7" s="1"/>
  <c r="AU100" i="1" s="1"/>
  <c r="R240" i="3"/>
  <c r="P127" i="2"/>
  <c r="AU95" i="1" s="1"/>
  <c r="R123" i="11"/>
  <c r="R122" i="11"/>
  <c r="P122" i="10"/>
  <c r="P121" i="10" s="1"/>
  <c r="AU103" i="1" s="1"/>
  <c r="P126" i="5"/>
  <c r="AU98" i="1"/>
  <c r="BK138" i="5"/>
  <c r="J138" i="5" s="1"/>
  <c r="J100" i="5" s="1"/>
  <c r="J154" i="5"/>
  <c r="J104" i="5" s="1"/>
  <c r="BK121" i="6"/>
  <c r="BK120" i="6" s="1"/>
  <c r="J120" i="6" s="1"/>
  <c r="J30" i="6" s="1"/>
  <c r="AG99" i="1" s="1"/>
  <c r="BK126" i="7"/>
  <c r="J126" i="7" s="1"/>
  <c r="J97" i="7" s="1"/>
  <c r="J139" i="8"/>
  <c r="J100" i="8" s="1"/>
  <c r="J125" i="9"/>
  <c r="J97" i="9" s="1"/>
  <c r="BK122" i="10"/>
  <c r="J122" i="10" s="1"/>
  <c r="J97" i="10" s="1"/>
  <c r="BK123" i="11"/>
  <c r="J123" i="11"/>
  <c r="J97" i="11" s="1"/>
  <c r="J165" i="2"/>
  <c r="J102" i="2" s="1"/>
  <c r="J194" i="2"/>
  <c r="J105" i="2" s="1"/>
  <c r="J181" i="3"/>
  <c r="J102" i="3"/>
  <c r="J128" i="4"/>
  <c r="J98" i="4" s="1"/>
  <c r="J146" i="4"/>
  <c r="J100" i="4"/>
  <c r="J162" i="4"/>
  <c r="J104" i="4" s="1"/>
  <c r="BK126" i="8"/>
  <c r="BK226" i="8"/>
  <c r="J226" i="8" s="1"/>
  <c r="J103" i="8" s="1"/>
  <c r="J127" i="9"/>
  <c r="J99" i="9" s="1"/>
  <c r="BK130" i="9"/>
  <c r="J130" i="9"/>
  <c r="J100" i="9" s="1"/>
  <c r="J123" i="12"/>
  <c r="J98" i="12" s="1"/>
  <c r="BK128" i="2"/>
  <c r="BK134" i="3"/>
  <c r="J134" i="3" s="1"/>
  <c r="J97" i="3" s="1"/>
  <c r="BK262" i="3"/>
  <c r="J262" i="3"/>
  <c r="J109" i="3" s="1"/>
  <c r="BK127" i="5"/>
  <c r="BK126" i="5"/>
  <c r="J126" i="5" s="1"/>
  <c r="J96" i="5" s="1"/>
  <c r="BK162" i="7"/>
  <c r="J162" i="7" s="1"/>
  <c r="J101" i="7" s="1"/>
  <c r="BK212" i="7"/>
  <c r="J212" i="7" s="1"/>
  <c r="J103" i="7" s="1"/>
  <c r="BK134" i="9"/>
  <c r="J134" i="9" s="1"/>
  <c r="J102" i="9" s="1"/>
  <c r="J192" i="10"/>
  <c r="J101" i="10"/>
  <c r="J166" i="11"/>
  <c r="J101" i="11" s="1"/>
  <c r="BK146" i="2"/>
  <c r="J146" i="2"/>
  <c r="J99" i="2" s="1"/>
  <c r="BK240" i="3"/>
  <c r="J240" i="3"/>
  <c r="J105" i="3"/>
  <c r="BK153" i="4"/>
  <c r="J153" i="4" s="1"/>
  <c r="J101" i="4" s="1"/>
  <c r="BB94" i="1"/>
  <c r="AX94" i="1" s="1"/>
  <c r="F33" i="9"/>
  <c r="AZ102" i="1" s="1"/>
  <c r="BC94" i="1"/>
  <c r="W32" i="1" s="1"/>
  <c r="F33" i="7"/>
  <c r="AZ100" i="1" s="1"/>
  <c r="J33" i="9"/>
  <c r="AV102" i="1" s="1"/>
  <c r="AT102" i="1" s="1"/>
  <c r="F33" i="12"/>
  <c r="AZ105" i="1"/>
  <c r="BD94" i="1"/>
  <c r="W33" i="1" s="1"/>
  <c r="J33" i="4"/>
  <c r="AV97" i="1" s="1"/>
  <c r="AT97" i="1" s="1"/>
  <c r="F33" i="8"/>
  <c r="AZ101" i="1" s="1"/>
  <c r="J33" i="11"/>
  <c r="AV104" i="1" s="1"/>
  <c r="AT104" i="1" s="1"/>
  <c r="J33" i="12"/>
  <c r="AV105" i="1" s="1"/>
  <c r="AT105" i="1" s="1"/>
  <c r="J33" i="5"/>
  <c r="AV98" i="1" s="1"/>
  <c r="AT98" i="1" s="1"/>
  <c r="F33" i="3"/>
  <c r="AZ96" i="1" s="1"/>
  <c r="F33" i="2"/>
  <c r="AZ95" i="1" s="1"/>
  <c r="F33" i="10"/>
  <c r="AZ103" i="1"/>
  <c r="J33" i="2"/>
  <c r="AV95" i="1" s="1"/>
  <c r="AT95" i="1" s="1"/>
  <c r="J33" i="3"/>
  <c r="AV96" i="1" s="1"/>
  <c r="AT96" i="1" s="1"/>
  <c r="F33" i="6"/>
  <c r="AZ99" i="1" s="1"/>
  <c r="BA94" i="1"/>
  <c r="W30" i="1" s="1"/>
  <c r="J33" i="10"/>
  <c r="AV103" i="1" s="1"/>
  <c r="AT103" i="1" s="1"/>
  <c r="J33" i="8"/>
  <c r="AV101" i="1" s="1"/>
  <c r="AT101" i="1" s="1"/>
  <c r="F33" i="5"/>
  <c r="AZ98" i="1"/>
  <c r="J33" i="6"/>
  <c r="AV99" i="1" s="1"/>
  <c r="AT99" i="1" s="1"/>
  <c r="F33" i="4"/>
  <c r="AZ97" i="1" s="1"/>
  <c r="F33" i="11"/>
  <c r="AZ104" i="1"/>
  <c r="J33" i="7"/>
  <c r="AV100" i="1" s="1"/>
  <c r="AT100" i="1" s="1"/>
  <c r="BK125" i="8" l="1"/>
  <c r="J125" i="8" s="1"/>
  <c r="J30" i="8" s="1"/>
  <c r="AG101" i="1" s="1"/>
  <c r="BK127" i="2"/>
  <c r="J127" i="2"/>
  <c r="J96" i="2"/>
  <c r="R133" i="3"/>
  <c r="J39" i="8"/>
  <c r="J39" i="6"/>
  <c r="BK124" i="9"/>
  <c r="J124" i="9"/>
  <c r="J96" i="9" s="1"/>
  <c r="BK126" i="4"/>
  <c r="J126" i="4"/>
  <c r="J96" i="4"/>
  <c r="J96" i="6"/>
  <c r="BK125" i="7"/>
  <c r="J125" i="7"/>
  <c r="J96" i="8"/>
  <c r="J126" i="8"/>
  <c r="J97" i="8"/>
  <c r="J128" i="2"/>
  <c r="J97" i="2"/>
  <c r="J127" i="5"/>
  <c r="J97" i="5" s="1"/>
  <c r="J121" i="6"/>
  <c r="J97" i="6" s="1"/>
  <c r="BK121" i="10"/>
  <c r="J121" i="10" s="1"/>
  <c r="J96" i="10" s="1"/>
  <c r="BK122" i="11"/>
  <c r="J122" i="11" s="1"/>
  <c r="J96" i="11" s="1"/>
  <c r="BK121" i="12"/>
  <c r="J121" i="12"/>
  <c r="J96" i="12" s="1"/>
  <c r="BK133" i="3"/>
  <c r="J133" i="3" s="1"/>
  <c r="J30" i="3" s="1"/>
  <c r="AG96" i="1" s="1"/>
  <c r="AN96" i="1" s="1"/>
  <c r="AN101" i="1"/>
  <c r="AN99" i="1"/>
  <c r="AU94" i="1"/>
  <c r="AW94" i="1"/>
  <c r="AK30" i="1" s="1"/>
  <c r="AZ94" i="1"/>
  <c r="W29" i="1" s="1"/>
  <c r="J30" i="5"/>
  <c r="AG98" i="1" s="1"/>
  <c r="AN98" i="1" s="1"/>
  <c r="AY94" i="1"/>
  <c r="W31" i="1"/>
  <c r="J30" i="7"/>
  <c r="AG100" i="1" s="1"/>
  <c r="AN100" i="1" s="1"/>
  <c r="J39" i="3" l="1"/>
  <c r="J96" i="3"/>
  <c r="J39" i="5"/>
  <c r="J96" i="7"/>
  <c r="J39" i="7"/>
  <c r="J30" i="11"/>
  <c r="AG104" i="1"/>
  <c r="AN104" i="1"/>
  <c r="AV94" i="1"/>
  <c r="AK29" i="1" s="1"/>
  <c r="J30" i="4"/>
  <c r="AG97" i="1"/>
  <c r="AN97" i="1" s="1"/>
  <c r="J30" i="9"/>
  <c r="AG102" i="1"/>
  <c r="AN102" i="1"/>
  <c r="J30" i="10"/>
  <c r="AG103" i="1" s="1"/>
  <c r="AN103" i="1" s="1"/>
  <c r="J30" i="2"/>
  <c r="AG95" i="1" s="1"/>
  <c r="AN95" i="1" s="1"/>
  <c r="J30" i="12"/>
  <c r="AG105" i="1"/>
  <c r="AN105" i="1"/>
  <c r="J39" i="11" l="1"/>
  <c r="J39" i="2"/>
  <c r="J39" i="12"/>
  <c r="J39" i="4"/>
  <c r="J39" i="10"/>
  <c r="J39" i="9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<sst xmlns="http://schemas.openxmlformats.org/spreadsheetml/2006/main" count="9080" uniqueCount="1162">
  <si>
    <t>Export Komplet</t>
  </si>
  <si>
    <t/>
  </si>
  <si>
    <t>2.0</t>
  </si>
  <si>
    <t>ZAMOK</t>
  </si>
  <si>
    <t>False</t>
  </si>
  <si>
    <t>{87dad766-2985-46f6-970d-bdfc7eb136b0}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</si>
  <si>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</si>
  <si>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</si>
  <si>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</si>
  <si>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</si>
  <si>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</si>
  <si>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</si>
  <si>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</si>
  <si>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123176</t>
  </si>
  <si>
    <t>Stavba:</t>
  </si>
  <si>
    <t>Výstavba nové měnírny MR 5 Šanov II</t>
  </si>
  <si>
    <t>KSO:</t>
  </si>
  <si>
    <t>CC-CZ:</t>
  </si>
  <si>
    <t>Místo:</t>
  </si>
  <si>
    <t xml:space="preserve"> </t>
  </si>
  <si>
    <t>Datum:</t>
  </si>
  <si>
    <t>15. 7. 2025</t>
  </si>
  <si>
    <t>Zadavatel:</t>
  </si>
  <si>
    <t>IČ:</t>
  </si>
  <si>
    <t>DIČ:</t>
  </si>
  <si>
    <t>Zhotovitel:</t>
  </si>
  <si>
    <t>Projektant:</t>
  </si>
  <si>
    <t>Sagasta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</si>
  <si>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</si>
  <si>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</si>
  <si>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</si>
  <si>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</si>
  <si>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</si>
  <si>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</si>
  <si>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</si>
  <si>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</si>
  <si>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</si>
  <si>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</si>
  <si>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</si>
  <si>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</si>
  <si>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</si>
  <si>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</si>
  <si>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</si>
  <si>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</si>
  <si>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</si>
  <si>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</si>
  <si>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</si>
  <si>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</si>
  <si>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</si>
  <si>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</si>
  <si>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</si>
  <si>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</si>
  <si>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</si>
  <si>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</si>
  <si>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</si>
  <si>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</si>
  <si>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</si>
  <si>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</si>
  <si>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</si>
  <si>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</si>
  <si>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</si>
  <si>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</si>
  <si>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</si>
  <si>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</si>
  <si>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</si>
  <si>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</si>
  <si>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</si>
  <si>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</si>
  <si>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</si>
  <si>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</si>
  <si>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</si>
  <si>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</si>
  <si>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</si>
  <si>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</si>
  <si>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</si>
  <si>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</si>
  <si>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PS 001.1</t>
  </si>
  <si>
    <t>Střídavá část ...</t>
  </si>
  <si>
    <t>STA</t>
  </si>
  <si>
    <t>1</t>
  </si>
  <si>
    <t>{a6e4bd78-a8af-4a7c-bb3a-c3bda2d4c27d}</t>
  </si>
  <si>
    <t>2</t>
  </si>
  <si>
    <t>PS 001.2</t>
  </si>
  <si>
    <t>Trakční techno...</t>
  </si>
  <si>
    <t>{4debb773-b531-486c-800e-3b77ff52d73f}</t>
  </si>
  <si>
    <t>PS 001.3</t>
  </si>
  <si>
    <t>Vlastní spotřeba</t>
  </si>
  <si>
    <t>{75f8ce4c-8b59-420c-b0cc-d9d2aeb49d68}</t>
  </si>
  <si>
    <t>PS 001.4</t>
  </si>
  <si>
    <t>Dálkové ovládání</t>
  </si>
  <si>
    <t>{2f00e34f-e6f1-40dc-9436-e113e723e561}</t>
  </si>
  <si>
    <t>PS 001.5</t>
  </si>
  <si>
    <t>LPH</t>
  </si>
  <si>
    <t>{5b35fc1d-3370-465e-a2f3-44d31a0c7211}</t>
  </si>
  <si>
    <t>PS 001.6</t>
  </si>
  <si>
    <t>Stavební elekt...</t>
  </si>
  <si>
    <t>{61c2f916-25b3-4c6a-a710-ea7ef43e0b3c}</t>
  </si>
  <si>
    <t>PS 001.7</t>
  </si>
  <si>
    <t>Uzemnění a hro...</t>
  </si>
  <si>
    <t>{0cb7e221-dfee-4a80-9f55-6669cb3e41e3}</t>
  </si>
  <si>
    <t>PS 001.8</t>
  </si>
  <si>
    <t>Kontejner</t>
  </si>
  <si>
    <t>{cd074156-c869-423f-ad59-83e714dd7ed6}</t>
  </si>
  <si>
    <t>SO 01</t>
  </si>
  <si>
    <t>Dráhové kabely</t>
  </si>
  <si>
    <t>{43ef141e-b471-44bc-a9a0-b533a1641e48}</t>
  </si>
  <si>
    <t>SO 02</t>
  </si>
  <si>
    <t>Základy měnírny</t>
  </si>
  <si>
    <t>{58970dd1-8108-4675-8b72-5783216dc94e}</t>
  </si>
  <si>
    <t>VON</t>
  </si>
  <si>
    <t>VRNy</t>
  </si>
  <si>
    <t>{99190650-2bf1-453b-a559-06c042319ad4}</t>
  </si>
  <si>
    <t>KRYCÍ LIST SOUPISU PRACÍ</t>
  </si>
  <si>
    <t>Objekt:</t>
  </si>
  <si>
    <t>PS 001.1 - Střídavá část ...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</si>
  <si>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</si>
  <si>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</si>
  <si>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</si>
  <si>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</si>
  <si>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</si>
  <si>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</si>
  <si>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 xml:space="preserve">    R22 - Modulový skříňový vzduchem izolovaný rozváděč 22kV, 630A, 16k IAC, oblouková odolnost 16kA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</si>
  <si>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</si>
  <si>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</si>
  <si>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</si>
  <si>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</si>
  <si>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</si>
  <si>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</si>
  <si>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</si>
  <si>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</si>
  <si>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</si>
  <si>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</si>
  <si>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</si>
  <si>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</si>
  <si>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</si>
  <si>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</si>
  <si>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</si>
  <si>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</si>
  <si>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</si>
  <si>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</si>
  <si>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</si>
  <si>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</si>
  <si>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</si>
  <si>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</si>
  <si>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</si>
  <si>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</si>
  <si>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</si>
  <si>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</si>
  <si>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R22</t>
  </si>
  <si>
    <t>Modulový skříňový vzduchem izolovaný rozváděč 22kV, 630A, 16k IAC, oblouková odolnost 16kA</t>
  </si>
  <si>
    <t>M</t>
  </si>
  <si>
    <t>R22.1</t>
  </si>
  <si>
    <t>Přívodní pole s ručně ovládaným odpínačem s uzemňovačem 630A</t>
  </si>
  <si>
    <t>ks</t>
  </si>
  <si>
    <t>8</t>
  </si>
  <si>
    <t>PP</t>
  </si>
  <si>
    <t>R22.2</t>
  </si>
  <si>
    <t>Pole obchodního měření s MTN a MTP úředně cejchovanými dle připojovacích podmínek ČEZ, 3xMTP 25/5/5A, 10/10 VA; tp 0,5S/0,5; 3x MTN 22//0,1/√3//0,1/√3/0,1/3kV; 10/10/30VA; tp 0,5/0,5/5P</t>
  </si>
  <si>
    <t>3</t>
  </si>
  <si>
    <t>R22.3</t>
  </si>
  <si>
    <t>Vývodní pole s pevným vypínačem, podpěťovou cívkou, přepojovačem, elektronickou nadproudovou zkratovou ochranou s MTP 30/1A, 10VA, 10P10 a přepěťovou ochranou</t>
  </si>
  <si>
    <t>6</t>
  </si>
  <si>
    <t>357000069R</t>
  </si>
  <si>
    <t>Úprava pro odfuk plynů dolů pro vn rozváděč 22kV</t>
  </si>
  <si>
    <t>5</t>
  </si>
  <si>
    <t>K</t>
  </si>
  <si>
    <t>M021</t>
  </si>
  <si>
    <t>Montáž vyspecifikované technologie</t>
  </si>
  <si>
    <t>kpl</t>
  </si>
  <si>
    <t>10</t>
  </si>
  <si>
    <t>M022</t>
  </si>
  <si>
    <t>Drobný montážní materiál</t>
  </si>
  <si>
    <t>7</t>
  </si>
  <si>
    <t>27251120</t>
  </si>
  <si>
    <t>koberec dielektrický do 26kV š 1200mm tl 4,5mm</t>
  </si>
  <si>
    <t>m2</t>
  </si>
  <si>
    <t>14</t>
  </si>
  <si>
    <t>27251121</t>
  </si>
  <si>
    <t>Přípojnice Cu 40x10x400</t>
  </si>
  <si>
    <t>16</t>
  </si>
  <si>
    <t>PSV</t>
  </si>
  <si>
    <t>Práce a dodávky PSV</t>
  </si>
  <si>
    <t>741</t>
  </si>
  <si>
    <t>Elektroinstalace - silnoproud</t>
  </si>
  <si>
    <t>9</t>
  </si>
  <si>
    <t>741122131</t>
  </si>
  <si>
    <t>Montáž kabelů měděných bez ukončení uložených v trubkách zatažených plných kulatých nebo bezhalogenových (např. CYKY) počtu a průřezu žil 4x1,5 až 4 mm2</t>
  </si>
  <si>
    <t>m</t>
  </si>
  <si>
    <t>18</t>
  </si>
  <si>
    <t>34111068</t>
  </si>
  <si>
    <t>kabel instalační jádro Cu plné izolace PVC plášť PVC 450/750V (CYKY) 4x4mm2</t>
  </si>
  <si>
    <t>32</t>
  </si>
  <si>
    <t>20</t>
  </si>
  <si>
    <t>11</t>
  </si>
  <si>
    <t>741122142</t>
  </si>
  <si>
    <t>Montáž kabelů měděných bez ukončení uložených v trubkách zatažených plných kulatých nebo bezhalogenových (např. CYKY) počtu a průřezu žil 5x1,5 až 2,5 mm2</t>
  </si>
  <si>
    <t>22</t>
  </si>
  <si>
    <t>34111094</t>
  </si>
  <si>
    <t>kabel instalační jádro Cu plné izolace PVC plášť PVC 450/750V (CYKY) 5x2,5mm2</t>
  </si>
  <si>
    <t>24</t>
  </si>
  <si>
    <t>13</t>
  </si>
  <si>
    <t>741124703</t>
  </si>
  <si>
    <t>Montáž kabelů měděných ovládacích bez ukončení uložených volně stíněných ovládacích s plným jádrem (např. JYTY) počtu a průměru žil 2 až 19x1 mm2</t>
  </si>
  <si>
    <t>26</t>
  </si>
  <si>
    <t>34113152</t>
  </si>
  <si>
    <t>kabel ovládací průmyslový stíněný laminovanou Al fólií s příložným Cu drátem jádro Cu plné izolace PVC plášť PVC 250V (JYTY) 14x1,00mm2</t>
  </si>
  <si>
    <t>28</t>
  </si>
  <si>
    <t>15</t>
  </si>
  <si>
    <t>741132128</t>
  </si>
  <si>
    <t>Ukončení kabelů smršťovací koncovkou nebo páskou se zapojením bez letování, počtu a průřezu žil 4x1,5 až 4 mm2</t>
  </si>
  <si>
    <t>kus</t>
  </si>
  <si>
    <t>30</t>
  </si>
  <si>
    <t>741132145</t>
  </si>
  <si>
    <t>Ukončení kabelů smršťovací koncovkou nebo páskou se zapojením bez letování, počtu a průřezu žil 5x1,5 až 4 mm2</t>
  </si>
  <si>
    <t>Práce a dodávky M</t>
  </si>
  <si>
    <t>21-M</t>
  </si>
  <si>
    <t>Elektromontáže</t>
  </si>
  <si>
    <t>17</t>
  </si>
  <si>
    <t>210100772</t>
  </si>
  <si>
    <t>Ukončení kabelů nebo vodičů koncovkou do 22 kV staniční vodičů celoplastových , průřezu žíly do 150 mm2</t>
  </si>
  <si>
    <t>64</t>
  </si>
  <si>
    <t>34</t>
  </si>
  <si>
    <t>210100773</t>
  </si>
  <si>
    <t>Ukončení kabelů nebo vodičů koncovkou do 22 kV staniční vodičů celoplastových , průřezu žíly do 240 mm2</t>
  </si>
  <si>
    <t>36</t>
  </si>
  <si>
    <t>19</t>
  </si>
  <si>
    <t>354365833R</t>
  </si>
  <si>
    <t>koncovka kabelová vnitřní 22kV průřezu žíly do 240mm2</t>
  </si>
  <si>
    <t>256</t>
  </si>
  <si>
    <t>38</t>
  </si>
  <si>
    <t>354365844R</t>
  </si>
  <si>
    <t>T-adaptér pro kabely s plastovou izolací 22kV, kabel 120-240mm2</t>
  </si>
  <si>
    <t>40</t>
  </si>
  <si>
    <t>210100774</t>
  </si>
  <si>
    <t>Montáž T-adaptéru 22kV</t>
  </si>
  <si>
    <t>42</t>
  </si>
  <si>
    <t>210191502R</t>
  </si>
  <si>
    <t>Montáž skříní elektroměrových zapuštěných bez zapojení vodičů</t>
  </si>
  <si>
    <t>44</t>
  </si>
  <si>
    <t>23</t>
  </si>
  <si>
    <t>357117401R</t>
  </si>
  <si>
    <t>univerzální skříň měření typ USM, v zapuštěném provedení, galvanické oddělení, IP44</t>
  </si>
  <si>
    <t>46</t>
  </si>
  <si>
    <t>210931035</t>
  </si>
  <si>
    <t>Montáž kabelů hliníkových vn 22 kV a 35 kV bez ukončení stíněných plných nebo laněných kulatých s izolací ze sítěného polyetylenu nebo bezhalogenových (např. AXEKVCE, AXEKCE) uložených pevně, počtu a průřezu žil 1x120 mm2</t>
  </si>
  <si>
    <t>48</t>
  </si>
  <si>
    <t>25</t>
  </si>
  <si>
    <t>34116062</t>
  </si>
  <si>
    <t>kabel energetický stíněný s ochranou proti podélnému šíření vody pod pláštěm jádro Al izolace XLPE plášť PE+PVC 12,7/22kV (22-AXEKVCEY) 1x120/16mm2</t>
  </si>
  <si>
    <t>50</t>
  </si>
  <si>
    <t>210931038</t>
  </si>
  <si>
    <t>Montáž kabelů hliníkových vn 22 kV a 35 kV bez ukončení stíněných plných nebo laněných kulatých s izolací ze sítěného polyetylenu nebo bezhalogenových (např. AXEKVCE, AXEKCE) uložených pevně, počtu a průřezu žil 1x240 mm2</t>
  </si>
  <si>
    <t>52</t>
  </si>
  <si>
    <t>27</t>
  </si>
  <si>
    <t>34116065</t>
  </si>
  <si>
    <t>kabel energetický stíněný s ochranou proti podélnému šíření vody pod pláštěm jádro Al izolace XLPE plášť PE+PVC 12,7/22kV (22-AXEKVCEY) 1x240/25mm2</t>
  </si>
  <si>
    <t>54</t>
  </si>
  <si>
    <t>59213010</t>
  </si>
  <si>
    <t>žlab kabelový betonový k ochraně zemního drátovodného vedení 100x31x26cm</t>
  </si>
  <si>
    <t>56</t>
  </si>
  <si>
    <t>58-M</t>
  </si>
  <si>
    <t>Revize vyhrazených technických zařízení</t>
  </si>
  <si>
    <t>29</t>
  </si>
  <si>
    <t>580106019</t>
  </si>
  <si>
    <t>Měření při revizích zkouška zvýšeným napětím</t>
  </si>
  <si>
    <t>58</t>
  </si>
  <si>
    <t>VRN</t>
  </si>
  <si>
    <t>Vedlejší rozpočtové náklady</t>
  </si>
  <si>
    <t>VRN1</t>
  </si>
  <si>
    <t>Průzkumné, geodetické a projektové práce</t>
  </si>
  <si>
    <t>013254000</t>
  </si>
  <si>
    <t>Výrobní dokumentace, dodavatelská dokumentace vyspecifikované technologie včetně dokumentace skutečného stavu</t>
  </si>
  <si>
    <t>sada</t>
  </si>
  <si>
    <t>60</t>
  </si>
  <si>
    <t>VRN4</t>
  </si>
  <si>
    <t>Inženýrská činnost</t>
  </si>
  <si>
    <t>31</t>
  </si>
  <si>
    <t>043103001R</t>
  </si>
  <si>
    <t>Zkoušky bez rozlišení</t>
  </si>
  <si>
    <t>62</t>
  </si>
  <si>
    <t>043103005R</t>
  </si>
  <si>
    <t>Výpočet a nastavení ochran</t>
  </si>
  <si>
    <t>VRN9</t>
  </si>
  <si>
    <t>Ostatní náklady</t>
  </si>
  <si>
    <t>33</t>
  </si>
  <si>
    <t>092103001</t>
  </si>
  <si>
    <t>Náklady na zkušební provoz</t>
  </si>
  <si>
    <t>hod</t>
  </si>
  <si>
    <t>66</t>
  </si>
  <si>
    <t>PS 001.2 - Trakční techno...</t>
  </si>
  <si>
    <t xml:space="preserve">    742 - Elektroinstalace - slaboproud</t>
  </si>
  <si>
    <t xml:space="preserve">    783 - Dokončovací práce - nátěry</t>
  </si>
  <si>
    <t xml:space="preserve">    46-M - Zemní práce při extr.mont.pracích</t>
  </si>
  <si>
    <t>HZS - Hodinové zúčtovací sazby</t>
  </si>
  <si>
    <t xml:space="preserve">    O01 - Dodávky</t>
  </si>
  <si>
    <t xml:space="preserve">    RUVZ - Stejnosměrný rozváděč RUVZ, 660V DC skříňový v oceloplechovém provedení pro napájení vývodů</t>
  </si>
  <si>
    <t xml:space="preserve">    VRN3 - Zařízení staveniště</t>
  </si>
  <si>
    <t>741122011</t>
  </si>
  <si>
    <t>Montáž kabel Cu bez ukončení uložený pod omítku plný kulatý 2x1,5 až 2,5 mm2 (např. CYKY)</t>
  </si>
  <si>
    <t>34111006</t>
  </si>
  <si>
    <t>kabel instalační jádro Cu plné izolace PVC plášť PVC 450/750V (CYKY) 2x2,5mm2</t>
  </si>
  <si>
    <t>741122016</t>
  </si>
  <si>
    <t>Montáž kabel Cu bez ukončení uložený pod omítku plný kulatý 3x2,5 až 6 mm2 (např. CYKY)</t>
  </si>
  <si>
    <t>34111036</t>
  </si>
  <si>
    <t>kabel instalační jádro Cu plné izolace PVC plášť PVC 450/750V (CYKY) 3x2,5mm2</t>
  </si>
  <si>
    <t>Montáž kabel Cu stíněný ovládací žíly 2 až 19x1 mm2 uložený volně (např. JYTY)</t>
  </si>
  <si>
    <t>345755680R</t>
  </si>
  <si>
    <t>Kabelová lávka š.400m, výška bočnice 110mm</t>
  </si>
  <si>
    <t>345755681R</t>
  </si>
  <si>
    <t>Kabelová lávka š.200mm, výška bočnice 60mm</t>
  </si>
  <si>
    <t>345755682R</t>
  </si>
  <si>
    <t>Držák (výložník) těžký 400mm</t>
  </si>
  <si>
    <t>345755683R</t>
  </si>
  <si>
    <t>Držák (výložník) střední 200mm</t>
  </si>
  <si>
    <t>345755684R</t>
  </si>
  <si>
    <t>Stropní profil těžký 500mm</t>
  </si>
  <si>
    <t>345755685R</t>
  </si>
  <si>
    <t>Stropní profil střední 500mm</t>
  </si>
  <si>
    <t>345755686R</t>
  </si>
  <si>
    <t>Spojka kabelové lávka - přímá</t>
  </si>
  <si>
    <t>345755687R</t>
  </si>
  <si>
    <t>Spojka kabelové lávka - L</t>
  </si>
  <si>
    <t>741910413R</t>
  </si>
  <si>
    <t>Montáž kabelové lávky do šířky 400mm</t>
  </si>
  <si>
    <t>741910414R</t>
  </si>
  <si>
    <t>Montáž (držáku) výložníku</t>
  </si>
  <si>
    <t>741910415R</t>
  </si>
  <si>
    <t>Montáž stropního profilu</t>
  </si>
  <si>
    <t>741910601R</t>
  </si>
  <si>
    <t>Montáž příchytka dřevěná nebo plastová do 2 otvorů</t>
  </si>
  <si>
    <t>354311711R</t>
  </si>
  <si>
    <t>kabelová příchytka pro trakční kabely vč. vložky</t>
  </si>
  <si>
    <t>742</t>
  </si>
  <si>
    <t>Elektroinstalace - slaboproud</t>
  </si>
  <si>
    <t>742124001</t>
  </si>
  <si>
    <t>Montáž kabelů datových FTP, UTP, STP pro vnitřní rozvody do žlabu nebo lišty</t>
  </si>
  <si>
    <t>34121262</t>
  </si>
  <si>
    <t>kabel datový jádro Cu plné plášť PVC (U/UTP) kategorie 5e</t>
  </si>
  <si>
    <t>783</t>
  </si>
  <si>
    <t>Dokončovací práce - nátěry</t>
  </si>
  <si>
    <t>210021055</t>
  </si>
  <si>
    <t>Montáž příchytek pro kabely dřevěných nebo plastových kovových, průměru do 40 mm</t>
  </si>
  <si>
    <t>35432545</t>
  </si>
  <si>
    <t>příchytka kabelová 29-40mm</t>
  </si>
  <si>
    <t>210075261R</t>
  </si>
  <si>
    <t>Montáž tlumičů chvění transformátorů</t>
  </si>
  <si>
    <t>343812501R</t>
  </si>
  <si>
    <t>Izolátory chvění transformátoru</t>
  </si>
  <si>
    <t>210100294</t>
  </si>
  <si>
    <t>Ukončení vodičů izolovaných s označením a zapojením nastřelením kabelového oka se smršťovací záklopkou nebo páskou průřezu žíly do 240 mm2</t>
  </si>
  <si>
    <t>34567255</t>
  </si>
  <si>
    <t>oko kabelové Al 1kV lisovací plná 240x10</t>
  </si>
  <si>
    <t>741132103</t>
  </si>
  <si>
    <t>Ukončení kabelů smršťovací koncovkou nebo páskou se zapojením bez letování, průřezu žil 1x240 mm2</t>
  </si>
  <si>
    <t>35436544</t>
  </si>
  <si>
    <t>koncovka kabelová vnitřní, 150-240mm2 smršťovací</t>
  </si>
  <si>
    <t>210110107R</t>
  </si>
  <si>
    <t>Montáž spínač nn koncový dveřní</t>
  </si>
  <si>
    <t>345358261R</t>
  </si>
  <si>
    <t>spínač 5 A do ocelových dveřních zárubní</t>
  </si>
  <si>
    <t>210220441R</t>
  </si>
  <si>
    <t>Montáž zkratovacího bodu</t>
  </si>
  <si>
    <t>354418661R</t>
  </si>
  <si>
    <t>kulový zkratovací bod, přímý, šikmý, vnitřní závit M10-M16</t>
  </si>
  <si>
    <t>210813155</t>
  </si>
  <si>
    <t>Montáž izolovaných kabelů měděných do 1 kV bez ukončení plných nebo laněných kulatých (např. CYKY, CHKE-R) uložených pevně počtu a průřezu žil 1x240 až 400 mm2</t>
  </si>
  <si>
    <t>68</t>
  </si>
  <si>
    <t>35</t>
  </si>
  <si>
    <t>34111206</t>
  </si>
  <si>
    <t>vodič propojovací se zvýšenou odolností jádro Cu lanované izolace pryž plášť pryž chloroprenová 0,6/1kV (1-CHBU) 1x240mm2</t>
  </si>
  <si>
    <t>70</t>
  </si>
  <si>
    <t>345000101R</t>
  </si>
  <si>
    <t>drobný montážní materiál</t>
  </si>
  <si>
    <t>72</t>
  </si>
  <si>
    <t>37</t>
  </si>
  <si>
    <t>741330744</t>
  </si>
  <si>
    <t>Montáž relé nezávislých bez zapojení vodičů tepelných</t>
  </si>
  <si>
    <t>74</t>
  </si>
  <si>
    <t>358352101R</t>
  </si>
  <si>
    <t>vyhodnocovací teplotní relé</t>
  </si>
  <si>
    <t>76</t>
  </si>
  <si>
    <t>39</t>
  </si>
  <si>
    <t>210171158</t>
  </si>
  <si>
    <t>Montáž třífázových transformátorů vn/nn, bez zapojení vodičů vzduchových instalace přístrojů výkonu do 16000 kVA</t>
  </si>
  <si>
    <t>78</t>
  </si>
  <si>
    <t>374221051R</t>
  </si>
  <si>
    <t>Třífázový suchý trakční transformátor 1100kVA, 22/0,65kV, odbočka 520V Yd1, zatížení tř. V, dle TOS</t>
  </si>
  <si>
    <t>80</t>
  </si>
  <si>
    <t>41</t>
  </si>
  <si>
    <t>741910321</t>
  </si>
  <si>
    <t>Montáž roštů a lávek pro volné i pevné uložení kabelů bez podkladových desek a osazení úchytných prvků typových bez stojiny a výložníků ostatních, šířky do 400 mm</t>
  </si>
  <si>
    <t>82</t>
  </si>
  <si>
    <t>345751101R</t>
  </si>
  <si>
    <t>kabelový rošt šíře 400mm pozinkovaný</t>
  </si>
  <si>
    <t>84</t>
  </si>
  <si>
    <t>43</t>
  </si>
  <si>
    <t>345751111R</t>
  </si>
  <si>
    <t>spojka kabelového roštu</t>
  </si>
  <si>
    <t>86</t>
  </si>
  <si>
    <t>46-M</t>
  </si>
  <si>
    <t>Zemní práce při extr.mont.pracích</t>
  </si>
  <si>
    <t>460510281R</t>
  </si>
  <si>
    <t>Montáž prefabrikovaných betonových žlabů</t>
  </si>
  <si>
    <t>88</t>
  </si>
  <si>
    <t>45</t>
  </si>
  <si>
    <t>592133905R</t>
  </si>
  <si>
    <t>žlab kabelový, 50x17,5x17,5 cm</t>
  </si>
  <si>
    <t>90</t>
  </si>
  <si>
    <t>592134301R</t>
  </si>
  <si>
    <t>deska krycí kabelových žlabů 50x17x4,5 cm</t>
  </si>
  <si>
    <t>92</t>
  </si>
  <si>
    <t>47</t>
  </si>
  <si>
    <t>R028</t>
  </si>
  <si>
    <t>Osazení kabelových prostupů z trub plastových do otvoru ve zdivu průměru do 150mm včetně záslepky</t>
  </si>
  <si>
    <t>94</t>
  </si>
  <si>
    <t>R029</t>
  </si>
  <si>
    <t>Dvojitá ucpávka pro min. kabel d= 33mm</t>
  </si>
  <si>
    <t>96</t>
  </si>
  <si>
    <t>HZS</t>
  </si>
  <si>
    <t>Hodinové zúčtovací sazby</t>
  </si>
  <si>
    <t>49</t>
  </si>
  <si>
    <t>HZS4132</t>
  </si>
  <si>
    <t>Hodinové zúčtovací sazby ostatních profesí obsluha stavebních strojů a zařízení jeřábník specialista</t>
  </si>
  <si>
    <t>262144</t>
  </si>
  <si>
    <t>98</t>
  </si>
  <si>
    <t>O01</t>
  </si>
  <si>
    <t>Dodávky</t>
  </si>
  <si>
    <t>M009</t>
  </si>
  <si>
    <t>Standardní výbava rozvoden podle položky technicko-obchodní specifikace PS001.2 pol.6</t>
  </si>
  <si>
    <t>100</t>
  </si>
  <si>
    <t>51</t>
  </si>
  <si>
    <t>M030</t>
  </si>
  <si>
    <t>Montáž teploměru, -30 - +60° C</t>
  </si>
  <si>
    <t>102</t>
  </si>
  <si>
    <t>M031</t>
  </si>
  <si>
    <t>teploměr, -30 - +60° C, analogový výstup 0-10V/4-20mA</t>
  </si>
  <si>
    <t>104</t>
  </si>
  <si>
    <t>53</t>
  </si>
  <si>
    <t>M014</t>
  </si>
  <si>
    <t>Montáž specifikované technologie</t>
  </si>
  <si>
    <t>106</t>
  </si>
  <si>
    <t>DMX</t>
  </si>
  <si>
    <t>Skříň ochran a řízení DMX se zemní ochranou, centrálním modulem řídícího systému, zdrojem 24VDC včetně baterií 24V, viz. TOS</t>
  </si>
  <si>
    <t>108</t>
  </si>
  <si>
    <t>55</t>
  </si>
  <si>
    <t>PROGRAM2</t>
  </si>
  <si>
    <t>Programové vybavení vizualizačního systému pro panel ústředního ovládání měnírny v DMX</t>
  </si>
  <si>
    <t>110</t>
  </si>
  <si>
    <t>PROGRAM1</t>
  </si>
  <si>
    <t>Programové vybavení řídicího systému měnírny zahrnující SW pro všechny moduly osazené v rozváděčích dle TOS</t>
  </si>
  <si>
    <t>112</t>
  </si>
  <si>
    <t>RUVZ</t>
  </si>
  <si>
    <t>Stejnosměrný rozváděč RUVZ, 660V DC skříňový v oceloplechovém provedení pro napájení vývodů</t>
  </si>
  <si>
    <t>57</t>
  </si>
  <si>
    <t>U1</t>
  </si>
  <si>
    <t>Trakční usměrňovač 660VDC, 1500A, viz. TOS</t>
  </si>
  <si>
    <t>114</t>
  </si>
  <si>
    <t>N61</t>
  </si>
  <si>
    <t>Napáječ vývodní a zpětný, označený Ni, rychlovypínač, motorický odpojovač na PP, vývodové odpojovače 3+3, HP 3000A, PP 1000A, viz TOS</t>
  </si>
  <si>
    <t>116</t>
  </si>
  <si>
    <t>59</t>
  </si>
  <si>
    <t>M013</t>
  </si>
  <si>
    <t>118</t>
  </si>
  <si>
    <t>VRN3</t>
  </si>
  <si>
    <t>Zařízení staveniště</t>
  </si>
  <si>
    <t>030001000</t>
  </si>
  <si>
    <t>120</t>
  </si>
  <si>
    <t>61</t>
  </si>
  <si>
    <t>043103000</t>
  </si>
  <si>
    <t>122</t>
  </si>
  <si>
    <t>043203001R</t>
  </si>
  <si>
    <t>Měření EMC</t>
  </si>
  <si>
    <t>124</t>
  </si>
  <si>
    <t>63</t>
  </si>
  <si>
    <t>043203002R</t>
  </si>
  <si>
    <t>Měření zpětných vlivů viz TZ kap. 1.7.3</t>
  </si>
  <si>
    <t>126</t>
  </si>
  <si>
    <t>043203003R</t>
  </si>
  <si>
    <t>Výpočet nastavení ochran napáječů</t>
  </si>
  <si>
    <t>128</t>
  </si>
  <si>
    <t>65</t>
  </si>
  <si>
    <t>043203004R</t>
  </si>
  <si>
    <t>Nastavení ochran rychlovypínačů</t>
  </si>
  <si>
    <t>130</t>
  </si>
  <si>
    <t>043203005R</t>
  </si>
  <si>
    <t>Výpočet nastavení ochran na</t>
  </si>
  <si>
    <t>132</t>
  </si>
  <si>
    <t>67</t>
  </si>
  <si>
    <t>049103000R</t>
  </si>
  <si>
    <t>Inženýrská činnost inženýrská činnost ostatní náklady vzniklé v souvislosti s realizací stavby</t>
  </si>
  <si>
    <t>134</t>
  </si>
  <si>
    <t>091003113R</t>
  </si>
  <si>
    <t>Ochranné pomucky a bezpečnostní tabulky dle TOS</t>
  </si>
  <si>
    <t>136</t>
  </si>
  <si>
    <t>69</t>
  </si>
  <si>
    <t>138</t>
  </si>
  <si>
    <t>092104001R</t>
  </si>
  <si>
    <t>Průkaz způsobilosti</t>
  </si>
  <si>
    <t>140</t>
  </si>
  <si>
    <t>71</t>
  </si>
  <si>
    <t>092104002R</t>
  </si>
  <si>
    <t>Návod na obsluhu</t>
  </si>
  <si>
    <t>142</t>
  </si>
  <si>
    <t>092104009R</t>
  </si>
  <si>
    <t>Zaškolení obsluhy</t>
  </si>
  <si>
    <t>144</t>
  </si>
  <si>
    <t>PS 001.3 - Vlastní spotřeba</t>
  </si>
  <si>
    <t>741122015</t>
  </si>
  <si>
    <t>Montáž kabelů měděných bez ukončení uložených pod omítku plných kulatých (např. CYKY), počtu a průřezu žil 3x1,5 mm2</t>
  </si>
  <si>
    <t>34111030</t>
  </si>
  <si>
    <t>kabel instalační jádro Cu plné izolace PVC plášť PVC 450/750V (CYKY) 3x1,5mm2</t>
  </si>
  <si>
    <t>741122024</t>
  </si>
  <si>
    <t>Montáž kabel Cu bez ukončení uložený pod omítku plný kulatý 4x10 mm2 (např. CYKY)</t>
  </si>
  <si>
    <t>34111076</t>
  </si>
  <si>
    <t>kabel instalační jádro Cu plné izolace PVC plášť PVC 450/750V (CYKY) 4x10mm2</t>
  </si>
  <si>
    <t>741122031</t>
  </si>
  <si>
    <t>Montáž kabel Cu bez ukončení uložený pod omítku plný kulatý 5x1,5 až 2,5 mm2 (např. CYKY)</t>
  </si>
  <si>
    <t>RVS/RT1</t>
  </si>
  <si>
    <t>Rozváděč vlastní spotřeby RVS1/RT1, náplň dle TOS</t>
  </si>
  <si>
    <t>210171003</t>
  </si>
  <si>
    <t>Montáž rozváděče vlastní spotřeby, náplň dle TOS</t>
  </si>
  <si>
    <t>RFU1</t>
  </si>
  <si>
    <t>Pojistkový odpínač ve skříňce pro transformátor vlastní spotřeby, viz. TOS</t>
  </si>
  <si>
    <t>ME21</t>
  </si>
  <si>
    <t>Plastový pilíř obchodního měření</t>
  </si>
  <si>
    <t>Montáž technologie dle TOS</t>
  </si>
  <si>
    <t>PS 001.4 - Dálkové ovládání</t>
  </si>
  <si>
    <t xml:space="preserve">    22-M - Montáže technologických zařízení pro dopravní stavby</t>
  </si>
  <si>
    <t xml:space="preserve">    01 - Výbava dálkového ovládání</t>
  </si>
  <si>
    <t>22-M</t>
  </si>
  <si>
    <t>Montáže technologických zařízení pro dopravní stavby</t>
  </si>
  <si>
    <t>341111801R</t>
  </si>
  <si>
    <t>kabel optický multimode, 4 vláken, venkovní</t>
  </si>
  <si>
    <t>220182041R</t>
  </si>
  <si>
    <t>Položení optického kabelu do kabelového lože nebo do žlabu</t>
  </si>
  <si>
    <t>405631911R</t>
  </si>
  <si>
    <t>konektor na kabel optický multimod</t>
  </si>
  <si>
    <t>HZS4212</t>
  </si>
  <si>
    <t>Hodinové zúčtovací sazby ostatních profesí revizní a kontrolní činnost revizní technik specialista</t>
  </si>
  <si>
    <t>01</t>
  </si>
  <si>
    <t>Výbava dálkového ovládání</t>
  </si>
  <si>
    <t>M054</t>
  </si>
  <si>
    <t>verifikace dat, závěrečná zkouška a inženýring</t>
  </si>
  <si>
    <t>M055</t>
  </si>
  <si>
    <t>modul dálkového ovládání</t>
  </si>
  <si>
    <t>M056</t>
  </si>
  <si>
    <t>odzkoušení přenášených signálů, povelů a měření</t>
  </si>
  <si>
    <t>M057</t>
  </si>
  <si>
    <t>Programování modulu dálkového ovládání</t>
  </si>
  <si>
    <t>M058</t>
  </si>
  <si>
    <t>SW a HW úpravy na dispečinku</t>
  </si>
  <si>
    <t>RMAT0032</t>
  </si>
  <si>
    <t>Rozvodnicové a rozváděčové skříně V x Š x H 1300 x 600 x 300, pro Dispečerské řízení včetně programového vybavení, oživení a stavební přípravy</t>
  </si>
  <si>
    <t>013254000R</t>
  </si>
  <si>
    <t>…</t>
  </si>
  <si>
    <t>032002000</t>
  </si>
  <si>
    <t>Vybavení staveniště</t>
  </si>
  <si>
    <t>0921030118R</t>
  </si>
  <si>
    <t>0921030119R</t>
  </si>
  <si>
    <t>Návod k obsluze</t>
  </si>
  <si>
    <t>0921030120R</t>
  </si>
  <si>
    <t>Anténa</t>
  </si>
  <si>
    <t>0921030121R</t>
  </si>
  <si>
    <t>Dodávka, montáž a oživení rádia</t>
  </si>
  <si>
    <t>0921030122R</t>
  </si>
  <si>
    <t>Dodávka a instalace montážního materiálu telemechanického zařízení</t>
  </si>
  <si>
    <t>0921030123R</t>
  </si>
  <si>
    <t>Switch</t>
  </si>
  <si>
    <t>0921030124R</t>
  </si>
  <si>
    <t>Instalace a oživení modulu DO</t>
  </si>
  <si>
    <t>0921030125R</t>
  </si>
  <si>
    <t>Parametrizace a oživení přenosů</t>
  </si>
  <si>
    <t>0921030126R</t>
  </si>
  <si>
    <t>Implementace technologie a datových struktur vizualizace</t>
  </si>
  <si>
    <t>0921030127R</t>
  </si>
  <si>
    <t>Zprovoznění a odzkoušení přenosových cest</t>
  </si>
  <si>
    <t>0921030128R</t>
  </si>
  <si>
    <t>Materiál pro přenosovou cestu</t>
  </si>
  <si>
    <t>0921030129R</t>
  </si>
  <si>
    <t>Revize</t>
  </si>
  <si>
    <t>PS 001.5 - LPH</t>
  </si>
  <si>
    <t xml:space="preserve">    767 - Konstrukce zámečnické</t>
  </si>
  <si>
    <t>741110001</t>
  </si>
  <si>
    <t>Montáž trubka plastová tuhá D přes 16 do 23 mm uložená pevně</t>
  </si>
  <si>
    <t>742110161</t>
  </si>
  <si>
    <t>Montáž kabelového žlabu spony pro uchycení kabelů</t>
  </si>
  <si>
    <t>34571782R</t>
  </si>
  <si>
    <t>kabelové příchytky pro montáž na povrchu s odolností, rozestup v trase 0,3m, včetně šroubů</t>
  </si>
  <si>
    <t>742123001</t>
  </si>
  <si>
    <t>Montáž přepěťové ochrany pro slaboproudá zařízení</t>
  </si>
  <si>
    <t>35889505R</t>
  </si>
  <si>
    <t>ochrana přepěťová III. stupeň</t>
  </si>
  <si>
    <t>742190004</t>
  </si>
  <si>
    <t>Ostatní práce pro trasy vložení požárně těsnicího materiálu pro prostup</t>
  </si>
  <si>
    <t>59081010R</t>
  </si>
  <si>
    <t>protipožární ucpávky prostupů (do 10x10cm) E=60min,včetně  instalce, popisu, certifikátu</t>
  </si>
  <si>
    <t>742210001R</t>
  </si>
  <si>
    <t>Montáž ústředny EPS</t>
  </si>
  <si>
    <t>59081409R</t>
  </si>
  <si>
    <t>ústředna analogová adresovatelná 1 kruhová linka, obsahuje desku systémovou, desku ovládání, zdroj, grafický displej, prostor na 2 aku 12V/12Ah</t>
  </si>
  <si>
    <t>59081410R</t>
  </si>
  <si>
    <t>Programování základních parametrů ústředny EPS</t>
  </si>
  <si>
    <t>59081411R</t>
  </si>
  <si>
    <t>Programování a oživení systému na jeden detektor EPS</t>
  </si>
  <si>
    <t>59081412R</t>
  </si>
  <si>
    <t>Provedení koordinační zkoušky EPS</t>
  </si>
  <si>
    <t>59081413R</t>
  </si>
  <si>
    <t>Zpracování programu ústředny</t>
  </si>
  <si>
    <t>59081414R</t>
  </si>
  <si>
    <t>Vyhotovení dokumentace skutečného provedení všech zařízení</t>
  </si>
  <si>
    <t>742210006</t>
  </si>
  <si>
    <t>Montáž ústředny EPS karty rozšiřující</t>
  </si>
  <si>
    <t>59081386R</t>
  </si>
  <si>
    <t>jednotka vstupně/výstupní (4xIN/ 4xOUT) v krabici</t>
  </si>
  <si>
    <t>59081387R</t>
  </si>
  <si>
    <t>Řídící jednotka lineárního teplotního kabelu</t>
  </si>
  <si>
    <t>59081321</t>
  </si>
  <si>
    <t>kabel lineární teplotní, nylon, 88°C, UV ochrana</t>
  </si>
  <si>
    <t>742210007</t>
  </si>
  <si>
    <t>Montáž řídící jednotky</t>
  </si>
  <si>
    <t>742210008</t>
  </si>
  <si>
    <t>Montáž vstupně výstupní jednotky</t>
  </si>
  <si>
    <t>742210009</t>
  </si>
  <si>
    <t>Montáž teplotně lineárního kabelu</t>
  </si>
  <si>
    <t>742210041</t>
  </si>
  <si>
    <t>Montáž akumulátoru 2 x 12 V pro ústřednu EPS</t>
  </si>
  <si>
    <t>4346.224070120R</t>
  </si>
  <si>
    <t>Akumulátor 12V, 12Ah - max. dob. proud 4A</t>
  </si>
  <si>
    <t>742210128R</t>
  </si>
  <si>
    <t>Montáž multisenzorového hlásiče</t>
  </si>
  <si>
    <t>59081430R</t>
  </si>
  <si>
    <t>hlásič multisenzorový interaktivní adresný, IP65</t>
  </si>
  <si>
    <t>742210151</t>
  </si>
  <si>
    <t>Montáž hlásiče tlačítkového se sklíčkem</t>
  </si>
  <si>
    <t>59081461R</t>
  </si>
  <si>
    <t>hlásič tlačítkový adresný a konvenční (s náhradním sklem, bez klíče)</t>
  </si>
  <si>
    <t>ADI.0035852.URS</t>
  </si>
  <si>
    <t>Provozní kniha systému EPS</t>
  </si>
  <si>
    <t>7422R</t>
  </si>
  <si>
    <t>Montáž požárně odolného kabelu</t>
  </si>
  <si>
    <t>34111258</t>
  </si>
  <si>
    <t>kabel silový oheň retardující bezhalogenový bez funkční schopnosti při požáru jádro Cu 0,6/1kV (N2XH) 3x1,5mm2</t>
  </si>
  <si>
    <t>34121134</t>
  </si>
  <si>
    <t>kabel sdělovací oheň retardující bezhalogenový stíněný laminovanou Al fólií s příložným CuSn drátem s funkčností při požáru 180min a P90-R/PH120-R reakce na oheň B2cas1d1a1 jádro Cu plné 100V (SSKFH-V) 2x2x0,8mm2</t>
  </si>
  <si>
    <t>34121134R</t>
  </si>
  <si>
    <t>J-Y(st)Y 2x2x0.8 červený požární kabel</t>
  </si>
  <si>
    <t>34571396</t>
  </si>
  <si>
    <t>trubka elektroinstalační plastová bezhalogenová tuhá lehce odolná D 13,5/16mm</t>
  </si>
  <si>
    <t>R002</t>
  </si>
  <si>
    <t>34562693R</t>
  </si>
  <si>
    <t>svorkovnice, IP65</t>
  </si>
  <si>
    <t>767</t>
  </si>
  <si>
    <t>Konstrukce zámečnické</t>
  </si>
  <si>
    <t>767662324R</t>
  </si>
  <si>
    <t>Montáž řídící jednotky pro lineární teplotní kabel</t>
  </si>
  <si>
    <t>40561120</t>
  </si>
  <si>
    <t>řídící jednotka lineárního teplotního kabelu</t>
  </si>
  <si>
    <t>PS 001.6 - Stavební elekt...</t>
  </si>
  <si>
    <t xml:space="preserve">    751 - Vzduchotechnika</t>
  </si>
  <si>
    <t>34113148</t>
  </si>
  <si>
    <t>kabel ovládací průmyslový stíněný laminovanou Al fólií s příložným Cu drátem jádro Cu plné izolace PVC plášť PVC 250V (JYTY) 2x1,00mm2</t>
  </si>
  <si>
    <t>741313001</t>
  </si>
  <si>
    <t>Montáž zásuvek domovních se zapojením vodičů bezšroubové připojení polozapuštěných nebo zapuštěných 10/16 A, provedení 2P + PE</t>
  </si>
  <si>
    <t>34555202</t>
  </si>
  <si>
    <t>zásuvka zápustná jednonásobná chráněná, šroubové svorky</t>
  </si>
  <si>
    <t>741331075</t>
  </si>
  <si>
    <t>Montáž měřicích přístrojů bez zapojení vodičů termostatu</t>
  </si>
  <si>
    <t>40561110</t>
  </si>
  <si>
    <t>termostat prostorový</t>
  </si>
  <si>
    <t>742230004</t>
  </si>
  <si>
    <t>Montáž vnitřní kamery</t>
  </si>
  <si>
    <t>38475192</t>
  </si>
  <si>
    <t>kamera vnitřní IP dome MZVF 8-32mm maximální rozlišení záznamu 2MP přísvit IR 50m WDR 140dB VA (AI) 12V DC/PoE</t>
  </si>
  <si>
    <t>742230006</t>
  </si>
  <si>
    <t>Montáž ventilátoru, termostatu a vzduchového filtru pro kryty</t>
  </si>
  <si>
    <t>40565026R</t>
  </si>
  <si>
    <t>termostat prostorový pro ventilátory, až pro 5 ventilátorů 230,400V/50Hz 13A teplota -10 až +40°C</t>
  </si>
  <si>
    <t>62861563R</t>
  </si>
  <si>
    <t>ventilátor univerzální černý</t>
  </si>
  <si>
    <t>751</t>
  </si>
  <si>
    <t>Vzduchotechnika</t>
  </si>
  <si>
    <t>751111132</t>
  </si>
  <si>
    <t>Montáž ventilátoru axiálního nízkotlakého potrubního základního, průměru přes 200 do 300 mm</t>
  </si>
  <si>
    <t>42914529</t>
  </si>
  <si>
    <t>ventilátor axiální diagonální potrubní tříotáčkový plastový IP44 připojení D 250mm</t>
  </si>
  <si>
    <t>210100171</t>
  </si>
  <si>
    <t>Ukončení kabelů smršťovací koncovkou nebo páskou se zapojením bez letování počtu a průřezu žil 2 x 1,5 až 4 mm2</t>
  </si>
  <si>
    <t>210100173</t>
  </si>
  <si>
    <t>Ukončení kabelů smršťovací koncovkou nebo páskou se zapojením bez letování počtu a průřezu žil 3 x 1,5 až 4 mm2</t>
  </si>
  <si>
    <t>210160991R</t>
  </si>
  <si>
    <t>Montáž topidla nástěnného do 2kW, 230V</t>
  </si>
  <si>
    <t>541530761R</t>
  </si>
  <si>
    <t>přímotopný konvektor, 2000 W, 230 V s termostatem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</si>
  <si>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</si>
  <si>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</si>
  <si>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741310031</t>
  </si>
  <si>
    <t>Montáž spínačů jedno nebo dvoupólových nástěnných se zapojením vodičů, pro prostředí venkovní nebo mokré spínačů, řazení 1-jednopólových</t>
  </si>
  <si>
    <t>34535000</t>
  </si>
  <si>
    <t>spínač kompletní, zápustný, jednopólový, řazení 1, šroubové svorky</t>
  </si>
  <si>
    <t>741370131</t>
  </si>
  <si>
    <t>Montáž svítidel LED se zapojením vodičů průmyslových nástěnných přisazených 1 zdroj s košem</t>
  </si>
  <si>
    <t>348513300R</t>
  </si>
  <si>
    <t>svítidlo bodové LED do 40W, 24V, IP54</t>
  </si>
  <si>
    <t>348513301R</t>
  </si>
  <si>
    <t>Nouzové svítidlo 230VAC s baterií</t>
  </si>
  <si>
    <t>741372022</t>
  </si>
  <si>
    <t>Montáž svítidel s integrovaným zdrojem LED se zapojením vodičů interiérových přisazených nástěnných hranatých nebo kruhových, plochy přes 0,09 do 0,36 m2</t>
  </si>
  <si>
    <t>34845005</t>
  </si>
  <si>
    <t>svítidlo interiérové nástěnné přisazené LED 1000-1500lm</t>
  </si>
  <si>
    <t>741372023R</t>
  </si>
  <si>
    <t>Montáž nouzového svítidla</t>
  </si>
  <si>
    <t>7594405105R</t>
  </si>
  <si>
    <t>Montáž součástí snímačů polohy dveří</t>
  </si>
  <si>
    <t>7491000351R</t>
  </si>
  <si>
    <t>spínač do zárubní 230V,10A</t>
  </si>
  <si>
    <t>7491000352R</t>
  </si>
  <si>
    <t>Tlačítko havarijní stop</t>
  </si>
  <si>
    <t>7491000353R</t>
  </si>
  <si>
    <t>Instalační krabička</t>
  </si>
  <si>
    <t>7491000354R</t>
  </si>
  <si>
    <t>Instalační lišta</t>
  </si>
  <si>
    <t>M015</t>
  </si>
  <si>
    <t>Drobný montážní materiál a montáž vyspecifikované technologie</t>
  </si>
  <si>
    <t>7594405106R</t>
  </si>
  <si>
    <t>Montáž havarijního tlačítka</t>
  </si>
  <si>
    <t>7594405107R</t>
  </si>
  <si>
    <t>Montáž instalační krabičky</t>
  </si>
  <si>
    <t>7594405108R</t>
  </si>
  <si>
    <t>Montáž instalační lišty</t>
  </si>
  <si>
    <t>043002000</t>
  </si>
  <si>
    <t>Zkoušky a ostatní měření</t>
  </si>
  <si>
    <t>PS 001.7 - Uzemnění a hro...</t>
  </si>
  <si>
    <t>210070601</t>
  </si>
  <si>
    <t>Provedení povrchových úprav elektrických zařízení nátěrovými systémy jednosložkovými holých vodičů Cu nebo Al pásu základní a 1x krycí 1x63/10 mm</t>
  </si>
  <si>
    <t>24621690</t>
  </si>
  <si>
    <t>hmota nátěrová syntetická vrchní (email) odstín žluť chromová</t>
  </si>
  <si>
    <t>kg</t>
  </si>
  <si>
    <t>246216865R</t>
  </si>
  <si>
    <t>email syntetický univerzální zelený S 2013 (á 9 kg)</t>
  </si>
  <si>
    <t>783903550R</t>
  </si>
  <si>
    <t>Nátěry elektrických zařízení systémy jednosložkovými zemnicích pásků 2x krycí v zemi</t>
  </si>
  <si>
    <t>24617222</t>
  </si>
  <si>
    <t>hmota nátěrová asfaltová krycí (email) na kovy</t>
  </si>
  <si>
    <t>210220001</t>
  </si>
  <si>
    <t>Montáž uzemňovacího vedení s upevněním, propojením a připojením pomocí svorek na povrchu vodičů FeZn páskou průřezu do 120 mm2</t>
  </si>
  <si>
    <t>35442062</t>
  </si>
  <si>
    <t>pás zemnící 30x4mm FeZn</t>
  </si>
  <si>
    <t>35441660</t>
  </si>
  <si>
    <t>podpěra vedení FeZn na konstrukce pro zemní pásek 30x4mm</t>
  </si>
  <si>
    <t>210220021</t>
  </si>
  <si>
    <t>Montáž uzemňovacího vedení s upevněním, propojením a připojením pomocí svorek v zemi s izolací spojů vodičů FeZn páskou průřezu do 120 mm2 v průmyslové výstavbě</t>
  </si>
  <si>
    <t>210220101R</t>
  </si>
  <si>
    <t>Montáž hromosvodného vedení svodových vodičů s podpěrami, průměru do 10 mm</t>
  </si>
  <si>
    <t>354410738R</t>
  </si>
  <si>
    <t>vodič s vysokonapěťovou izolací HVI long</t>
  </si>
  <si>
    <t>35441684R</t>
  </si>
  <si>
    <t>podpěra vedení na plochou střechu pro vodič HVI včetně adaptéru</t>
  </si>
  <si>
    <t>35441685R</t>
  </si>
  <si>
    <t>podpěra vedení na zeď pro vodič HVI včetně adaptéru</t>
  </si>
  <si>
    <t>210220231</t>
  </si>
  <si>
    <t>Montáž hromosvodného vedení jímacích tyčí délky do 3 m na stojan</t>
  </si>
  <si>
    <t>35431035</t>
  </si>
  <si>
    <t>svorka uzemnění nerez V4 diagonální k jímací tyči pr. 16mm</t>
  </si>
  <si>
    <t>354410650R</t>
  </si>
  <si>
    <t>tyč jímací s rovným koncem JR 1,0 1000 mm AlMgSi včetně podpěrného stojanu a podpěrné trubky</t>
  </si>
  <si>
    <t>354410651R</t>
  </si>
  <si>
    <t>Betonový podstavec C45/55 17kg D337mm s madlem</t>
  </si>
  <si>
    <t>210220302R</t>
  </si>
  <si>
    <t>Montáž hromosvodného vedení svorek se 3 a vícešrouby</t>
  </si>
  <si>
    <t>35441986</t>
  </si>
  <si>
    <t>svorka odbočovací a spojovací pro pásek 30x4mm, FeZn</t>
  </si>
  <si>
    <t>354419251R</t>
  </si>
  <si>
    <t>svorka  pro spojení zemniče s kabelem od zemní ochrany</t>
  </si>
  <si>
    <t>210220303R</t>
  </si>
  <si>
    <t>35441925</t>
  </si>
  <si>
    <t>svorka zkušební pro lano D 6-12mm, FeZn</t>
  </si>
  <si>
    <t>210220361</t>
  </si>
  <si>
    <t>Montáž hromosvodného vedení zemnicích desek a tyčí s připojením na svodové nebo uzemňovací vedení bez příslušenství tyčí, délky do 2 m</t>
  </si>
  <si>
    <t>35442090</t>
  </si>
  <si>
    <t>tyč zemnící 2m FeZn</t>
  </si>
  <si>
    <t>35441865</t>
  </si>
  <si>
    <t>svorka FeZn k zemnící tyči - D 28mm</t>
  </si>
  <si>
    <t>220260085R</t>
  </si>
  <si>
    <t>Montáž krabice litinové se zkušební svorkou pro přechod HVI vodič-drát D10</t>
  </si>
  <si>
    <t>35442231</t>
  </si>
  <si>
    <t>Krabice se zkušební svorkou</t>
  </si>
  <si>
    <t>210220401</t>
  </si>
  <si>
    <t>Montáž hromosvodného vedení ochranných prvků a doplňků štítků k označení svodů</t>
  </si>
  <si>
    <t>35442110</t>
  </si>
  <si>
    <t>štítek plastový - čísla svodů</t>
  </si>
  <si>
    <t>210800413</t>
  </si>
  <si>
    <t>Montáž izolovaných vodičů měděných do 1 kV bez ukončení uložených v trubkách nebo lištách zatažených plných nebo laněných s PVC pláštěm, bezhalogenových, ohniodolných (např. CY, CHAH-V) průřezu žíly 25 až 35 mm2</t>
  </si>
  <si>
    <t>341421601R</t>
  </si>
  <si>
    <t>vodič silový s Cu jádrem 1-NYY 25 mm2</t>
  </si>
  <si>
    <t>460671112</t>
  </si>
  <si>
    <t>Výstražné prvky pro krytí kabelů včetně vyrovnání povrchu rýhy, rozvinutí a uložení fólie, šířky přes 20 do 25 cm</t>
  </si>
  <si>
    <t>69311309</t>
  </si>
  <si>
    <t>pás varovný plný do výkopu š 220mm s potiskem</t>
  </si>
  <si>
    <t>460010025</t>
  </si>
  <si>
    <t>Vytyčení trasy inženýrských sítí v zastavěném prostoru</t>
  </si>
  <si>
    <t>km</t>
  </si>
  <si>
    <t>460030011</t>
  </si>
  <si>
    <t>Přípravné terénní práce sejmutí drnu včetně nařezání a uložení na hromady na vzdálenost do 50 m nebo naložení na dopravní prostředek jakékoliv tloušťky</t>
  </si>
  <si>
    <t>460161173</t>
  </si>
  <si>
    <t>Hloubení zapažených i nezapažených kabelových rýh ručně včetně urovnání dna s přemístěním výkopku do vzdálenosti 3 m od okraje jámy nebo s naložením na dopravní prostředek šířky 35 cm hloubky 80 cm v hornině třídy těžitelnosti II skupiny 4</t>
  </si>
  <si>
    <t>460431183</t>
  </si>
  <si>
    <t>Zásyp kabelových rýh ručně s přemístění sypaniny ze vzdálenosti do 10 m, s uložením výkopku ve vrstvách včetně zhutnění a úpravy povrchu šířky 35 cm hloubky 80 cm z horniny třídy těžitelnosti II skupiny 4</t>
  </si>
  <si>
    <t>460620002</t>
  </si>
  <si>
    <t>Položení drnu včetně zalití vodou na rovině</t>
  </si>
  <si>
    <t>460620007</t>
  </si>
  <si>
    <t>Úprava terénu zatravnění, včetně dodání osiva a zalití vodou na rovině</t>
  </si>
  <si>
    <t>460791213</t>
  </si>
  <si>
    <t>Montáž trubek ochranných uložených volně do rýhy plastových ohebných, vnitřního průměru přes 50 do 90 mm</t>
  </si>
  <si>
    <t>34571354</t>
  </si>
  <si>
    <t>trubka elektroinstalační ohebná dvouplášťová korugovaná (chránička) D 75/90mm, HDPE+LDPE</t>
  </si>
  <si>
    <t>460791213R</t>
  </si>
  <si>
    <t>Montáž šachty</t>
  </si>
  <si>
    <t>59224162R</t>
  </si>
  <si>
    <t>Plastová šachta pro uchycení víka, d 300mm, délka  800mm</t>
  </si>
  <si>
    <t>59224315R</t>
  </si>
  <si>
    <t>Víko, plastové, pochozí, pro šachtu d = 300mm</t>
  </si>
  <si>
    <t>012303000R</t>
  </si>
  <si>
    <t>Geodetické práce po výstavbě - zaměření včetně uzemnění a všech přípojek</t>
  </si>
  <si>
    <t>PS 001.8 - Kontejner</t>
  </si>
  <si>
    <t>HSV - Práce a dodávky HSV</t>
  </si>
  <si>
    <t xml:space="preserve">    2 - Zakládání</t>
  </si>
  <si>
    <t xml:space="preserve">    3 - Svislé a kompletní konstrukce</t>
  </si>
  <si>
    <t>HSV</t>
  </si>
  <si>
    <t>Práce a dodávky HSV</t>
  </si>
  <si>
    <t>Zakládání</t>
  </si>
  <si>
    <t>Svislé a kompletní konstrukce</t>
  </si>
  <si>
    <t>311113R0001</t>
  </si>
  <si>
    <t>Montáž a dodání železobetonové kontejnerové měnírny – prefabrikovaná konstrukce s tl. Obvodových stěn 100mm vč. povrchových úprav a výplní otvorů, kabelových průchodek dle TOS</t>
  </si>
  <si>
    <t>soubor</t>
  </si>
  <si>
    <t>741990041R</t>
  </si>
  <si>
    <t>Montáž bezpečnostní tabulka výstražná a označovací pro rozvodny vč. tabulky</t>
  </si>
  <si>
    <t>010001000</t>
  </si>
  <si>
    <t>040001000</t>
  </si>
  <si>
    <t>SO 01 - Dráhové kabely</t>
  </si>
  <si>
    <t>HSV - HSV</t>
  </si>
  <si>
    <t xml:space="preserve">    RZ - Revize a Zkoušky</t>
  </si>
  <si>
    <t>210900611</t>
  </si>
  <si>
    <t>Montáž vodičů Al izolovaných plných nebo laněných žíla 400 až 500 mm2 (např. AY, AYY) bez ukončení uložených volně</t>
  </si>
  <si>
    <t>CS ÚRS 2025 02</t>
  </si>
  <si>
    <t>-1118527563</t>
  </si>
  <si>
    <t>Montáž izolovaných vodičů hliníkových do 1 kV bez ukončení plných nebo laněných (např. AY, AYY) uložených volně průřezu žíly 400 až 500 mm2</t>
  </si>
  <si>
    <t>34115020</t>
  </si>
  <si>
    <t>kabel energetický stíněný s ochranou proti podélnému šíření vody pod pláštěm jádro Al izolace XLPE plášť PE 6/10kV (10-AXEKVCE) 1x500/35mm2</t>
  </si>
  <si>
    <t>1756379745</t>
  </si>
  <si>
    <t>P</t>
  </si>
  <si>
    <t>Poznámka k položce:_x000D_
kabel typ 3/6-AHYKCY 1x500/35</t>
  </si>
  <si>
    <t>210950101</t>
  </si>
  <si>
    <t>Označení kabelů nebo vodičů štítkem</t>
  </si>
  <si>
    <t>1161886285</t>
  </si>
  <si>
    <t>Ostatní práce při montáži vodičů, šňůr a kabelů označení kabelů nebo vodičů štítkem</t>
  </si>
  <si>
    <t>Poznámka k položce:_x000D_
NÚ 23,27,35</t>
  </si>
  <si>
    <t>1746362576</t>
  </si>
  <si>
    <t>210950121</t>
  </si>
  <si>
    <t>Zatažení lana do kanálu nebo tvárnicové trasy</t>
  </si>
  <si>
    <t>-1973348515</t>
  </si>
  <si>
    <t>Ostatní práce při montáži vodičů, šňůr a kabelů zatažení lana včetně odvinutí a napojení do kanálu nebo tvárnicové trasy</t>
  </si>
  <si>
    <t xml:space="preserve">Poznámka k položce:_x000D_
Ul ant. Sochora  20m+25m+10m NB 23+10m NB35_x000D_
</t>
  </si>
  <si>
    <t>210950203</t>
  </si>
  <si>
    <t>Příplatek na zatahování kabelů hmotnosti do 4 kg do tvárnicových tras a kolektorů</t>
  </si>
  <si>
    <t>379020542</t>
  </si>
  <si>
    <t>Ostatní práce při montáži vodičů, šňůr a kabelů Příplatek k cenám za zatahování kabelů do tvárnicových tras s komorami nebo do kolektorů hmotnosti kabelů do 4 kg</t>
  </si>
  <si>
    <t>218050751</t>
  </si>
  <si>
    <t>Demontáž ukončení vodičů vn v kotevní svorce (přerušení vodiče/kabelu)</t>
  </si>
  <si>
    <t>-1960643506</t>
  </si>
  <si>
    <t>Demontáž proudových spojů demontáž ukončení vodiče v kotevní svorce úsekového odpojovače</t>
  </si>
  <si>
    <t>Poznámka k položce:_x000D_
Přerušení vodičů u NB23,NB27</t>
  </si>
  <si>
    <t>460742113</t>
  </si>
  <si>
    <t>Osazení kabelových prostupů z trub plastových do rýhy bez obsypu průměru přes 15 do 20 cm</t>
  </si>
  <si>
    <t>275155198</t>
  </si>
  <si>
    <t>Osazení kabelových prostupů včetně utěsnění a spárování z trub plastových do rýhy, bez výkopových prací bez obsypu, vnitřního průměru přes 15 do 20 cm</t>
  </si>
  <si>
    <t>34571374</t>
  </si>
  <si>
    <t>trubka elektroinstalační ohebná dvouplášťová korugovaná HDPE UV stab (chránička) D 75/90mm</t>
  </si>
  <si>
    <t>-979823918</t>
  </si>
  <si>
    <t>210100278</t>
  </si>
  <si>
    <t>Ukončení vodičů izolovaných smršťovací záklopkou nebo páskou bez letování průřezu žíly do 500 mm2</t>
  </si>
  <si>
    <t>1796485896</t>
  </si>
  <si>
    <t>Ukončení vodičů izolovaných s označením a zapojením smršťovací záklopkou nebo páskou bez letování průřezu žíly do 500 mm2</t>
  </si>
  <si>
    <t>Poznámka k položce:_x000D_
Zaslepení páru kabelu u NB35</t>
  </si>
  <si>
    <t>210101003</t>
  </si>
  <si>
    <t>Ukončení vodičů s pancířem koncovkou do 6 kV venkovní KVJ průřezu žíly do 240 mm2</t>
  </si>
  <si>
    <t>-1956675801</t>
  </si>
  <si>
    <t>Ukončení kabelů nebo vodičů koncovkou do 6 kV venkovní vodičů s papírovou izolací, stíněním nebo pancířem [typ KVJ] průřezu žíly do 240 mm2</t>
  </si>
  <si>
    <t>35436562</t>
  </si>
  <si>
    <t>koncovka kabelová venkovní, 150-240mm2 dl 1200mm</t>
  </si>
  <si>
    <t>-423770143</t>
  </si>
  <si>
    <t>Poznámka k položce:_x000D_
NB23_odpojovač,NB35 odpojovač / EVPC 3-1×500</t>
  </si>
  <si>
    <t>210100763</t>
  </si>
  <si>
    <t>Ukončení vodičů celoplastových koncovkou do 10 kV staniční KSJ průřezu žíly do 240 mm2</t>
  </si>
  <si>
    <t>1731063969</t>
  </si>
  <si>
    <t>Ukončení kabelů nebo vodičů koncovkou do 10 kV staniční vodičů celoplastových [typ KSJ], průřezu žíly do 240 mm2</t>
  </si>
  <si>
    <t>koncovka kabelová vnitřní, 150-240mm2 dl 1200mm</t>
  </si>
  <si>
    <t>-2025544217</t>
  </si>
  <si>
    <t>210102008</t>
  </si>
  <si>
    <t>Propojení vodičů celoplastových spojkou do 10 kV venkovní páskovou Svpe 1-5 žíly do 240 mm2</t>
  </si>
  <si>
    <t>-1774515618</t>
  </si>
  <si>
    <t>Propojení kabelů nebo vodičů spojkou do 10 kV venkovní páskovou vodičů celoplastových [typ SVpe 1 až 5], průřezu žíly do 240 mm2</t>
  </si>
  <si>
    <t>35436172</t>
  </si>
  <si>
    <t>spojka 22kV venkovní pro kabely s plastovou izolací, 300-500mm2</t>
  </si>
  <si>
    <t>454970010</t>
  </si>
  <si>
    <t>Poznámka k položce:_x000D_
NB 23,NB27 /  IJPC 1x 03 1x500</t>
  </si>
  <si>
    <t>210020811</t>
  </si>
  <si>
    <t>Montáž se zhotovením přepážek v kabelovém kanálu průchozím včetně dveří</t>
  </si>
  <si>
    <t>-1910246391</t>
  </si>
  <si>
    <t>Montáž a zhotovení ohnivzdorných konstrukcí pro elektrozařízení ucpávek v kabelovém kanálu průchozím včetně dveří</t>
  </si>
  <si>
    <t>Poznámka k položce:_x000D_
ucpávky kabelů 12ks</t>
  </si>
  <si>
    <t>210021364</t>
  </si>
  <si>
    <t>Utěsnění skříňových rozváděčů a řídících skříní</t>
  </si>
  <si>
    <t>-1107453002</t>
  </si>
  <si>
    <t>Montáž ocelových konstrukcí rozvoden vvn dokončovací práce (čištění a konzervace) utěsnění skříňových rozvaděčů</t>
  </si>
  <si>
    <t>Poznámka k položce:_x000D_
Utěsnění u TM</t>
  </si>
  <si>
    <t>210021059</t>
  </si>
  <si>
    <t>Montáž příchytek kovových průměru přes 90 do 120 mm</t>
  </si>
  <si>
    <t>715109598</t>
  </si>
  <si>
    <t>Montáž příchytek pro kabely dřevěných nebo plastových kovových, průměru přes 90 do 120 mm</t>
  </si>
  <si>
    <t>Poznámka k položce:_x000D_
Uchycení chráničky kabelu páskem na trakční podpěru  6ks vývod na  TP*3ks</t>
  </si>
  <si>
    <t>34572333</t>
  </si>
  <si>
    <t>páska stahovací kabelová 12,6x730mm</t>
  </si>
  <si>
    <t>100 kus</t>
  </si>
  <si>
    <t>495994581</t>
  </si>
  <si>
    <t>Poznámka k položce:_x000D_
Uchycení chráničky kabelu páskem na trakční podpěru</t>
  </si>
  <si>
    <t>RZ</t>
  </si>
  <si>
    <t>Revize a Zkoušky</t>
  </si>
  <si>
    <t>HZS3131</t>
  </si>
  <si>
    <t>Hodinová zúčtovací sazba elektromontér VN a VVN</t>
  </si>
  <si>
    <t>512</t>
  </si>
  <si>
    <t>-236532252</t>
  </si>
  <si>
    <t>Hodinové zúčtovací sazby montáží technologických zařízení při externích montážích elektromontér VN a VVN</t>
  </si>
  <si>
    <t>Poznámka k položce:_x000D_
další oplňkové práce rozvaděče TM</t>
  </si>
  <si>
    <t>Hodinová zúčtovací sazba revizní technik specialista</t>
  </si>
  <si>
    <t>-1281792496</t>
  </si>
  <si>
    <t>HZS4222</t>
  </si>
  <si>
    <t>Hodinová zúčtovací sazba geodet specialista</t>
  </si>
  <si>
    <t>-1484748447</t>
  </si>
  <si>
    <t>Hodinové zúčtovací sazby ostatních profesí revizní a kontrolní činnost geodet specialista</t>
  </si>
  <si>
    <t>HZS4232</t>
  </si>
  <si>
    <t>Hodinová zúčtovací sazba technik odborný</t>
  </si>
  <si>
    <t>-1242776739</t>
  </si>
  <si>
    <t>Hodinové zúčtovací sazby ostatních profesí revizní a kontrolní činnost technik odborný</t>
  </si>
  <si>
    <t>580101005</t>
  </si>
  <si>
    <t>Kontrola stavu rozvodu přípojnicového systému nebo zapouzdřeného rozvaděče rozvodných zařízení</t>
  </si>
  <si>
    <t>-1271003335</t>
  </si>
  <si>
    <t>Rozvodná zařízení kontrola stavu rozvodu přípojnicového systému nebo rozvaděče zapouzdřeného</t>
  </si>
  <si>
    <t>Poznámka k položce:_x000D_
2*NB23,27,35</t>
  </si>
  <si>
    <t>580107001</t>
  </si>
  <si>
    <t>Vypnutí vedení, přezkoušení a zajištění vypnutého stavu, označení tabulkou a opětné zapnutí</t>
  </si>
  <si>
    <t>91357382</t>
  </si>
  <si>
    <t>Pomocné práce při revizích vypnutí vedení, přezkoušení vypnutého stavu, označení tabulkou a opětné zapnutí</t>
  </si>
  <si>
    <t xml:space="preserve">Poznámka k položce:_x000D_
2*NB 23,27,35_x000D_
</t>
  </si>
  <si>
    <t>460161263</t>
  </si>
  <si>
    <t>Hloubení kabelových rýh ručně š 50 cm hl 70 cm v hornině tř II skupiny 4</t>
  </si>
  <si>
    <t>-623546059</t>
  </si>
  <si>
    <t>Hloubení kabelových rýh ručně včetně urovnání dna s přemístěním výkopku do vzdálenosti 3 m od okraje jámy nebo s naložením na dopravní prostředek šířky 50 cm hloubky 70 cm v hornině třídy těžitelnosti II skupiny 4</t>
  </si>
  <si>
    <t>Poznámka k položce:_x000D_
dle TZ 20m+25m+2*10m NB23,35</t>
  </si>
  <si>
    <t>460431273</t>
  </si>
  <si>
    <t>Zásyp kabelových rýh ručně se zhutněním š 50 cm hl 70 cm z horniny tř II skupiny 4</t>
  </si>
  <si>
    <t>548436378</t>
  </si>
  <si>
    <t>Zásyp kabelových rýh ručně s přemístění sypaniny ze vzdálenosti do 10 m, s uložením výkopku ve vrstvách včetně zhutnění a úpravy povrchu šířky 50 cm hloubky 70 cm z horniny třídy těžitelnosti II skupiny 4</t>
  </si>
  <si>
    <t>460242221</t>
  </si>
  <si>
    <t>Provizorní zajištění kabelů ve výkopech při jejich souběhu</t>
  </si>
  <si>
    <t>584683925</t>
  </si>
  <si>
    <t>Provizorní zajištění inženýrských sítí ve výkopech kabelů při souběhu</t>
  </si>
  <si>
    <t>460481122</t>
  </si>
  <si>
    <t>Úprava pláně při elektromontážích v hornině třídy těžitelnosti I skupiny 3 se zhutněním ručně</t>
  </si>
  <si>
    <t>-318034267</t>
  </si>
  <si>
    <t>Úprava pláně ručně v hornině třídy těžitelnosti I skupiny 3 se zhutněním</t>
  </si>
  <si>
    <t>Poznámka k položce:_x000D_
2*65m dle TZ 20m+25m+2*10m NB23,35</t>
  </si>
  <si>
    <t>460661314</t>
  </si>
  <si>
    <t>Kabelové lože z písku pro kabely nn kryté betonovou deskou š lože přes 50 do 60 cm</t>
  </si>
  <si>
    <t>1799919411</t>
  </si>
  <si>
    <t>Kabelové lože z písku včetně podsypu, zhutnění a urovnání povrchu pro kabely nn zakryté betonovými deskami (materiál ve specifikaci), šířky přes 50 do 60 cm</t>
  </si>
  <si>
    <t>59213006</t>
  </si>
  <si>
    <t>deska krycí betonová 500x310/210x55mm</t>
  </si>
  <si>
    <t>330300664</t>
  </si>
  <si>
    <t>460671114</t>
  </si>
  <si>
    <t>Výstražná fólie pro krytí kabelů šířky přes 35 do 40 cm</t>
  </si>
  <si>
    <t>1247029684</t>
  </si>
  <si>
    <t>Výstražné prvky pro krytí kabelů včetně vyrovnání povrchu rýhy, rozvinutí a uložení fólie, šířky přes 35 do 40 cm</t>
  </si>
  <si>
    <t>460191114</t>
  </si>
  <si>
    <t>Rýhy kabelových spojek do 10 kV hloubení ručně včetně zásypu v hornině tř II skupiny 4</t>
  </si>
  <si>
    <t>-12073202</t>
  </si>
  <si>
    <t>Rýhy pro kabelové spojky ručně hloubení s urovnáním dna včetně zásypu se zhutněním s přemístěním výkopku na vzdálenost do 3 m do 10 kV v hornině třídy těžitelnosti II skupiny 4</t>
  </si>
  <si>
    <t>460631222</t>
  </si>
  <si>
    <t>Řízené horizontální vrtání při elektromontážích v hornině tř. těžitelnosti I a II skupiny 1 až 4 vnějšího průměru přes 450 do 500 mm</t>
  </si>
  <si>
    <t>-865815008</t>
  </si>
  <si>
    <t>Zemní protlaky řízené horizontální vrtání v hornině třídy těžitelnosti I a II skupiny 1 až 4 včetně protlačení trub v hloubce do 6 m vnějšího průměru vrtu přes 450 do 500 mm</t>
  </si>
  <si>
    <t>14033234</t>
  </si>
  <si>
    <t>trubka ocelová bezešvá hladká tl 10mm ČSN 41 1375.1 D 426mm</t>
  </si>
  <si>
    <t>735336758</t>
  </si>
  <si>
    <t>460641112</t>
  </si>
  <si>
    <t>Základové konstrukce při elektromontážích z monolitického betonu tř. C 12/15</t>
  </si>
  <si>
    <t>m3</t>
  </si>
  <si>
    <t>782115226</t>
  </si>
  <si>
    <t>Základové konstrukce základ bez bednění do rostlé zeminy z monolitického betonu tř. C 12/15</t>
  </si>
  <si>
    <t>Poznámka k položce:_x000D_
obetonování chrániček 11 m v protlaku</t>
  </si>
  <si>
    <t>58939055</t>
  </si>
  <si>
    <t>beton válcovaný C12/16</t>
  </si>
  <si>
    <t>1748439145</t>
  </si>
  <si>
    <t>Poznámka k položce:_x000D_
obetonování chrániček 12m v protlaku</t>
  </si>
  <si>
    <t>460632114</t>
  </si>
  <si>
    <t>Startovací jáma pro protlak výkop včetně zásypu ručně v hornině tř. těžitelnosti II skupiny 4</t>
  </si>
  <si>
    <t>-2075581653</t>
  </si>
  <si>
    <t>Zemní protlaky zemní práce nutné k provedení protlaku výkop včetně zásypu ručně startovací jáma v hornině třídy těžitelnosti II skupiny 4</t>
  </si>
  <si>
    <t>1212362361</t>
  </si>
  <si>
    <t>460731121</t>
  </si>
  <si>
    <t>Přepážky s utěsněním pro oddělení kabelů ve výkopu z desek betonových</t>
  </si>
  <si>
    <t>-2004665750</t>
  </si>
  <si>
    <t>Oddělení kabelů přepážkou s utěsněním, ve výkopu z betonových desek</t>
  </si>
  <si>
    <t>Poznámka k položce:_x000D_
deska pro oddělení kabelů s kabelem ČEZ</t>
  </si>
  <si>
    <t>59217001</t>
  </si>
  <si>
    <t>obrubník zahradní betonový 1000x50x250mm (deska pro oddělení kabelů)</t>
  </si>
  <si>
    <t>-696057747</t>
  </si>
  <si>
    <t>obrubník zahradní betonový 1000x50x250mm</t>
  </si>
  <si>
    <t>468022112</t>
  </si>
  <si>
    <t>Rozebrání dlažeb při elektromontážích ručně z kostek velkých do malty spáry zalité</t>
  </si>
  <si>
    <t>-812211206</t>
  </si>
  <si>
    <t>Vytrhání dlažby včetně ručního rozebrání, vytřídění, odhozu na hromady nebo naložení na dopravní prostředek a očistění kostek nebo dlaždic kladené do malty z kostek velkých, spáry zalité</t>
  </si>
  <si>
    <t>Poznámka k položce:_x000D_
stávající trasa ČEZ kabelů</t>
  </si>
  <si>
    <t>460761113</t>
  </si>
  <si>
    <t>Odkrytí a zakrytí žlabů betonových vnější šířky přes 25 do 35 cm</t>
  </si>
  <si>
    <t>-631167190</t>
  </si>
  <si>
    <t>Odkrytí a zakrytí betonových žlabů včetně obnovy, případně výměny poškozených vík vnější šířky přes 25 do 35 cm</t>
  </si>
  <si>
    <t>468121141</t>
  </si>
  <si>
    <t>Odstranění plastové fólie pro zakrytí kabelového lože š do 50 cm</t>
  </si>
  <si>
    <t>-1502564056</t>
  </si>
  <si>
    <t>Odstranění zakrytí kabelového lože plastové fólie, šířky lože do 50 cm</t>
  </si>
  <si>
    <t>460921222</t>
  </si>
  <si>
    <t>Kladení dlažby po překopech při elektromontážích dlaždice betonové zámkové do lože z kameniva</t>
  </si>
  <si>
    <t>-1881814141</t>
  </si>
  <si>
    <t>Vyspravení krytu po překopech kladení dlažby pro pokládání kabelů, včetně rozprostření, urovnání a zhutnění podkladu a provedení lože z kameniva z dlaždic betonových tvarovaných nebo zámkových</t>
  </si>
  <si>
    <t>Poznámka k položce:_x000D_
stávající trasa ČEz kabelů uvedení do původního stavu</t>
  </si>
  <si>
    <t>460921111</t>
  </si>
  <si>
    <t>Vyspravení krytu komunikací bezesparých po překopech při elektromontážích kamenivem těženým tl 3 cm</t>
  </si>
  <si>
    <t>-2039302161</t>
  </si>
  <si>
    <t>Vyspravení krytu po překopech bezesparých pro pokládání kabelů, včetně rozprostření, urovnání a zhutnění podkladu kamenivem těženým tloušťky 3 cm</t>
  </si>
  <si>
    <t>SO 02 - Základy měnírny</t>
  </si>
  <si>
    <t xml:space="preserve">    1 - Zemní práce</t>
  </si>
  <si>
    <t xml:space="preserve">    5 - Komunikace pozemní</t>
  </si>
  <si>
    <t>Zemní práce</t>
  </si>
  <si>
    <t>122152611</t>
  </si>
  <si>
    <t>Odkopávky a prokopávky zapažené pro spodní stavbu železnic v hornině třídy těžitelnosti I skupiny 1 a 2 objem do 100 m3 strojně</t>
  </si>
  <si>
    <t>-1024932589</t>
  </si>
  <si>
    <t>Odkopávky a prokopávky zapažené pro spodní stavbu železnic strojně v hornině třídy těžitelnosti I skupiny 1 a 2 do 100 m3</t>
  </si>
  <si>
    <t>Poznámka k položce:_x000D_
(0,75+0,02+0,2+0,5)m*6,2m*5,695m</t>
  </si>
  <si>
    <t>122152618</t>
  </si>
  <si>
    <t>Příplatek k odkopávkám zapaženým pro spodní stavbu železnic v hornině třídy těžitelnosti I skupiny 1 a 2 za ztížení při rekonstrukci</t>
  </si>
  <si>
    <t>1315321677</t>
  </si>
  <si>
    <t>Odkopávky a prokopávky zapažené pro spodní stavbu železnic strojně v hornině třídy těžitelnosti I skupiny 1 a 2 Příplatek k cenám za ztížení při rekonstrukcích</t>
  </si>
  <si>
    <t>162351104</t>
  </si>
  <si>
    <t>Vodorovné přemístění přes 500 do 1000 m výkopku/sypaniny z horniny třídy těžitelnosti I skupiny 1 až 3</t>
  </si>
  <si>
    <t>-1023172802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</si>
  <si>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</si>
  <si>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162751119</t>
  </si>
  <si>
    <t>Příplatek k vodorovnému přemístění výkopku/sypaniny z horniny třídy těžitelnosti I skupiny 1 až 3 ZKD 1000 m přes 10000 m</t>
  </si>
  <si>
    <t>-2078706706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</si>
  <si>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</si>
  <si>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 xml:space="preserve">Poznámka k položce:_x000D_
do 20 km_x000D_
</t>
  </si>
  <si>
    <t>167151101</t>
  </si>
  <si>
    <t>Nakládání výkopku z hornin třídy těžitelnosti I skupiny 1 až 3 do 100 m3</t>
  </si>
  <si>
    <t>-1635329736</t>
  </si>
  <si>
    <t>Nakládání, skládání a překládání neulehlého výkopku nebo sypaniny strojně nakládání, množství do 100 m3, z horniny třídy těžitelnosti I, skupiny 1 až 3</t>
  </si>
  <si>
    <t>171151103</t>
  </si>
  <si>
    <t>Uložení sypaniny z hornin soudržných do násypů zhutněných strojně</t>
  </si>
  <si>
    <t>603137872</t>
  </si>
  <si>
    <t>Uložení sypanin do násypů strojně s rozprostřením sypaniny ve vrstvách a s hrubým urovnáním zhutněných z hornin soudržných jakékoliv třídy těžitelnosti</t>
  </si>
  <si>
    <t>171201231</t>
  </si>
  <si>
    <t>Poplatek za uložení zeminy a kamení na recyklační skládce (skládkovné) kód odpadu 17 05 04</t>
  </si>
  <si>
    <t>t</t>
  </si>
  <si>
    <t>825149664</t>
  </si>
  <si>
    <t>Poplatek za uložení stavebního odpadu na recyklační skládce (skládkovné) zeminy a kamení zatříděného do Katalogu odpadů pod kódem 17 05 04</t>
  </si>
  <si>
    <t>Poznámka k položce:_x000D_
51,91m3*1,8t</t>
  </si>
  <si>
    <t>174151101</t>
  </si>
  <si>
    <t>Zásyp jam, šachet rýh nebo kolem objektů sypaninou se zhutněním</t>
  </si>
  <si>
    <t>-426116698</t>
  </si>
  <si>
    <t>Zásyp sypaninou z jakékoliv horniny strojně s uložením výkopku ve vrstvách se zhutněním jam, šachet, rýh nebo kolem objektů v těchto vykopávkách</t>
  </si>
  <si>
    <t>Poznámka k položce:_x000D_
1,47mv*5,695m d*3m š</t>
  </si>
  <si>
    <t>Komunikace pozemní</t>
  </si>
  <si>
    <t>564730001</t>
  </si>
  <si>
    <t>Podklad nebo kryt z kameniva hrubého drceného vel. 8-16 mm plochy do 100 m2 tl 100 mm</t>
  </si>
  <si>
    <t>-202032441</t>
  </si>
  <si>
    <t>Podklad nebo kryt z kameniva hrubého drceného vel. 8-16 mm s rozprostřením a zhutněním plochy jednotlivě do 100 m2, po zhutnění tl. 100 mm</t>
  </si>
  <si>
    <t>Poznámka k položce:_x000D_
štěrk 8/16 pod prahy</t>
  </si>
  <si>
    <t>58343872</t>
  </si>
  <si>
    <t>kamenivo drcené hrubé frakce 8/16</t>
  </si>
  <si>
    <t>1375218239</t>
  </si>
  <si>
    <t>564811011</t>
  </si>
  <si>
    <t>Podklad ze štěrkodrtě ŠD plochy do 100 m2 tl 50 mm</t>
  </si>
  <si>
    <t>-1214415498</t>
  </si>
  <si>
    <t>Podklad ze štěrkodrti ŠD s rozprostřením a zhutněním plochy jednotlivě do 100 m2, po zhutnění tl. 50 mm</t>
  </si>
  <si>
    <t>Poznámka k položce:_x000D_
štěrk 4/8 pod prahy</t>
  </si>
  <si>
    <t>58343810</t>
  </si>
  <si>
    <t>kamenivo drcené hrubé frakce 4/8</t>
  </si>
  <si>
    <t>148057062</t>
  </si>
  <si>
    <t>564771101</t>
  </si>
  <si>
    <t>Podklad nebo kryt z kameniva hrubého drceného vel. 32-63 mm plochy do 100 m2 tl 250 mm</t>
  </si>
  <si>
    <t>-2092320084</t>
  </si>
  <si>
    <t>Podklad nebo kryt z kameniva hrubého drceného vel. 32-63 mm s rozprostřením a zhutněním plochy jednotlivě do 100 m2, po zhutnění tl. 250 mm</t>
  </si>
  <si>
    <t>Poznámka k položce:_x000D_
štěrk mezi prahy 0,25tl</t>
  </si>
  <si>
    <t>-1223448063</t>
  </si>
  <si>
    <t>58344005</t>
  </si>
  <si>
    <t>kamenivo drcené hrubé frakce 32/63 třída BI OTP ČD</t>
  </si>
  <si>
    <t>246537539</t>
  </si>
  <si>
    <t>Poznámka k položce:_x000D_
29,61m2*0,5m tl*1,6t , štěk mezi prahy</t>
  </si>
  <si>
    <t>460641126</t>
  </si>
  <si>
    <t>Základové konstrukce při elektromontážích ze ŽB tř. C 30/37 bez zvláštních nároků na prostředí</t>
  </si>
  <si>
    <t>-1038459824</t>
  </si>
  <si>
    <t>Základové konstrukce základ bez bednění do rostlé zeminy z monolitického železobetonu bez výztuže bez zvláštních nároků na prostředí tř. C 30/37</t>
  </si>
  <si>
    <t>Poznámka k položce:_x000D_
betonové prahy 2*(0,4*0,5*5,695)+0,5*0,5*5,695</t>
  </si>
  <si>
    <t>58933322</t>
  </si>
  <si>
    <t>beton C 30/37 X0 kamenivo frakce 0/8</t>
  </si>
  <si>
    <t>-472921414</t>
  </si>
  <si>
    <t>1074578774</t>
  </si>
  <si>
    <t>Poznámka k položce:_x000D_
základová deska 0,2m*35,309 m2</t>
  </si>
  <si>
    <t>-1832712136</t>
  </si>
  <si>
    <t>460641211</t>
  </si>
  <si>
    <t>Výztuž základových konstrukcí při elektromontážích betonářskou ocelí 10 216</t>
  </si>
  <si>
    <t>-1705877767</t>
  </si>
  <si>
    <t>Základové konstrukce výztuž z betonářské oceli 10 206</t>
  </si>
  <si>
    <t xml:space="preserve">Poznámka k položce:_x000D_
Výstuž do základové desky36m2 :  6ks x32,4kg_x000D_
</t>
  </si>
  <si>
    <t>31316007</t>
  </si>
  <si>
    <t>síť výztužná svařovaná DIN 488 jakost B500A 150x150mm drát D 8mm</t>
  </si>
  <si>
    <t>-123496551</t>
  </si>
  <si>
    <t>Poznámka k položce:_x000D_
6ks x 6m2</t>
  </si>
  <si>
    <t>-87316859</t>
  </si>
  <si>
    <t>VON - VRNy</t>
  </si>
  <si>
    <t xml:space="preserve">    VRN1 - Průzkumné, zeměměřičské a projektové práce</t>
  </si>
  <si>
    <t xml:space="preserve">    VRN2 - Příprava staveniště</t>
  </si>
  <si>
    <t xml:space="preserve">    VRN7 - Provozní vlivy</t>
  </si>
  <si>
    <t>Průzkumné, zeměměřičské a projektové práce</t>
  </si>
  <si>
    <t>012164000</t>
  </si>
  <si>
    <t>Vytyčení a zaměření inženýrských sítí</t>
  </si>
  <si>
    <t>%</t>
  </si>
  <si>
    <t>1024</t>
  </si>
  <si>
    <t>-826212127</t>
  </si>
  <si>
    <t>012234000</t>
  </si>
  <si>
    <t>Vytyčení obvodu stavby</t>
  </si>
  <si>
    <t>-2032245837</t>
  </si>
  <si>
    <t>012344000</t>
  </si>
  <si>
    <t>Vytyčovací práce</t>
  </si>
  <si>
    <t>1973351499</t>
  </si>
  <si>
    <t>012444000</t>
  </si>
  <si>
    <t>Geodetické měření skutečného provedení stavby</t>
  </si>
  <si>
    <t>-116885178</t>
  </si>
  <si>
    <t>Dokumentace skutečného provedení stavby</t>
  </si>
  <si>
    <t>820159571</t>
  </si>
  <si>
    <t>VRN2</t>
  </si>
  <si>
    <t>Příprava staveniště</t>
  </si>
  <si>
    <t>020001000</t>
  </si>
  <si>
    <t>1235479557</t>
  </si>
  <si>
    <t>329549096</t>
  </si>
  <si>
    <t>039103000</t>
  </si>
  <si>
    <t>Rozebrání, bourání a odvoz zařízení staveniště</t>
  </si>
  <si>
    <t>-118002357</t>
  </si>
  <si>
    <t>VRN7</t>
  </si>
  <si>
    <t>Provozní vlivy</t>
  </si>
  <si>
    <t>070001000</t>
  </si>
  <si>
    <t>-957855985</t>
  </si>
  <si>
    <t>Poznámka k položce:_x000D_
vč. Dopravně inženýrského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</si>
</sst>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9" fillId="0" borderId="22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167" fontId="29" fillId="0" borderId="22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3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3" borderId="7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3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107"/>
  <sheetViews>
    <sheetView showGridLines="0" tabSelected="1" topLeftCell="A94" workbookViewId="0">
      <selection activeCell="AG94" sqref="AG94:AM9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56" t="s">
        <v>13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R5" s="16"/>
      <c r="BS5" s="13" t="s">
        <v>6</v>
      </c>
    </row>
    <row r="6" spans="1:74" ht="36.9" customHeight="1">
      <c r="B6" s="16"/>
      <c r="D6" s="21" t="s">
        <v>14</v>
      </c>
      <c r="K6" s="158" t="s">
        <v>15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19</v>
      </c>
      <c r="AK11" s="22" t="s">
        <v>24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23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19</v>
      </c>
      <c r="AK14" s="22" t="s">
        <v>24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4</v>
      </c>
    </row>
    <row r="16" spans="1:74" ht="12" customHeight="1">
      <c r="B16" s="16"/>
      <c r="D16" s="22" t="s">
        <v>26</v>
      </c>
      <c r="AK16" s="22" t="s">
        <v>23</v>
      </c>
      <c r="AN16" s="20" t="s">
        <v>1</v>
      </c>
      <c r="AR16" s="16"/>
      <c r="BS16" s="13" t="s">
        <v>4</v>
      </c>
    </row>
    <row r="17" spans="2:71" ht="18.45" customHeight="1">
      <c r="B17" s="16"/>
      <c r="E17" s="20" t="s">
        <v>27</v>
      </c>
      <c r="AK17" s="22" t="s">
        <v>24</v>
      </c>
      <c r="AN17" s="20" t="s">
        <v>1</v>
      </c>
      <c r="AR17" s="16"/>
      <c r="BS17" s="13" t="s">
        <v>28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23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19</v>
      </c>
      <c r="AK20" s="22" t="s">
        <v>24</v>
      </c>
      <c r="AN20" s="20" t="s">
        <v>1</v>
      </c>
      <c r="AR20" s="16"/>
      <c r="BS20" s="13" t="s">
        <v>28</v>
      </c>
    </row>
    <row r="21" spans="2:71" ht="6.9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59" t="s">
        <v>1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0">
        <f>ROUND(AG94,2)</f>
        <v>0</v>
      </c>
      <c r="AL26" s="161"/>
      <c r="AM26" s="161"/>
      <c r="AN26" s="161"/>
      <c r="AO26" s="161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2" t="s">
        <v>32</v>
      </c>
      <c r="M28" s="162"/>
      <c r="N28" s="162"/>
      <c r="O28" s="162"/>
      <c r="P28" s="162"/>
      <c r="W28" s="162" t="s">
        <v>33</v>
      </c>
      <c r="X28" s="162"/>
      <c r="Y28" s="162"/>
      <c r="Z28" s="162"/>
      <c r="AA28" s="162"/>
      <c r="AB28" s="162"/>
      <c r="AC28" s="162"/>
      <c r="AD28" s="162"/>
      <c r="AE28" s="162"/>
      <c r="AK28" s="162" t="s">
        <v>34</v>
      </c>
      <c r="AL28" s="162"/>
      <c r="AM28" s="162"/>
      <c r="AN28" s="162"/>
      <c r="AO28" s="162"/>
      <c r="AR28" s="25"/>
    </row>
    <row r="29" spans="2:71" s="2" customFormat="1" ht="14.4" customHeight="1">
      <c r="B29" s="29"/>
      <c r="D29" s="22" t="s">
        <v>35</v>
      </c>
      <c r="F29" s="22" t="s">
        <v>36</v>
      </c>
      <c r="L29" s="163">
        <v>0.21</v>
      </c>
      <c r="M29" s="164"/>
      <c r="N29" s="164"/>
      <c r="O29" s="164"/>
      <c r="P29" s="164"/>
      <c r="W29" s="165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5">
        <f>ROUND(AV94, 2)</f>
        <v>0</v>
      </c>
      <c r="AL29" s="164"/>
      <c r="AM29" s="164"/>
      <c r="AN29" s="164"/>
      <c r="AO29" s="164"/>
      <c r="AR29" s="29"/>
    </row>
    <row r="30" spans="2:71" s="2" customFormat="1" ht="14.4" customHeight="1">
      <c r="B30" s="29"/>
      <c r="F30" s="22" t="s">
        <v>37</v>
      </c>
      <c r="L30" s="163">
        <v>0.12</v>
      </c>
      <c r="M30" s="164"/>
      <c r="N30" s="164"/>
      <c r="O30" s="164"/>
      <c r="P30" s="164"/>
      <c r="W30" s="165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5">
        <f>ROUND(AW94, 2)</f>
        <v>0</v>
      </c>
      <c r="AL30" s="164"/>
      <c r="AM30" s="164"/>
      <c r="AN30" s="164"/>
      <c r="AO30" s="164"/>
      <c r="AR30" s="29"/>
    </row>
    <row r="31" spans="2:71" s="2" customFormat="1" ht="14.4" hidden="1" customHeight="1">
      <c r="B31" s="29"/>
      <c r="F31" s="22" t="s">
        <v>38</v>
      </c>
      <c r="L31" s="163">
        <v>0.21</v>
      </c>
      <c r="M31" s="164"/>
      <c r="N31" s="164"/>
      <c r="O31" s="164"/>
      <c r="P31" s="164"/>
      <c r="W31" s="165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5">
        <v>0</v>
      </c>
      <c r="AL31" s="164"/>
      <c r="AM31" s="164"/>
      <c r="AN31" s="164"/>
      <c r="AO31" s="164"/>
      <c r="AR31" s="29"/>
    </row>
    <row r="32" spans="2:71" s="2" customFormat="1" ht="14.4" hidden="1" customHeight="1">
      <c r="B32" s="29"/>
      <c r="F32" s="22" t="s">
        <v>39</v>
      </c>
      <c r="L32" s="163">
        <v>0.12</v>
      </c>
      <c r="M32" s="164"/>
      <c r="N32" s="164"/>
      <c r="O32" s="164"/>
      <c r="P32" s="164"/>
      <c r="W32" s="165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5">
        <v>0</v>
      </c>
      <c r="AL32" s="164"/>
      <c r="AM32" s="164"/>
      <c r="AN32" s="164"/>
      <c r="AO32" s="164"/>
      <c r="AR32" s="29"/>
    </row>
    <row r="33" spans="2:44" s="2" customFormat="1" ht="14.4" hidden="1" customHeight="1">
      <c r="B33" s="29"/>
      <c r="F33" s="22" t="s">
        <v>40</v>
      </c>
      <c r="L33" s="163">
        <v>0</v>
      </c>
      <c r="M33" s="164"/>
      <c r="N33" s="164"/>
      <c r="O33" s="164"/>
      <c r="P33" s="164"/>
      <c r="W33" s="165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5">
        <v>0</v>
      </c>
      <c r="AL33" s="164"/>
      <c r="AM33" s="164"/>
      <c r="AN33" s="164"/>
      <c r="AO33" s="164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69" t="s">
        <v>43</v>
      </c>
      <c r="Y35" s="167"/>
      <c r="Z35" s="167"/>
      <c r="AA35" s="167"/>
      <c r="AB35" s="167"/>
      <c r="AC35" s="32"/>
      <c r="AD35" s="32"/>
      <c r="AE35" s="32"/>
      <c r="AF35" s="32"/>
      <c r="AG35" s="32"/>
      <c r="AH35" s="32"/>
      <c r="AI35" s="32"/>
      <c r="AJ35" s="32"/>
      <c r="AK35" s="166">
        <f>SUM(AK26:AK33)</f>
        <v>0</v>
      </c>
      <c r="AL35" s="167"/>
      <c r="AM35" s="167"/>
      <c r="AN35" s="167"/>
      <c r="AO35" s="168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>
      <c r="B82" s="25"/>
      <c r="C82" s="17" t="s">
        <v>50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123176</v>
      </c>
      <c r="AR84" s="41"/>
    </row>
    <row r="85" spans="1:91" s="4" customFormat="1" ht="36.9" customHeight="1">
      <c r="B85" s="42"/>
      <c r="C85" s="43" t="s">
        <v>14</v>
      </c>
      <c r="L85" s="177" t="str">
        <f>K6</f>
        <v>Výstavba nové měnírny MR 5 Šanov II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R85" s="42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79" t="str">
        <f>IF(AN8= "","",AN8)</f>
        <v>15. 7. 2025</v>
      </c>
      <c r="AN87" s="179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22</v>
      </c>
      <c r="L89" s="3" t="str">
        <f>IF(E11= "","",E11)</f>
        <v xml:space="preserve"> </v>
      </c>
      <c r="AI89" s="22" t="s">
        <v>26</v>
      </c>
      <c r="AM89" s="180" t="str">
        <f>IF(E17="","",E17)</f>
        <v>Sagasta s.r.o.</v>
      </c>
      <c r="AN89" s="181"/>
      <c r="AO89" s="181"/>
      <c r="AP89" s="181"/>
      <c r="AR89" s="25"/>
      <c r="AS89" s="173" t="s">
        <v>51</v>
      </c>
      <c r="AT89" s="174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80" t="str">
        <f>IF(E20="","",E20)</f>
        <v xml:space="preserve"> </v>
      </c>
      <c r="AN90" s="181"/>
      <c r="AO90" s="181"/>
      <c r="AP90" s="181"/>
      <c r="AR90" s="25"/>
      <c r="AS90" s="175"/>
      <c r="AT90" s="176"/>
      <c r="BD90" s="49"/>
    </row>
    <row r="91" spans="1:91" s="1" customFormat="1" ht="10.8" customHeight="1">
      <c r="B91" s="25"/>
      <c r="AR91" s="25"/>
      <c r="AS91" s="175"/>
      <c r="AT91" s="176"/>
      <c r="BD91" s="49"/>
    </row>
    <row r="92" spans="1:91" s="1" customFormat="1" ht="29.25" customHeight="1">
      <c r="B92" s="25"/>
      <c r="C92" s="155" t="s">
        <v>52</v>
      </c>
      <c r="D92" s="154"/>
      <c r="E92" s="154"/>
      <c r="F92" s="154"/>
      <c r="G92" s="154"/>
      <c r="H92" s="50"/>
      <c r="I92" s="153" t="s">
        <v>53</v>
      </c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72" t="s">
        <v>54</v>
      </c>
      <c r="AH92" s="154"/>
      <c r="AI92" s="154"/>
      <c r="AJ92" s="154"/>
      <c r="AK92" s="154"/>
      <c r="AL92" s="154"/>
      <c r="AM92" s="154"/>
      <c r="AN92" s="153" t="s">
        <v>55</v>
      </c>
      <c r="AO92" s="154"/>
      <c r="AP92" s="182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1" s="1" customFormat="1" ht="10.8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3">
        <f>ROUND(SUM(AG95:AG105),2)</f>
        <v>0</v>
      </c>
      <c r="AH94" s="183"/>
      <c r="AI94" s="183"/>
      <c r="AJ94" s="183"/>
      <c r="AK94" s="183"/>
      <c r="AL94" s="183"/>
      <c r="AM94" s="183"/>
      <c r="AN94" s="184">
        <f t="shared" ref="AN94:AN105" si="0">SUM(AG94,AT94)</f>
        <v>0</v>
      </c>
      <c r="AO94" s="184"/>
      <c r="AP94" s="184"/>
      <c r="AQ94" s="60" t="s">
        <v>1</v>
      </c>
      <c r="AR94" s="56"/>
      <c r="AS94" s="61">
        <f>ROUND(SUM(AS95:AS105),2)</f>
        <v>0</v>
      </c>
      <c r="AT94" s="62">
        <f t="shared" ref="AT94:AT105" si="1">ROUND(SUM(AV94:AW94),2)</f>
        <v>0</v>
      </c>
      <c r="AU94" s="63">
        <f>ROUND(SUM(AU95:AU105),5)</f>
        <v>3182.4864200000002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ROUND(SUM(AZ95:AZ105),2)</f>
        <v>0</v>
      </c>
      <c r="BA94" s="62">
        <f>ROUND(SUM(BA95:BA105),2)</f>
        <v>0</v>
      </c>
      <c r="BB94" s="62">
        <f>ROUND(SUM(BB95:BB105),2)</f>
        <v>0</v>
      </c>
      <c r="BC94" s="62">
        <f>ROUND(SUM(BC95:BC105),2)</f>
        <v>0</v>
      </c>
      <c r="BD94" s="64">
        <f>ROUND(SUM(BD95:BD105),2)</f>
        <v>0</v>
      </c>
      <c r="BS94" s="65" t="s">
        <v>70</v>
      </c>
      <c r="BT94" s="65" t="s">
        <v>71</v>
      </c>
      <c r="BU94" s="66" t="s">
        <v>72</v>
      </c>
      <c r="BV94" s="65" t="s">
        <v>73</v>
      </c>
      <c r="BW94" s="65" t="s">
        <v>5</v>
      </c>
      <c r="BX94" s="65" t="s">
        <v>74</v>
      </c>
      <c r="CL94" s="65" t="s">
        <v>1</v>
      </c>
    </row>
    <row r="95" spans="1:91" s="6" customFormat="1" ht="24.75" customHeight="1">
      <c r="A95" s="67" t="s">
        <v>75</v>
      </c>
      <c r="B95" s="68"/>
      <c r="C95" s="69"/>
      <c r="D95" s="152" t="s">
        <v>76</v>
      </c>
      <c r="E95" s="152"/>
      <c r="F95" s="152"/>
      <c r="G95" s="152"/>
      <c r="H95" s="152"/>
      <c r="I95" s="70"/>
      <c r="J95" s="152" t="s">
        <v>77</v>
      </c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70">
        <f>'PS 001.1 - Střídavá část ...'!J30</f>
        <v>0</v>
      </c>
      <c r="AH95" s="171"/>
      <c r="AI95" s="171"/>
      <c r="AJ95" s="171"/>
      <c r="AK95" s="171"/>
      <c r="AL95" s="171"/>
      <c r="AM95" s="171"/>
      <c r="AN95" s="170">
        <f t="shared" si="0"/>
        <v>0</v>
      </c>
      <c r="AO95" s="171"/>
      <c r="AP95" s="171"/>
      <c r="AQ95" s="71" t="s">
        <v>78</v>
      </c>
      <c r="AR95" s="68"/>
      <c r="AS95" s="72">
        <v>0</v>
      </c>
      <c r="AT95" s="73">
        <f t="shared" si="1"/>
        <v>0</v>
      </c>
      <c r="AU95" s="74">
        <f>'PS 001.1 - Střídavá část ...'!P127</f>
        <v>0</v>
      </c>
      <c r="AV95" s="73">
        <f>'PS 001.1 - Střídavá část ...'!J33</f>
        <v>0</v>
      </c>
      <c r="AW95" s="73">
        <f>'PS 001.1 - Střídavá část ...'!J34</f>
        <v>0</v>
      </c>
      <c r="AX95" s="73">
        <f>'PS 001.1 - Střídavá část ...'!J35</f>
        <v>0</v>
      </c>
      <c r="AY95" s="73">
        <f>'PS 001.1 - Střídavá část ...'!J36</f>
        <v>0</v>
      </c>
      <c r="AZ95" s="73">
        <f>'PS 001.1 - Střídavá část ...'!F33</f>
        <v>0</v>
      </c>
      <c r="BA95" s="73">
        <f>'PS 001.1 - Střídavá část ...'!F34</f>
        <v>0</v>
      </c>
      <c r="BB95" s="73">
        <f>'PS 001.1 - Střídavá část ...'!F35</f>
        <v>0</v>
      </c>
      <c r="BC95" s="73">
        <f>'PS 001.1 - Střídavá část ...'!F36</f>
        <v>0</v>
      </c>
      <c r="BD95" s="75">
        <f>'PS 001.1 - Střídavá část ...'!F37</f>
        <v>0</v>
      </c>
      <c r="BT95" s="76" t="s">
        <v>79</v>
      </c>
      <c r="BV95" s="76" t="s">
        <v>73</v>
      </c>
      <c r="BW95" s="76" t="s">
        <v>80</v>
      </c>
      <c r="BX95" s="76" t="s">
        <v>5</v>
      </c>
      <c r="CL95" s="76" t="s">
        <v>1</v>
      </c>
      <c r="CM95" s="76" t="s">
        <v>81</v>
      </c>
    </row>
    <row r="96" spans="1:91" s="6" customFormat="1" ht="24.75" customHeight="1">
      <c r="A96" s="67" t="s">
        <v>75</v>
      </c>
      <c r="B96" s="68"/>
      <c r="C96" s="69"/>
      <c r="D96" s="152" t="s">
        <v>82</v>
      </c>
      <c r="E96" s="152"/>
      <c r="F96" s="152"/>
      <c r="G96" s="152"/>
      <c r="H96" s="152"/>
      <c r="I96" s="70"/>
      <c r="J96" s="152" t="s">
        <v>83</v>
      </c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70">
        <f>'PS 001.2 - Trakční techno...'!J30</f>
        <v>0</v>
      </c>
      <c r="AH96" s="171"/>
      <c r="AI96" s="171"/>
      <c r="AJ96" s="171"/>
      <c r="AK96" s="171"/>
      <c r="AL96" s="171"/>
      <c r="AM96" s="171"/>
      <c r="AN96" s="170">
        <f t="shared" si="0"/>
        <v>0</v>
      </c>
      <c r="AO96" s="171"/>
      <c r="AP96" s="171"/>
      <c r="AQ96" s="71" t="s">
        <v>78</v>
      </c>
      <c r="AR96" s="68"/>
      <c r="AS96" s="72">
        <v>0</v>
      </c>
      <c r="AT96" s="73">
        <f t="shared" si="1"/>
        <v>0</v>
      </c>
      <c r="AU96" s="74">
        <f>'PS 001.2 - Trakční techno...'!P133</f>
        <v>0</v>
      </c>
      <c r="AV96" s="73">
        <f>'PS 001.2 - Trakční techno...'!J33</f>
        <v>0</v>
      </c>
      <c r="AW96" s="73">
        <f>'PS 001.2 - Trakční techno...'!J34</f>
        <v>0</v>
      </c>
      <c r="AX96" s="73">
        <f>'PS 001.2 - Trakční techno...'!J35</f>
        <v>0</v>
      </c>
      <c r="AY96" s="73">
        <f>'PS 001.2 - Trakční techno...'!J36</f>
        <v>0</v>
      </c>
      <c r="AZ96" s="73">
        <f>'PS 001.2 - Trakční techno...'!F33</f>
        <v>0</v>
      </c>
      <c r="BA96" s="73">
        <f>'PS 001.2 - Trakční techno...'!F34</f>
        <v>0</v>
      </c>
      <c r="BB96" s="73">
        <f>'PS 001.2 - Trakční techno...'!F35</f>
        <v>0</v>
      </c>
      <c r="BC96" s="73">
        <f>'PS 001.2 - Trakční techno...'!F36</f>
        <v>0</v>
      </c>
      <c r="BD96" s="75">
        <f>'PS 001.2 - Trakční techno...'!F37</f>
        <v>0</v>
      </c>
      <c r="BT96" s="76" t="s">
        <v>79</v>
      </c>
      <c r="BV96" s="76" t="s">
        <v>73</v>
      </c>
      <c r="BW96" s="76" t="s">
        <v>84</v>
      </c>
      <c r="BX96" s="76" t="s">
        <v>5</v>
      </c>
      <c r="CL96" s="76" t="s">
        <v>1</v>
      </c>
      <c r="CM96" s="76" t="s">
        <v>81</v>
      </c>
    </row>
    <row r="97" spans="1:91" s="6" customFormat="1" ht="24.75" customHeight="1">
      <c r="A97" s="67" t="s">
        <v>75</v>
      </c>
      <c r="B97" s="68"/>
      <c r="C97" s="69"/>
      <c r="D97" s="152" t="s">
        <v>85</v>
      </c>
      <c r="E97" s="152"/>
      <c r="F97" s="152"/>
      <c r="G97" s="152"/>
      <c r="H97" s="152"/>
      <c r="I97" s="70"/>
      <c r="J97" s="152" t="s">
        <v>86</v>
      </c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70">
        <f>'PS 001.3 - Vlastní spotřeba'!J30</f>
        <v>0</v>
      </c>
      <c r="AH97" s="171"/>
      <c r="AI97" s="171"/>
      <c r="AJ97" s="171"/>
      <c r="AK97" s="171"/>
      <c r="AL97" s="171"/>
      <c r="AM97" s="171"/>
      <c r="AN97" s="170">
        <f t="shared" si="0"/>
        <v>0</v>
      </c>
      <c r="AO97" s="171"/>
      <c r="AP97" s="171"/>
      <c r="AQ97" s="71" t="s">
        <v>78</v>
      </c>
      <c r="AR97" s="68"/>
      <c r="AS97" s="72">
        <v>0</v>
      </c>
      <c r="AT97" s="73">
        <f t="shared" si="1"/>
        <v>0</v>
      </c>
      <c r="AU97" s="74">
        <f>'PS 001.3 - Vlastní spotřeba'!P126</f>
        <v>0</v>
      </c>
      <c r="AV97" s="73">
        <f>'PS 001.3 - Vlastní spotřeba'!J33</f>
        <v>0</v>
      </c>
      <c r="AW97" s="73">
        <f>'PS 001.3 - Vlastní spotřeba'!J34</f>
        <v>0</v>
      </c>
      <c r="AX97" s="73">
        <f>'PS 001.3 - Vlastní spotřeba'!J35</f>
        <v>0</v>
      </c>
      <c r="AY97" s="73">
        <f>'PS 001.3 - Vlastní spotřeba'!J36</f>
        <v>0</v>
      </c>
      <c r="AZ97" s="73">
        <f>'PS 001.3 - Vlastní spotřeba'!F33</f>
        <v>0</v>
      </c>
      <c r="BA97" s="73">
        <f>'PS 001.3 - Vlastní spotřeba'!F34</f>
        <v>0</v>
      </c>
      <c r="BB97" s="73">
        <f>'PS 001.3 - Vlastní spotřeba'!F35</f>
        <v>0</v>
      </c>
      <c r="BC97" s="73">
        <f>'PS 001.3 - Vlastní spotřeba'!F36</f>
        <v>0</v>
      </c>
      <c r="BD97" s="75">
        <f>'PS 001.3 - Vlastní spotřeba'!F37</f>
        <v>0</v>
      </c>
      <c r="BT97" s="76" t="s">
        <v>79</v>
      </c>
      <c r="BV97" s="76" t="s">
        <v>73</v>
      </c>
      <c r="BW97" s="76" t="s">
        <v>87</v>
      </c>
      <c r="BX97" s="76" t="s">
        <v>5</v>
      </c>
      <c r="CL97" s="76" t="s">
        <v>1</v>
      </c>
      <c r="CM97" s="76" t="s">
        <v>81</v>
      </c>
    </row>
    <row r="98" spans="1:91" s="6" customFormat="1" ht="24.75" customHeight="1">
      <c r="A98" s="67" t="s">
        <v>75</v>
      </c>
      <c r="B98" s="68"/>
      <c r="C98" s="69"/>
      <c r="D98" s="152" t="s">
        <v>88</v>
      </c>
      <c r="E98" s="152"/>
      <c r="F98" s="152"/>
      <c r="G98" s="152"/>
      <c r="H98" s="152"/>
      <c r="I98" s="70"/>
      <c r="J98" s="152" t="s">
        <v>89</v>
      </c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70">
        <f>'PS 001.4 - Dálkové ovládání'!J30</f>
        <v>0</v>
      </c>
      <c r="AH98" s="171"/>
      <c r="AI98" s="171"/>
      <c r="AJ98" s="171"/>
      <c r="AK98" s="171"/>
      <c r="AL98" s="171"/>
      <c r="AM98" s="171"/>
      <c r="AN98" s="170">
        <f t="shared" si="0"/>
        <v>0</v>
      </c>
      <c r="AO98" s="171"/>
      <c r="AP98" s="171"/>
      <c r="AQ98" s="71" t="s">
        <v>78</v>
      </c>
      <c r="AR98" s="68"/>
      <c r="AS98" s="72">
        <v>0</v>
      </c>
      <c r="AT98" s="73">
        <f t="shared" si="1"/>
        <v>0</v>
      </c>
      <c r="AU98" s="74">
        <f>'PS 001.4 - Dálkové ovládání'!P126</f>
        <v>0</v>
      </c>
      <c r="AV98" s="73">
        <f>'PS 001.4 - Dálkové ovládání'!J33</f>
        <v>0</v>
      </c>
      <c r="AW98" s="73">
        <f>'PS 001.4 - Dálkové ovládání'!J34</f>
        <v>0</v>
      </c>
      <c r="AX98" s="73">
        <f>'PS 001.4 - Dálkové ovládání'!J35</f>
        <v>0</v>
      </c>
      <c r="AY98" s="73">
        <f>'PS 001.4 - Dálkové ovládání'!J36</f>
        <v>0</v>
      </c>
      <c r="AZ98" s="73">
        <f>'PS 001.4 - Dálkové ovládání'!F33</f>
        <v>0</v>
      </c>
      <c r="BA98" s="73">
        <f>'PS 001.4 - Dálkové ovládání'!F34</f>
        <v>0</v>
      </c>
      <c r="BB98" s="73">
        <f>'PS 001.4 - Dálkové ovládání'!F35</f>
        <v>0</v>
      </c>
      <c r="BC98" s="73">
        <f>'PS 001.4 - Dálkové ovládání'!F36</f>
        <v>0</v>
      </c>
      <c r="BD98" s="75">
        <f>'PS 001.4 - Dálkové ovládání'!F37</f>
        <v>0</v>
      </c>
      <c r="BT98" s="76" t="s">
        <v>79</v>
      </c>
      <c r="BV98" s="76" t="s">
        <v>73</v>
      </c>
      <c r="BW98" s="76" t="s">
        <v>90</v>
      </c>
      <c r="BX98" s="76" t="s">
        <v>5</v>
      </c>
      <c r="CL98" s="76" t="s">
        <v>1</v>
      </c>
      <c r="CM98" s="76" t="s">
        <v>81</v>
      </c>
    </row>
    <row r="99" spans="1:91" s="6" customFormat="1" ht="24.75" customHeight="1">
      <c r="A99" s="67" t="s">
        <v>75</v>
      </c>
      <c r="B99" s="68"/>
      <c r="C99" s="69"/>
      <c r="D99" s="152" t="s">
        <v>91</v>
      </c>
      <c r="E99" s="152"/>
      <c r="F99" s="152"/>
      <c r="G99" s="152"/>
      <c r="H99" s="152"/>
      <c r="I99" s="70"/>
      <c r="J99" s="152" t="s">
        <v>92</v>
      </c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70">
        <f>'PS 001.5 - LPH'!J30</f>
        <v>0</v>
      </c>
      <c r="AH99" s="171"/>
      <c r="AI99" s="171"/>
      <c r="AJ99" s="171"/>
      <c r="AK99" s="171"/>
      <c r="AL99" s="171"/>
      <c r="AM99" s="171"/>
      <c r="AN99" s="170">
        <f t="shared" si="0"/>
        <v>0</v>
      </c>
      <c r="AO99" s="171"/>
      <c r="AP99" s="171"/>
      <c r="AQ99" s="71" t="s">
        <v>78</v>
      </c>
      <c r="AR99" s="68"/>
      <c r="AS99" s="72">
        <v>0</v>
      </c>
      <c r="AT99" s="73">
        <f t="shared" si="1"/>
        <v>0</v>
      </c>
      <c r="AU99" s="74">
        <f>'PS 001.5 - LPH'!P120</f>
        <v>0</v>
      </c>
      <c r="AV99" s="73">
        <f>'PS 001.5 - LPH'!J33</f>
        <v>0</v>
      </c>
      <c r="AW99" s="73">
        <f>'PS 001.5 - LPH'!J34</f>
        <v>0</v>
      </c>
      <c r="AX99" s="73">
        <f>'PS 001.5 - LPH'!J35</f>
        <v>0</v>
      </c>
      <c r="AY99" s="73">
        <f>'PS 001.5 - LPH'!J36</f>
        <v>0</v>
      </c>
      <c r="AZ99" s="73">
        <f>'PS 001.5 - LPH'!F33</f>
        <v>0</v>
      </c>
      <c r="BA99" s="73">
        <f>'PS 001.5 - LPH'!F34</f>
        <v>0</v>
      </c>
      <c r="BB99" s="73">
        <f>'PS 001.5 - LPH'!F35</f>
        <v>0</v>
      </c>
      <c r="BC99" s="73">
        <f>'PS 001.5 - LPH'!F36</f>
        <v>0</v>
      </c>
      <c r="BD99" s="75">
        <f>'PS 001.5 - LPH'!F37</f>
        <v>0</v>
      </c>
      <c r="BT99" s="76" t="s">
        <v>79</v>
      </c>
      <c r="BV99" s="76" t="s">
        <v>73</v>
      </c>
      <c r="BW99" s="76" t="s">
        <v>93</v>
      </c>
      <c r="BX99" s="76" t="s">
        <v>5</v>
      </c>
      <c r="CL99" s="76" t="s">
        <v>1</v>
      </c>
      <c r="CM99" s="76" t="s">
        <v>81</v>
      </c>
    </row>
    <row r="100" spans="1:91" s="6" customFormat="1" ht="24.75" customHeight="1">
      <c r="A100" s="67" t="s">
        <v>75</v>
      </c>
      <c r="B100" s="68"/>
      <c r="C100" s="69"/>
      <c r="D100" s="152" t="s">
        <v>94</v>
      </c>
      <c r="E100" s="152"/>
      <c r="F100" s="152"/>
      <c r="G100" s="152"/>
      <c r="H100" s="152"/>
      <c r="I100" s="70"/>
      <c r="J100" s="152" t="s">
        <v>95</v>
      </c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70">
        <f>'PS 001.6 - Stavební elekt...'!J30</f>
        <v>0</v>
      </c>
      <c r="AH100" s="171"/>
      <c r="AI100" s="171"/>
      <c r="AJ100" s="171"/>
      <c r="AK100" s="171"/>
      <c r="AL100" s="171"/>
      <c r="AM100" s="171"/>
      <c r="AN100" s="170">
        <f t="shared" si="0"/>
        <v>0</v>
      </c>
      <c r="AO100" s="171"/>
      <c r="AP100" s="171"/>
      <c r="AQ100" s="71" t="s">
        <v>78</v>
      </c>
      <c r="AR100" s="68"/>
      <c r="AS100" s="72">
        <v>0</v>
      </c>
      <c r="AT100" s="73">
        <f t="shared" si="1"/>
        <v>0</v>
      </c>
      <c r="AU100" s="74">
        <f>'PS 001.6 - Stavební elekt...'!P125</f>
        <v>0</v>
      </c>
      <c r="AV100" s="73">
        <f>'PS 001.6 - Stavební elekt...'!J33</f>
        <v>0</v>
      </c>
      <c r="AW100" s="73">
        <f>'PS 001.6 - Stavební elekt...'!J34</f>
        <v>0</v>
      </c>
      <c r="AX100" s="73">
        <f>'PS 001.6 - Stavební elekt...'!J35</f>
        <v>0</v>
      </c>
      <c r="AY100" s="73">
        <f>'PS 001.6 - Stavební elekt...'!J36</f>
        <v>0</v>
      </c>
      <c r="AZ100" s="73">
        <f>'PS 001.6 - Stavební elekt...'!F33</f>
        <v>0</v>
      </c>
      <c r="BA100" s="73">
        <f>'PS 001.6 - Stavební elekt...'!F34</f>
        <v>0</v>
      </c>
      <c r="BB100" s="73">
        <f>'PS 001.6 - Stavební elekt...'!F35</f>
        <v>0</v>
      </c>
      <c r="BC100" s="73">
        <f>'PS 001.6 - Stavební elekt...'!F36</f>
        <v>0</v>
      </c>
      <c r="BD100" s="75">
        <f>'PS 001.6 - Stavební elekt...'!F37</f>
        <v>0</v>
      </c>
      <c r="BT100" s="76" t="s">
        <v>79</v>
      </c>
      <c r="BV100" s="76" t="s">
        <v>73</v>
      </c>
      <c r="BW100" s="76" t="s">
        <v>96</v>
      </c>
      <c r="BX100" s="76" t="s">
        <v>5</v>
      </c>
      <c r="CL100" s="76" t="s">
        <v>1</v>
      </c>
      <c r="CM100" s="76" t="s">
        <v>81</v>
      </c>
    </row>
    <row r="101" spans="1:91" s="6" customFormat="1" ht="24.75" customHeight="1">
      <c r="A101" s="67" t="s">
        <v>75</v>
      </c>
      <c r="B101" s="68"/>
      <c r="C101" s="69"/>
      <c r="D101" s="152" t="s">
        <v>97</v>
      </c>
      <c r="E101" s="152"/>
      <c r="F101" s="152"/>
      <c r="G101" s="152"/>
      <c r="H101" s="152"/>
      <c r="I101" s="70"/>
      <c r="J101" s="152" t="s">
        <v>98</v>
      </c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70">
        <f>'PS 001.7 - Uzemnění a hro...'!J30</f>
        <v>0</v>
      </c>
      <c r="AH101" s="171"/>
      <c r="AI101" s="171"/>
      <c r="AJ101" s="171"/>
      <c r="AK101" s="171"/>
      <c r="AL101" s="171"/>
      <c r="AM101" s="171"/>
      <c r="AN101" s="170">
        <f t="shared" si="0"/>
        <v>0</v>
      </c>
      <c r="AO101" s="171"/>
      <c r="AP101" s="171"/>
      <c r="AQ101" s="71" t="s">
        <v>78</v>
      </c>
      <c r="AR101" s="68"/>
      <c r="AS101" s="72">
        <v>0</v>
      </c>
      <c r="AT101" s="73">
        <f t="shared" si="1"/>
        <v>0</v>
      </c>
      <c r="AU101" s="74">
        <f>'PS 001.7 - Uzemnění a hro...'!P125</f>
        <v>0</v>
      </c>
      <c r="AV101" s="73">
        <f>'PS 001.7 - Uzemnění a hro...'!J33</f>
        <v>0</v>
      </c>
      <c r="AW101" s="73">
        <f>'PS 001.7 - Uzemnění a hro...'!J34</f>
        <v>0</v>
      </c>
      <c r="AX101" s="73">
        <f>'PS 001.7 - Uzemnění a hro...'!J35</f>
        <v>0</v>
      </c>
      <c r="AY101" s="73">
        <f>'PS 001.7 - Uzemnění a hro...'!J36</f>
        <v>0</v>
      </c>
      <c r="AZ101" s="73">
        <f>'PS 001.7 - Uzemnění a hro...'!F33</f>
        <v>0</v>
      </c>
      <c r="BA101" s="73">
        <f>'PS 001.7 - Uzemnění a hro...'!F34</f>
        <v>0</v>
      </c>
      <c r="BB101" s="73">
        <f>'PS 001.7 - Uzemnění a hro...'!F35</f>
        <v>0</v>
      </c>
      <c r="BC101" s="73">
        <f>'PS 001.7 - Uzemnění a hro...'!F36</f>
        <v>0</v>
      </c>
      <c r="BD101" s="75">
        <f>'PS 001.7 - Uzemnění a hro...'!F37</f>
        <v>0</v>
      </c>
      <c r="BT101" s="76" t="s">
        <v>79</v>
      </c>
      <c r="BV101" s="76" t="s">
        <v>73</v>
      </c>
      <c r="BW101" s="76" t="s">
        <v>99</v>
      </c>
      <c r="BX101" s="76" t="s">
        <v>5</v>
      </c>
      <c r="CL101" s="76" t="s">
        <v>1</v>
      </c>
      <c r="CM101" s="76" t="s">
        <v>81</v>
      </c>
    </row>
    <row r="102" spans="1:91" s="6" customFormat="1" ht="24.75" customHeight="1">
      <c r="A102" s="67" t="s">
        <v>75</v>
      </c>
      <c r="B102" s="68"/>
      <c r="C102" s="69"/>
      <c r="D102" s="152" t="s">
        <v>100</v>
      </c>
      <c r="E102" s="152"/>
      <c r="F102" s="152"/>
      <c r="G102" s="152"/>
      <c r="H102" s="152"/>
      <c r="I102" s="70"/>
      <c r="J102" s="152" t="s">
        <v>101</v>
      </c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70">
        <f>'PS 001.8 - Kontejner'!J30</f>
        <v>0</v>
      </c>
      <c r="AH102" s="171"/>
      <c r="AI102" s="171"/>
      <c r="AJ102" s="171"/>
      <c r="AK102" s="171"/>
      <c r="AL102" s="171"/>
      <c r="AM102" s="171"/>
      <c r="AN102" s="170">
        <f t="shared" si="0"/>
        <v>0</v>
      </c>
      <c r="AO102" s="171"/>
      <c r="AP102" s="171"/>
      <c r="AQ102" s="71" t="s">
        <v>78</v>
      </c>
      <c r="AR102" s="68"/>
      <c r="AS102" s="72">
        <v>0</v>
      </c>
      <c r="AT102" s="73">
        <f t="shared" si="1"/>
        <v>0</v>
      </c>
      <c r="AU102" s="74">
        <f>'PS 001.8 - Kontejner'!P124</f>
        <v>0</v>
      </c>
      <c r="AV102" s="73">
        <f>'PS 001.8 - Kontejner'!J33</f>
        <v>0</v>
      </c>
      <c r="AW102" s="73">
        <f>'PS 001.8 - Kontejner'!J34</f>
        <v>0</v>
      </c>
      <c r="AX102" s="73">
        <f>'PS 001.8 - Kontejner'!J35</f>
        <v>0</v>
      </c>
      <c r="AY102" s="73">
        <f>'PS 001.8 - Kontejner'!J36</f>
        <v>0</v>
      </c>
      <c r="AZ102" s="73">
        <f>'PS 001.8 - Kontejner'!F33</f>
        <v>0</v>
      </c>
      <c r="BA102" s="73">
        <f>'PS 001.8 - Kontejner'!F34</f>
        <v>0</v>
      </c>
      <c r="BB102" s="73">
        <f>'PS 001.8 - Kontejner'!F35</f>
        <v>0</v>
      </c>
      <c r="BC102" s="73">
        <f>'PS 001.8 - Kontejner'!F36</f>
        <v>0</v>
      </c>
      <c r="BD102" s="75">
        <f>'PS 001.8 - Kontejner'!F37</f>
        <v>0</v>
      </c>
      <c r="BT102" s="76" t="s">
        <v>79</v>
      </c>
      <c r="BV102" s="76" t="s">
        <v>73</v>
      </c>
      <c r="BW102" s="76" t="s">
        <v>102</v>
      </c>
      <c r="BX102" s="76" t="s">
        <v>5</v>
      </c>
      <c r="CL102" s="76" t="s">
        <v>1</v>
      </c>
      <c r="CM102" s="76" t="s">
        <v>81</v>
      </c>
    </row>
    <row r="103" spans="1:91" s="6" customFormat="1" ht="16.5" customHeight="1">
      <c r="A103" s="67" t="s">
        <v>75</v>
      </c>
      <c r="B103" s="68"/>
      <c r="C103" s="69"/>
      <c r="D103" s="152" t="s">
        <v>103</v>
      </c>
      <c r="E103" s="152"/>
      <c r="F103" s="152"/>
      <c r="G103" s="152"/>
      <c r="H103" s="152"/>
      <c r="I103" s="70"/>
      <c r="J103" s="152" t="s">
        <v>104</v>
      </c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70">
        <f>'SO 01 - Dráhové kabely'!J30</f>
        <v>0</v>
      </c>
      <c r="AH103" s="171"/>
      <c r="AI103" s="171"/>
      <c r="AJ103" s="171"/>
      <c r="AK103" s="171"/>
      <c r="AL103" s="171"/>
      <c r="AM103" s="171"/>
      <c r="AN103" s="170">
        <f t="shared" si="0"/>
        <v>0</v>
      </c>
      <c r="AO103" s="171"/>
      <c r="AP103" s="171"/>
      <c r="AQ103" s="71" t="s">
        <v>78</v>
      </c>
      <c r="AR103" s="68"/>
      <c r="AS103" s="72">
        <v>0</v>
      </c>
      <c r="AT103" s="73">
        <f t="shared" si="1"/>
        <v>0</v>
      </c>
      <c r="AU103" s="74">
        <f>'SO 01 - Dráhové kabely'!P121</f>
        <v>3061.4174999999996</v>
      </c>
      <c r="AV103" s="73">
        <f>'SO 01 - Dráhové kabely'!J33</f>
        <v>0</v>
      </c>
      <c r="AW103" s="73">
        <f>'SO 01 - Dráhové kabely'!J34</f>
        <v>0</v>
      </c>
      <c r="AX103" s="73">
        <f>'SO 01 - Dráhové kabely'!J35</f>
        <v>0</v>
      </c>
      <c r="AY103" s="73">
        <f>'SO 01 - Dráhové kabely'!J36</f>
        <v>0</v>
      </c>
      <c r="AZ103" s="73">
        <f>'SO 01 - Dráhové kabely'!F33</f>
        <v>0</v>
      </c>
      <c r="BA103" s="73">
        <f>'SO 01 - Dráhové kabely'!F34</f>
        <v>0</v>
      </c>
      <c r="BB103" s="73">
        <f>'SO 01 - Dráhové kabely'!F35</f>
        <v>0</v>
      </c>
      <c r="BC103" s="73">
        <f>'SO 01 - Dráhové kabely'!F36</f>
        <v>0</v>
      </c>
      <c r="BD103" s="75">
        <f>'SO 01 - Dráhové kabely'!F37</f>
        <v>0</v>
      </c>
      <c r="BT103" s="76" t="s">
        <v>79</v>
      </c>
      <c r="BV103" s="76" t="s">
        <v>73</v>
      </c>
      <c r="BW103" s="76" t="s">
        <v>105</v>
      </c>
      <c r="BX103" s="76" t="s">
        <v>5</v>
      </c>
      <c r="CL103" s="76" t="s">
        <v>1</v>
      </c>
      <c r="CM103" s="76" t="s">
        <v>81</v>
      </c>
    </row>
    <row r="104" spans="1:91" s="6" customFormat="1" ht="16.5" customHeight="1">
      <c r="A104" s="67" t="s">
        <v>75</v>
      </c>
      <c r="B104" s="68"/>
      <c r="C104" s="69"/>
      <c r="D104" s="152" t="s">
        <v>106</v>
      </c>
      <c r="E104" s="152"/>
      <c r="F104" s="152"/>
      <c r="G104" s="152"/>
      <c r="H104" s="152"/>
      <c r="I104" s="70"/>
      <c r="J104" s="152" t="s">
        <v>107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70">
        <f>'SO 02 - Základy měnírny'!J30</f>
        <v>0</v>
      </c>
      <c r="AH104" s="171"/>
      <c r="AI104" s="171"/>
      <c r="AJ104" s="171"/>
      <c r="AK104" s="171"/>
      <c r="AL104" s="171"/>
      <c r="AM104" s="171"/>
      <c r="AN104" s="170">
        <f t="shared" si="0"/>
        <v>0</v>
      </c>
      <c r="AO104" s="171"/>
      <c r="AP104" s="171"/>
      <c r="AQ104" s="71" t="s">
        <v>78</v>
      </c>
      <c r="AR104" s="68"/>
      <c r="AS104" s="72">
        <v>0</v>
      </c>
      <c r="AT104" s="73">
        <f t="shared" si="1"/>
        <v>0</v>
      </c>
      <c r="AU104" s="74">
        <f>'SO 02 - Základy měnírny'!P122</f>
        <v>121.068918</v>
      </c>
      <c r="AV104" s="73">
        <f>'SO 02 - Základy měnírny'!J33</f>
        <v>0</v>
      </c>
      <c r="AW104" s="73">
        <f>'SO 02 - Základy měnírny'!J34</f>
        <v>0</v>
      </c>
      <c r="AX104" s="73">
        <f>'SO 02 - Základy měnírny'!J35</f>
        <v>0</v>
      </c>
      <c r="AY104" s="73">
        <f>'SO 02 - Základy měnírny'!J36</f>
        <v>0</v>
      </c>
      <c r="AZ104" s="73">
        <f>'SO 02 - Základy měnírny'!F33</f>
        <v>0</v>
      </c>
      <c r="BA104" s="73">
        <f>'SO 02 - Základy měnírny'!F34</f>
        <v>0</v>
      </c>
      <c r="BB104" s="73">
        <f>'SO 02 - Základy měnírny'!F35</f>
        <v>0</v>
      </c>
      <c r="BC104" s="73">
        <f>'SO 02 - Základy měnírny'!F36</f>
        <v>0</v>
      </c>
      <c r="BD104" s="75">
        <f>'SO 02 - Základy měnírny'!F37</f>
        <v>0</v>
      </c>
      <c r="BT104" s="76" t="s">
        <v>79</v>
      </c>
      <c r="BV104" s="76" t="s">
        <v>73</v>
      </c>
      <c r="BW104" s="76" t="s">
        <v>108</v>
      </c>
      <c r="BX104" s="76" t="s">
        <v>5</v>
      </c>
      <c r="CL104" s="76" t="s">
        <v>1</v>
      </c>
      <c r="CM104" s="76" t="s">
        <v>81</v>
      </c>
    </row>
    <row r="105" spans="1:91" s="6" customFormat="1" ht="16.5" customHeight="1">
      <c r="A105" s="67" t="s">
        <v>75</v>
      </c>
      <c r="B105" s="68"/>
      <c r="C105" s="69"/>
      <c r="D105" s="152" t="s">
        <v>109</v>
      </c>
      <c r="E105" s="152"/>
      <c r="F105" s="152"/>
      <c r="G105" s="152"/>
      <c r="H105" s="152"/>
      <c r="I105" s="70"/>
      <c r="J105" s="152" t="s">
        <v>110</v>
      </c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70">
        <f>'VON - VRNy'!J30</f>
        <v>0</v>
      </c>
      <c r="AH105" s="171"/>
      <c r="AI105" s="171"/>
      <c r="AJ105" s="171"/>
      <c r="AK105" s="171"/>
      <c r="AL105" s="171"/>
      <c r="AM105" s="171"/>
      <c r="AN105" s="170">
        <f t="shared" si="0"/>
        <v>0</v>
      </c>
      <c r="AO105" s="171"/>
      <c r="AP105" s="171"/>
      <c r="AQ105" s="71" t="s">
        <v>78</v>
      </c>
      <c r="AR105" s="68"/>
      <c r="AS105" s="77">
        <v>0</v>
      </c>
      <c r="AT105" s="78">
        <f t="shared" si="1"/>
        <v>0</v>
      </c>
      <c r="AU105" s="79">
        <f>'VON - VRNy'!P121</f>
        <v>0</v>
      </c>
      <c r="AV105" s="78">
        <f>'VON - VRNy'!J33</f>
        <v>0</v>
      </c>
      <c r="AW105" s="78">
        <f>'VON - VRNy'!J34</f>
        <v>0</v>
      </c>
      <c r="AX105" s="78">
        <f>'VON - VRNy'!J35</f>
        <v>0</v>
      </c>
      <c r="AY105" s="78">
        <f>'VON - VRNy'!J36</f>
        <v>0</v>
      </c>
      <c r="AZ105" s="78">
        <f>'VON - VRNy'!F33</f>
        <v>0</v>
      </c>
      <c r="BA105" s="78">
        <f>'VON - VRNy'!F34</f>
        <v>0</v>
      </c>
      <c r="BB105" s="78">
        <f>'VON - VRNy'!F35</f>
        <v>0</v>
      </c>
      <c r="BC105" s="78">
        <f>'VON - VRNy'!F36</f>
        <v>0</v>
      </c>
      <c r="BD105" s="80">
        <f>'VON - VRNy'!F37</f>
        <v>0</v>
      </c>
      <c r="BT105" s="76" t="s">
        <v>79</v>
      </c>
      <c r="BV105" s="76" t="s">
        <v>73</v>
      </c>
      <c r="BW105" s="76" t="s">
        <v>111</v>
      </c>
      <c r="BX105" s="76" t="s">
        <v>5</v>
      </c>
      <c r="CL105" s="76" t="s">
        <v>1</v>
      </c>
      <c r="CM105" s="76" t="s">
        <v>81</v>
      </c>
    </row>
    <row r="106" spans="1:91" s="1" customFormat="1" ht="30" customHeight="1">
      <c r="B106" s="25"/>
      <c r="AR106" s="25"/>
    </row>
    <row r="107" spans="1:91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25"/>
    </row>
  </sheetData>
  <sheetProtection algorithmName="SHA-512" hashValue="+t8EGujWAk/ioSo+f+QiCqEJIvqj7V/UitVggOkhbsE/hFqPa4tKy+nHclQZVIxz7fVzYAgAmeuuvtaML+NuoA==" saltValue="1Gb76wTMv57Z9H0SyurdKr9sDM3sOv5ucbTnsqWQ2BHnV1iivnyS4ARmR9kvh2Kk72a43yMCDp46tPMLfoz6cw==" spinCount="100000" sheet="1" objects="1" scenarios="1" formatColumns="0" formatRows="0"/>
  <mergeCells count="80">
    <mergeCell ref="AN105:AP105"/>
    <mergeCell ref="AG105:AM105"/>
    <mergeCell ref="AG94:AM94"/>
    <mergeCell ref="AN94:AP94"/>
    <mergeCell ref="AG104:AM104"/>
    <mergeCell ref="AG98:AM98"/>
    <mergeCell ref="AN104:AP104"/>
    <mergeCell ref="AN103:AP103"/>
    <mergeCell ref="AN96:AP96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S89:AT91"/>
    <mergeCell ref="L85:AJ85"/>
    <mergeCell ref="AM87:AN87"/>
    <mergeCell ref="AM89:AP89"/>
    <mergeCell ref="AM90:AP90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D105:H105"/>
    <mergeCell ref="J105:AF105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PS 001.1 - Střídavá část ...'!C2" display="/" xr:uid="{00000000-0004-0000-0000-000000000000}"/>
    <hyperlink ref="A96" location="'PS 001.2 - Trakční techno...'!C2" display="/" xr:uid="{00000000-0004-0000-0000-000001000000}"/>
    <hyperlink ref="A97" location="'PS 001.3 - Vlastní spotřeba'!C2" display="/" xr:uid="{00000000-0004-0000-0000-000002000000}"/>
    <hyperlink ref="A98" location="'PS 001.4 - Dálkové ovládání'!C2" display="/" xr:uid="{00000000-0004-0000-0000-000003000000}"/>
    <hyperlink ref="A99" location="'PS 001.5 - LPH'!C2" display="/" xr:uid="{00000000-0004-0000-0000-000004000000}"/>
    <hyperlink ref="A100" location="'PS 001.6 - Stavební elekt...'!C2" display="/" xr:uid="{00000000-0004-0000-0000-000005000000}"/>
    <hyperlink ref="A101" location="'PS 001.7 - Uzemnění a hro...'!C2" display="/" xr:uid="{00000000-0004-0000-0000-000006000000}"/>
    <hyperlink ref="A102" location="'PS 001.8 - Kontejner'!C2" display="/" xr:uid="{00000000-0004-0000-0000-000007000000}"/>
    <hyperlink ref="A103" location="'SO 01 - Dráhové kabely'!C2" display="/" xr:uid="{00000000-0004-0000-0000-000008000000}"/>
    <hyperlink ref="A104" location="'SO 02 - Základy měnírny'!C2" display="/" xr:uid="{00000000-0004-0000-0000-000009000000}"/>
    <hyperlink ref="A105" location="'VON - VRNy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B2:BM251"/>
  <sheetViews>
    <sheetView showGridLines="0" topLeftCell="A113" workbookViewId="0">
      <selection activeCell="I124" sqref="I124:I25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105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838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ROUND(J121,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ROUND((SUM(BE121:BE250)),  2)</f>
        <v>0</v>
      </c>
      <c r="I33" s="85">
        <v>0.21</v>
      </c>
      <c r="J33" s="84">
        <f>ROUND(((SUM(BE121:BE250))*I33),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ROUND((SUM(BF121:BF250)),  2)</f>
        <v>0</v>
      </c>
      <c r="I34" s="85">
        <v>0.12</v>
      </c>
      <c r="J34" s="84">
        <f>ROUND(((SUM(BF121:BF250))*I34),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ROUND((SUM(BG121:BG250)),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ROUND((SUM(BH121:BH250)),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ROUND((SUM(BI121:BI250)),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SO 01 - Dráhové kabely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J121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839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95" customHeight="1">
      <c r="B98" s="101"/>
      <c r="D98" s="102" t="s">
        <v>125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95" customHeight="1">
      <c r="B99" s="101"/>
      <c r="D99" s="102" t="s">
        <v>840</v>
      </c>
      <c r="E99" s="103"/>
      <c r="F99" s="103"/>
      <c r="G99" s="103"/>
      <c r="H99" s="103"/>
      <c r="I99" s="103"/>
      <c r="J99" s="104">
        <f>J175</f>
        <v>0</v>
      </c>
      <c r="L99" s="101"/>
    </row>
    <row r="100" spans="2:12" s="8" customFormat="1" ht="24.9" customHeight="1">
      <c r="B100" s="97"/>
      <c r="D100" s="98" t="s">
        <v>124</v>
      </c>
      <c r="E100" s="99"/>
      <c r="F100" s="99"/>
      <c r="G100" s="99"/>
      <c r="H100" s="99"/>
      <c r="I100" s="99"/>
      <c r="J100" s="100">
        <f>J191</f>
        <v>0</v>
      </c>
      <c r="L100" s="97"/>
    </row>
    <row r="101" spans="2:12" s="9" customFormat="1" ht="19.95" customHeight="1">
      <c r="B101" s="101"/>
      <c r="D101" s="102" t="s">
        <v>292</v>
      </c>
      <c r="E101" s="103"/>
      <c r="F101" s="103"/>
      <c r="G101" s="103"/>
      <c r="H101" s="103"/>
      <c r="I101" s="103"/>
      <c r="J101" s="104">
        <f>J192</f>
        <v>0</v>
      </c>
      <c r="L101" s="101"/>
    </row>
    <row r="102" spans="2:12" s="1" customFormat="1" ht="21.75" customHeight="1">
      <c r="B102" s="25"/>
      <c r="L102" s="25"/>
    </row>
    <row r="103" spans="2:12" s="1" customFormat="1" ht="6.9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" customHeight="1">
      <c r="B108" s="25"/>
      <c r="C108" s="17" t="s">
        <v>131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186" t="str">
        <f>E7</f>
        <v>Výstavba nové měnírny MR 5 Šanov II</v>
      </c>
      <c r="F111" s="187"/>
      <c r="G111" s="187"/>
      <c r="H111" s="187"/>
      <c r="L111" s="25"/>
    </row>
    <row r="112" spans="2:12" s="1" customFormat="1" ht="12" customHeight="1">
      <c r="B112" s="25"/>
      <c r="C112" s="22" t="s">
        <v>113</v>
      </c>
      <c r="L112" s="25"/>
    </row>
    <row r="113" spans="2:65" s="1" customFormat="1" ht="16.5" customHeight="1">
      <c r="B113" s="25"/>
      <c r="E113" s="177" t="str">
        <f>E9</f>
        <v>SO 01 - Dráhové kabely</v>
      </c>
      <c r="F113" s="185"/>
      <c r="G113" s="185"/>
      <c r="H113" s="185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>15. 7. 2025</v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22</v>
      </c>
      <c r="F117" s="20" t="str">
        <f>E15</f>
        <v xml:space="preserve"> </v>
      </c>
      <c r="I117" s="22" t="s">
        <v>26</v>
      </c>
      <c r="J117" s="23" t="str">
        <f>E21</f>
        <v>Sagasta s.r.o.</v>
      </c>
      <c r="L117" s="25"/>
    </row>
    <row r="118" spans="2:65" s="1" customFormat="1" ht="15.15" customHeight="1">
      <c r="B118" s="25"/>
      <c r="C118" s="22" t="s">
        <v>25</v>
      </c>
      <c r="F118" s="20" t="str">
        <f>IF(E18="","",E18)</f>
        <v xml:space="preserve"> </v>
      </c>
      <c r="I118" s="22" t="s">
        <v>29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5"/>
      <c r="C120" s="106" t="s">
        <v>132</v>
      </c>
      <c r="D120" s="107" t="s">
        <v>56</v>
      </c>
      <c r="E120" s="107" t="s">
        <v>52</v>
      </c>
      <c r="F120" s="107" t="s">
        <v>53</v>
      </c>
      <c r="G120" s="107" t="s">
        <v>133</v>
      </c>
      <c r="H120" s="107" t="s">
        <v>134</v>
      </c>
      <c r="I120" s="107" t="s">
        <v>135</v>
      </c>
      <c r="J120" s="107" t="s">
        <v>117</v>
      </c>
      <c r="K120" s="108" t="s">
        <v>136</v>
      </c>
      <c r="L120" s="105"/>
      <c r="M120" s="52" t="s">
        <v>1</v>
      </c>
      <c r="N120" s="53" t="s">
        <v>35</v>
      </c>
      <c r="O120" s="53" t="s">
        <v>137</v>
      </c>
      <c r="P120" s="53" t="s">
        <v>138</v>
      </c>
      <c r="Q120" s="53" t="s">
        <v>139</v>
      </c>
      <c r="R120" s="53" t="s">
        <v>140</v>
      </c>
      <c r="S120" s="53" t="s">
        <v>141</v>
      </c>
      <c r="T120" s="54" t="s">
        <v>142</v>
      </c>
    </row>
    <row r="121" spans="2:65" s="1" customFormat="1" ht="22.8" customHeight="1">
      <c r="B121" s="25"/>
      <c r="C121" s="57" t="s">
        <v>143</v>
      </c>
      <c r="J121" s="109">
        <f>BK121</f>
        <v>0</v>
      </c>
      <c r="L121" s="25"/>
      <c r="M121" s="55"/>
      <c r="N121" s="46"/>
      <c r="O121" s="46"/>
      <c r="P121" s="110">
        <f>P122+P191</f>
        <v>3061.4174999999996</v>
      </c>
      <c r="Q121" s="46"/>
      <c r="R121" s="110">
        <f>R122+R191</f>
        <v>236.08082000000002</v>
      </c>
      <c r="S121" s="46"/>
      <c r="T121" s="111">
        <f>T122+T191</f>
        <v>545.07600000000002</v>
      </c>
      <c r="AT121" s="13" t="s">
        <v>70</v>
      </c>
      <c r="AU121" s="13" t="s">
        <v>119</v>
      </c>
      <c r="BK121" s="112">
        <f>BK122+BK191</f>
        <v>0</v>
      </c>
    </row>
    <row r="122" spans="2:65" s="11" customFormat="1" ht="25.95" customHeight="1">
      <c r="B122" s="113"/>
      <c r="D122" s="114" t="s">
        <v>70</v>
      </c>
      <c r="E122" s="115" t="s">
        <v>827</v>
      </c>
      <c r="F122" s="115" t="s">
        <v>827</v>
      </c>
      <c r="J122" s="116">
        <f>BK122</f>
        <v>0</v>
      </c>
      <c r="L122" s="113"/>
      <c r="M122" s="117"/>
      <c r="P122" s="118">
        <f>P123+P175</f>
        <v>1638.3329999999996</v>
      </c>
      <c r="R122" s="118">
        <f>R123+R175</f>
        <v>9.5394500000000022</v>
      </c>
      <c r="T122" s="119">
        <f>T123+T175</f>
        <v>0</v>
      </c>
      <c r="AR122" s="114" t="s">
        <v>79</v>
      </c>
      <c r="AT122" s="120" t="s">
        <v>70</v>
      </c>
      <c r="AU122" s="120" t="s">
        <v>71</v>
      </c>
      <c r="AY122" s="114" t="s">
        <v>147</v>
      </c>
      <c r="BK122" s="121">
        <f>BK123+BK175</f>
        <v>0</v>
      </c>
    </row>
    <row r="123" spans="2:65" s="11" customFormat="1" ht="22.8" customHeight="1">
      <c r="B123" s="113"/>
      <c r="D123" s="114" t="s">
        <v>70</v>
      </c>
      <c r="E123" s="122" t="s">
        <v>215</v>
      </c>
      <c r="F123" s="122" t="s">
        <v>216</v>
      </c>
      <c r="J123" s="123">
        <f>BK123</f>
        <v>0</v>
      </c>
      <c r="L123" s="113"/>
      <c r="M123" s="117"/>
      <c r="P123" s="118">
        <f>SUM(P124:P174)</f>
        <v>1522.2329999999997</v>
      </c>
      <c r="R123" s="118">
        <f>SUM(R124:R174)</f>
        <v>9.5394500000000022</v>
      </c>
      <c r="T123" s="119">
        <f>SUM(T124:T174)</f>
        <v>0</v>
      </c>
      <c r="AR123" s="114" t="s">
        <v>158</v>
      </c>
      <c r="AT123" s="120" t="s">
        <v>70</v>
      </c>
      <c r="AU123" s="120" t="s">
        <v>79</v>
      </c>
      <c r="AY123" s="114" t="s">
        <v>147</v>
      </c>
      <c r="BK123" s="121">
        <f>SUM(BK124:BK174)</f>
        <v>0</v>
      </c>
    </row>
    <row r="124" spans="2:65" s="1" customFormat="1" ht="37.799999999999997" customHeight="1">
      <c r="B124" s="25"/>
      <c r="C124" s="140" t="s">
        <v>79</v>
      </c>
      <c r="D124" s="140" t="s">
        <v>165</v>
      </c>
      <c r="E124" s="141" t="s">
        <v>841</v>
      </c>
      <c r="F124" s="142" t="s">
        <v>842</v>
      </c>
      <c r="G124" s="143" t="s">
        <v>187</v>
      </c>
      <c r="H124" s="144">
        <v>3080</v>
      </c>
      <c r="I124" s="145"/>
      <c r="J124" s="145">
        <f>ROUND(I124*H124,2)</f>
        <v>0</v>
      </c>
      <c r="K124" s="142" t="s">
        <v>843</v>
      </c>
      <c r="L124" s="25"/>
      <c r="M124" s="146" t="s">
        <v>1</v>
      </c>
      <c r="N124" s="147" t="s">
        <v>36</v>
      </c>
      <c r="O124" s="133">
        <v>0.2</v>
      </c>
      <c r="P124" s="133">
        <f>O124*H124</f>
        <v>616</v>
      </c>
      <c r="Q124" s="133">
        <v>0</v>
      </c>
      <c r="R124" s="133">
        <f>Q124*H124</f>
        <v>0</v>
      </c>
      <c r="S124" s="133">
        <v>0</v>
      </c>
      <c r="T124" s="134">
        <f>S124*H124</f>
        <v>0</v>
      </c>
      <c r="AR124" s="135" t="s">
        <v>220</v>
      </c>
      <c r="AT124" s="135" t="s">
        <v>165</v>
      </c>
      <c r="AU124" s="135" t="s">
        <v>81</v>
      </c>
      <c r="AY124" s="13" t="s">
        <v>147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79</v>
      </c>
      <c r="BK124" s="136">
        <f>ROUND(I124*H124,2)</f>
        <v>0</v>
      </c>
      <c r="BL124" s="13" t="s">
        <v>220</v>
      </c>
      <c r="BM124" s="135" t="s">
        <v>844</v>
      </c>
    </row>
    <row r="125" spans="2:65" s="1" customFormat="1" ht="28.8">
      <c r="B125" s="25"/>
      <c r="D125" s="137" t="s">
        <v>155</v>
      </c>
      <c r="F125" s="138" t="s">
        <v>845</v>
      </c>
      <c r="L125" s="25"/>
      <c r="M125" s="139"/>
      <c r="T125" s="49"/>
      <c r="AT125" s="13" t="s">
        <v>155</v>
      </c>
      <c r="AU125" s="13" t="s">
        <v>81</v>
      </c>
    </row>
    <row r="126" spans="2:65" s="1" customFormat="1" ht="44.25" customHeight="1">
      <c r="B126" s="25"/>
      <c r="C126" s="124" t="s">
        <v>81</v>
      </c>
      <c r="D126" s="124" t="s">
        <v>150</v>
      </c>
      <c r="E126" s="125" t="s">
        <v>846</v>
      </c>
      <c r="F126" s="126" t="s">
        <v>847</v>
      </c>
      <c r="G126" s="127" t="s">
        <v>187</v>
      </c>
      <c r="H126" s="128">
        <v>3080</v>
      </c>
      <c r="I126" s="129"/>
      <c r="J126" s="129">
        <f>ROUND(I126*H126,2)</f>
        <v>0</v>
      </c>
      <c r="K126" s="126" t="s">
        <v>843</v>
      </c>
      <c r="L126" s="130"/>
      <c r="M126" s="131" t="s">
        <v>1</v>
      </c>
      <c r="N126" s="132" t="s">
        <v>36</v>
      </c>
      <c r="O126" s="133">
        <v>0</v>
      </c>
      <c r="P126" s="133">
        <f>O126*H126</f>
        <v>0</v>
      </c>
      <c r="Q126" s="133">
        <v>2.5300000000000001E-3</v>
      </c>
      <c r="R126" s="133">
        <f>Q126*H126</f>
        <v>7.7924000000000007</v>
      </c>
      <c r="S126" s="133">
        <v>0</v>
      </c>
      <c r="T126" s="134">
        <f>S126*H126</f>
        <v>0</v>
      </c>
      <c r="AR126" s="135" t="s">
        <v>228</v>
      </c>
      <c r="AT126" s="135" t="s">
        <v>150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220</v>
      </c>
      <c r="BM126" s="135" t="s">
        <v>848</v>
      </c>
    </row>
    <row r="127" spans="2:65" s="1" customFormat="1" ht="28.8">
      <c r="B127" s="25"/>
      <c r="D127" s="137" t="s">
        <v>155</v>
      </c>
      <c r="F127" s="138" t="s">
        <v>847</v>
      </c>
      <c r="L127" s="25"/>
      <c r="M127" s="139"/>
      <c r="T127" s="49"/>
      <c r="AT127" s="13" t="s">
        <v>155</v>
      </c>
      <c r="AU127" s="13" t="s">
        <v>81</v>
      </c>
    </row>
    <row r="128" spans="2:65" s="1" customFormat="1" ht="19.2">
      <c r="B128" s="25"/>
      <c r="D128" s="137" t="s">
        <v>849</v>
      </c>
      <c r="F128" s="151" t="s">
        <v>850</v>
      </c>
      <c r="L128" s="25"/>
      <c r="M128" s="139"/>
      <c r="T128" s="49"/>
      <c r="AT128" s="13" t="s">
        <v>849</v>
      </c>
      <c r="AU128" s="13" t="s">
        <v>81</v>
      </c>
    </row>
    <row r="129" spans="2:65" s="1" customFormat="1" ht="16.5" customHeight="1">
      <c r="B129" s="25"/>
      <c r="C129" s="140" t="s">
        <v>158</v>
      </c>
      <c r="D129" s="140" t="s">
        <v>165</v>
      </c>
      <c r="E129" s="141" t="s">
        <v>851</v>
      </c>
      <c r="F129" s="142" t="s">
        <v>852</v>
      </c>
      <c r="G129" s="143" t="s">
        <v>210</v>
      </c>
      <c r="H129" s="144">
        <v>6</v>
      </c>
      <c r="I129" s="145"/>
      <c r="J129" s="145">
        <f>ROUND(I129*H129,2)</f>
        <v>0</v>
      </c>
      <c r="K129" s="142" t="s">
        <v>843</v>
      </c>
      <c r="L129" s="25"/>
      <c r="M129" s="146" t="s">
        <v>1</v>
      </c>
      <c r="N129" s="147" t="s">
        <v>36</v>
      </c>
      <c r="O129" s="133">
        <v>2.5999999999999999E-2</v>
      </c>
      <c r="P129" s="133">
        <f>O129*H129</f>
        <v>0.156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220</v>
      </c>
      <c r="AT129" s="135" t="s">
        <v>165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220</v>
      </c>
      <c r="BM129" s="135" t="s">
        <v>853</v>
      </c>
    </row>
    <row r="130" spans="2:65" s="1" customFormat="1" ht="19.2">
      <c r="B130" s="25"/>
      <c r="D130" s="137" t="s">
        <v>155</v>
      </c>
      <c r="F130" s="138" t="s">
        <v>854</v>
      </c>
      <c r="L130" s="25"/>
      <c r="M130" s="139"/>
      <c r="T130" s="49"/>
      <c r="AT130" s="13" t="s">
        <v>155</v>
      </c>
      <c r="AU130" s="13" t="s">
        <v>81</v>
      </c>
    </row>
    <row r="131" spans="2:65" s="1" customFormat="1" ht="19.2">
      <c r="B131" s="25"/>
      <c r="D131" s="137" t="s">
        <v>849</v>
      </c>
      <c r="F131" s="151" t="s">
        <v>855</v>
      </c>
      <c r="L131" s="25"/>
      <c r="M131" s="139"/>
      <c r="T131" s="49"/>
      <c r="AT131" s="13" t="s">
        <v>849</v>
      </c>
      <c r="AU131" s="13" t="s">
        <v>81</v>
      </c>
    </row>
    <row r="132" spans="2:65" s="1" customFormat="1" ht="16.5" customHeight="1">
      <c r="B132" s="25"/>
      <c r="C132" s="124" t="s">
        <v>146</v>
      </c>
      <c r="D132" s="124" t="s">
        <v>150</v>
      </c>
      <c r="E132" s="125" t="s">
        <v>788</v>
      </c>
      <c r="F132" s="126" t="s">
        <v>789</v>
      </c>
      <c r="G132" s="127" t="s">
        <v>210</v>
      </c>
      <c r="H132" s="128">
        <v>6</v>
      </c>
      <c r="I132" s="129"/>
      <c r="J132" s="129">
        <f>ROUND(I132*H132,2)</f>
        <v>0</v>
      </c>
      <c r="K132" s="126" t="s">
        <v>843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228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220</v>
      </c>
      <c r="BM132" s="135" t="s">
        <v>856</v>
      </c>
    </row>
    <row r="133" spans="2:65" s="1" customFormat="1">
      <c r="B133" s="25"/>
      <c r="D133" s="137" t="s">
        <v>155</v>
      </c>
      <c r="F133" s="138" t="s">
        <v>789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16.5" customHeight="1">
      <c r="B134" s="25"/>
      <c r="C134" s="140" t="s">
        <v>164</v>
      </c>
      <c r="D134" s="140" t="s">
        <v>165</v>
      </c>
      <c r="E134" s="141" t="s">
        <v>857</v>
      </c>
      <c r="F134" s="142" t="s">
        <v>858</v>
      </c>
      <c r="G134" s="143" t="s">
        <v>187</v>
      </c>
      <c r="H134" s="144">
        <v>65</v>
      </c>
      <c r="I134" s="145"/>
      <c r="J134" s="145">
        <f>ROUND(I134*H134,2)</f>
        <v>0</v>
      </c>
      <c r="K134" s="142" t="s">
        <v>843</v>
      </c>
      <c r="L134" s="25"/>
      <c r="M134" s="146" t="s">
        <v>1</v>
      </c>
      <c r="N134" s="147" t="s">
        <v>36</v>
      </c>
      <c r="O134" s="133">
        <v>9.0999999999999998E-2</v>
      </c>
      <c r="P134" s="133">
        <f>O134*H134</f>
        <v>5.915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220</v>
      </c>
      <c r="AT134" s="135" t="s">
        <v>165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220</v>
      </c>
      <c r="BM134" s="135" t="s">
        <v>859</v>
      </c>
    </row>
    <row r="135" spans="2:65" s="1" customFormat="1" ht="19.2">
      <c r="B135" s="25"/>
      <c r="D135" s="137" t="s">
        <v>155</v>
      </c>
      <c r="F135" s="138" t="s">
        <v>860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8.8">
      <c r="B136" s="25"/>
      <c r="D136" s="137" t="s">
        <v>849</v>
      </c>
      <c r="F136" s="151" t="s">
        <v>861</v>
      </c>
      <c r="L136" s="25"/>
      <c r="M136" s="139"/>
      <c r="T136" s="49"/>
      <c r="AT136" s="13" t="s">
        <v>849</v>
      </c>
      <c r="AU136" s="13" t="s">
        <v>81</v>
      </c>
    </row>
    <row r="137" spans="2:65" s="1" customFormat="1" ht="24.15" customHeight="1">
      <c r="B137" s="25"/>
      <c r="C137" s="140" t="s">
        <v>161</v>
      </c>
      <c r="D137" s="140" t="s">
        <v>165</v>
      </c>
      <c r="E137" s="141" t="s">
        <v>862</v>
      </c>
      <c r="F137" s="142" t="s">
        <v>863</v>
      </c>
      <c r="G137" s="143" t="s">
        <v>187</v>
      </c>
      <c r="H137" s="144">
        <v>3080</v>
      </c>
      <c r="I137" s="145"/>
      <c r="J137" s="145">
        <f>ROUND(I137*H137,2)</f>
        <v>0</v>
      </c>
      <c r="K137" s="142" t="s">
        <v>843</v>
      </c>
      <c r="L137" s="25"/>
      <c r="M137" s="146" t="s">
        <v>1</v>
      </c>
      <c r="N137" s="147" t="s">
        <v>36</v>
      </c>
      <c r="O137" s="133">
        <v>0.13800000000000001</v>
      </c>
      <c r="P137" s="133">
        <f>O137*H137</f>
        <v>425.04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220</v>
      </c>
      <c r="AT137" s="135" t="s">
        <v>165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220</v>
      </c>
      <c r="BM137" s="135" t="s">
        <v>864</v>
      </c>
    </row>
    <row r="138" spans="2:65" s="1" customFormat="1" ht="28.8">
      <c r="B138" s="25"/>
      <c r="D138" s="137" t="s">
        <v>155</v>
      </c>
      <c r="F138" s="138" t="s">
        <v>865</v>
      </c>
      <c r="L138" s="25"/>
      <c r="M138" s="139"/>
      <c r="T138" s="49"/>
      <c r="AT138" s="13" t="s">
        <v>155</v>
      </c>
      <c r="AU138" s="13" t="s">
        <v>81</v>
      </c>
    </row>
    <row r="139" spans="2:65" s="1" customFormat="1" ht="24.15" customHeight="1">
      <c r="B139" s="25"/>
      <c r="C139" s="140" t="s">
        <v>172</v>
      </c>
      <c r="D139" s="140" t="s">
        <v>165</v>
      </c>
      <c r="E139" s="141" t="s">
        <v>866</v>
      </c>
      <c r="F139" s="142" t="s">
        <v>867</v>
      </c>
      <c r="G139" s="143" t="s">
        <v>210</v>
      </c>
      <c r="H139" s="144">
        <v>4</v>
      </c>
      <c r="I139" s="145"/>
      <c r="J139" s="145">
        <f>ROUND(I139*H139,2)</f>
        <v>0</v>
      </c>
      <c r="K139" s="142" t="s">
        <v>843</v>
      </c>
      <c r="L139" s="25"/>
      <c r="M139" s="146" t="s">
        <v>1</v>
      </c>
      <c r="N139" s="147" t="s">
        <v>36</v>
      </c>
      <c r="O139" s="133">
        <v>0.77500000000000002</v>
      </c>
      <c r="P139" s="133">
        <f>O139*H139</f>
        <v>3.1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220</v>
      </c>
      <c r="AT139" s="135" t="s">
        <v>165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220</v>
      </c>
      <c r="BM139" s="135" t="s">
        <v>868</v>
      </c>
    </row>
    <row r="140" spans="2:65" s="1" customFormat="1" ht="19.2">
      <c r="B140" s="25"/>
      <c r="D140" s="137" t="s">
        <v>155</v>
      </c>
      <c r="F140" s="138" t="s">
        <v>869</v>
      </c>
      <c r="L140" s="25"/>
      <c r="M140" s="139"/>
      <c r="T140" s="49"/>
      <c r="AT140" s="13" t="s">
        <v>155</v>
      </c>
      <c r="AU140" s="13" t="s">
        <v>81</v>
      </c>
    </row>
    <row r="141" spans="2:65" s="1" customFormat="1" ht="19.2">
      <c r="B141" s="25"/>
      <c r="D141" s="137" t="s">
        <v>849</v>
      </c>
      <c r="F141" s="151" t="s">
        <v>870</v>
      </c>
      <c r="L141" s="25"/>
      <c r="M141" s="139"/>
      <c r="T141" s="49"/>
      <c r="AT141" s="13" t="s">
        <v>849</v>
      </c>
      <c r="AU141" s="13" t="s">
        <v>81</v>
      </c>
    </row>
    <row r="142" spans="2:65" s="1" customFormat="1" ht="33" customHeight="1">
      <c r="B142" s="25"/>
      <c r="C142" s="140" t="s">
        <v>154</v>
      </c>
      <c r="D142" s="140" t="s">
        <v>165</v>
      </c>
      <c r="E142" s="141" t="s">
        <v>871</v>
      </c>
      <c r="F142" s="142" t="s">
        <v>872</v>
      </c>
      <c r="G142" s="143" t="s">
        <v>187</v>
      </c>
      <c r="H142" s="144">
        <v>3080</v>
      </c>
      <c r="I142" s="145"/>
      <c r="J142" s="145">
        <f>ROUND(I142*H142,2)</f>
        <v>0</v>
      </c>
      <c r="K142" s="142" t="s">
        <v>843</v>
      </c>
      <c r="L142" s="25"/>
      <c r="M142" s="146" t="s">
        <v>1</v>
      </c>
      <c r="N142" s="147" t="s">
        <v>36</v>
      </c>
      <c r="O142" s="133">
        <v>0.114</v>
      </c>
      <c r="P142" s="133">
        <f>O142*H142</f>
        <v>351.12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220</v>
      </c>
      <c r="AT142" s="135" t="s">
        <v>165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220</v>
      </c>
      <c r="BM142" s="135" t="s">
        <v>873</v>
      </c>
    </row>
    <row r="143" spans="2:65" s="1" customFormat="1" ht="28.8">
      <c r="B143" s="25"/>
      <c r="D143" s="137" t="s">
        <v>155</v>
      </c>
      <c r="F143" s="138" t="s">
        <v>874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33" customHeight="1">
      <c r="B144" s="25"/>
      <c r="C144" s="124" t="s">
        <v>184</v>
      </c>
      <c r="D144" s="124" t="s">
        <v>150</v>
      </c>
      <c r="E144" s="125" t="s">
        <v>875</v>
      </c>
      <c r="F144" s="126" t="s">
        <v>876</v>
      </c>
      <c r="G144" s="127" t="s">
        <v>187</v>
      </c>
      <c r="H144" s="128">
        <v>3080</v>
      </c>
      <c r="I144" s="129"/>
      <c r="J144" s="129">
        <f>ROUND(I144*H144,2)</f>
        <v>0</v>
      </c>
      <c r="K144" s="126" t="s">
        <v>843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5.5000000000000003E-4</v>
      </c>
      <c r="R144" s="133">
        <f>Q144*H144</f>
        <v>1.6940000000000002</v>
      </c>
      <c r="S144" s="133">
        <v>0</v>
      </c>
      <c r="T144" s="134">
        <f>S144*H144</f>
        <v>0</v>
      </c>
      <c r="AR144" s="135" t="s">
        <v>228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220</v>
      </c>
      <c r="BM144" s="135" t="s">
        <v>877</v>
      </c>
    </row>
    <row r="145" spans="2:65" s="1" customFormat="1" ht="19.2">
      <c r="B145" s="25"/>
      <c r="D145" s="137" t="s">
        <v>155</v>
      </c>
      <c r="F145" s="138" t="s">
        <v>876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33" customHeight="1">
      <c r="B146" s="25"/>
      <c r="C146" s="140" t="s">
        <v>169</v>
      </c>
      <c r="D146" s="140" t="s">
        <v>165</v>
      </c>
      <c r="E146" s="141" t="s">
        <v>878</v>
      </c>
      <c r="F146" s="142" t="s">
        <v>879</v>
      </c>
      <c r="G146" s="143" t="s">
        <v>210</v>
      </c>
      <c r="H146" s="144">
        <v>2</v>
      </c>
      <c r="I146" s="145"/>
      <c r="J146" s="145">
        <f>ROUND(I146*H146,2)</f>
        <v>0</v>
      </c>
      <c r="K146" s="142" t="s">
        <v>843</v>
      </c>
      <c r="L146" s="25"/>
      <c r="M146" s="146" t="s">
        <v>1</v>
      </c>
      <c r="N146" s="147" t="s">
        <v>36</v>
      </c>
      <c r="O146" s="133">
        <v>1.202</v>
      </c>
      <c r="P146" s="133">
        <f>O146*H146</f>
        <v>2.4039999999999999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220</v>
      </c>
      <c r="AT146" s="135" t="s">
        <v>165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220</v>
      </c>
      <c r="BM146" s="135" t="s">
        <v>880</v>
      </c>
    </row>
    <row r="147" spans="2:65" s="1" customFormat="1" ht="28.8">
      <c r="B147" s="25"/>
      <c r="D147" s="137" t="s">
        <v>155</v>
      </c>
      <c r="F147" s="138" t="s">
        <v>881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9.2">
      <c r="B148" s="25"/>
      <c r="D148" s="137" t="s">
        <v>849</v>
      </c>
      <c r="F148" s="151" t="s">
        <v>882</v>
      </c>
      <c r="L148" s="25"/>
      <c r="M148" s="139"/>
      <c r="T148" s="49"/>
      <c r="AT148" s="13" t="s">
        <v>849</v>
      </c>
      <c r="AU148" s="13" t="s">
        <v>81</v>
      </c>
    </row>
    <row r="149" spans="2:65" s="1" customFormat="1" ht="24.15" customHeight="1">
      <c r="B149" s="25"/>
      <c r="C149" s="140" t="s">
        <v>193</v>
      </c>
      <c r="D149" s="140" t="s">
        <v>165</v>
      </c>
      <c r="E149" s="141" t="s">
        <v>883</v>
      </c>
      <c r="F149" s="142" t="s">
        <v>884</v>
      </c>
      <c r="G149" s="143" t="s">
        <v>210</v>
      </c>
      <c r="H149" s="144">
        <v>4</v>
      </c>
      <c r="I149" s="145"/>
      <c r="J149" s="145">
        <f>ROUND(I149*H149,2)</f>
        <v>0</v>
      </c>
      <c r="K149" s="142" t="s">
        <v>843</v>
      </c>
      <c r="L149" s="25"/>
      <c r="M149" s="146" t="s">
        <v>1</v>
      </c>
      <c r="N149" s="147" t="s">
        <v>36</v>
      </c>
      <c r="O149" s="133">
        <v>6.5359999999999996</v>
      </c>
      <c r="P149" s="133">
        <f>O149*H149</f>
        <v>26.143999999999998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220</v>
      </c>
      <c r="AT149" s="135" t="s">
        <v>165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220</v>
      </c>
      <c r="BM149" s="135" t="s">
        <v>885</v>
      </c>
    </row>
    <row r="150" spans="2:65" s="1" customFormat="1" ht="28.8">
      <c r="B150" s="25"/>
      <c r="D150" s="137" t="s">
        <v>155</v>
      </c>
      <c r="F150" s="138" t="s">
        <v>886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24.15" customHeight="1">
      <c r="B151" s="25"/>
      <c r="C151" s="124" t="s">
        <v>8</v>
      </c>
      <c r="D151" s="124" t="s">
        <v>150</v>
      </c>
      <c r="E151" s="125" t="s">
        <v>887</v>
      </c>
      <c r="F151" s="126" t="s">
        <v>888</v>
      </c>
      <c r="G151" s="127" t="s">
        <v>210</v>
      </c>
      <c r="H151" s="128">
        <v>4</v>
      </c>
      <c r="I151" s="129"/>
      <c r="J151" s="129">
        <f>ROUND(I151*H151,2)</f>
        <v>0</v>
      </c>
      <c r="K151" s="126" t="s">
        <v>843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2.0999999999999999E-3</v>
      </c>
      <c r="R151" s="133">
        <f>Q151*H151</f>
        <v>8.3999999999999995E-3</v>
      </c>
      <c r="S151" s="133">
        <v>0</v>
      </c>
      <c r="T151" s="134">
        <f>S151*H151</f>
        <v>0</v>
      </c>
      <c r="AR151" s="135" t="s">
        <v>228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220</v>
      </c>
      <c r="BM151" s="135" t="s">
        <v>889</v>
      </c>
    </row>
    <row r="152" spans="2:65" s="1" customFormat="1">
      <c r="B152" s="25"/>
      <c r="D152" s="137" t="s">
        <v>155</v>
      </c>
      <c r="F152" s="138" t="s">
        <v>888</v>
      </c>
      <c r="L152" s="25"/>
      <c r="M152" s="139"/>
      <c r="T152" s="49"/>
      <c r="AT152" s="13" t="s">
        <v>155</v>
      </c>
      <c r="AU152" s="13" t="s">
        <v>81</v>
      </c>
    </row>
    <row r="153" spans="2:65" s="1" customFormat="1" ht="19.2">
      <c r="B153" s="25"/>
      <c r="D153" s="137" t="s">
        <v>849</v>
      </c>
      <c r="F153" s="151" t="s">
        <v>890</v>
      </c>
      <c r="L153" s="25"/>
      <c r="M153" s="139"/>
      <c r="T153" s="49"/>
      <c r="AT153" s="13" t="s">
        <v>849</v>
      </c>
      <c r="AU153" s="13" t="s">
        <v>81</v>
      </c>
    </row>
    <row r="154" spans="2:65" s="1" customFormat="1" ht="24.15" customHeight="1">
      <c r="B154" s="25"/>
      <c r="C154" s="140" t="s">
        <v>200</v>
      </c>
      <c r="D154" s="140" t="s">
        <v>165</v>
      </c>
      <c r="E154" s="141" t="s">
        <v>891</v>
      </c>
      <c r="F154" s="142" t="s">
        <v>892</v>
      </c>
      <c r="G154" s="143" t="s">
        <v>210</v>
      </c>
      <c r="H154" s="144">
        <v>4</v>
      </c>
      <c r="I154" s="145"/>
      <c r="J154" s="145">
        <f>ROUND(I154*H154,2)</f>
        <v>0</v>
      </c>
      <c r="K154" s="142" t="s">
        <v>843</v>
      </c>
      <c r="L154" s="25"/>
      <c r="M154" s="146" t="s">
        <v>1</v>
      </c>
      <c r="N154" s="147" t="s">
        <v>36</v>
      </c>
      <c r="O154" s="133">
        <v>5.0599999999999996</v>
      </c>
      <c r="P154" s="133">
        <f>O154*H154</f>
        <v>20.239999999999998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220</v>
      </c>
      <c r="AT154" s="135" t="s">
        <v>165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220</v>
      </c>
      <c r="BM154" s="135" t="s">
        <v>893</v>
      </c>
    </row>
    <row r="155" spans="2:65" s="1" customFormat="1" ht="19.2">
      <c r="B155" s="25"/>
      <c r="D155" s="137" t="s">
        <v>155</v>
      </c>
      <c r="F155" s="138" t="s">
        <v>894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21.75" customHeight="1">
      <c r="B156" s="25"/>
      <c r="C156" s="124" t="s">
        <v>176</v>
      </c>
      <c r="D156" s="124" t="s">
        <v>150</v>
      </c>
      <c r="E156" s="125" t="s">
        <v>354</v>
      </c>
      <c r="F156" s="126" t="s">
        <v>895</v>
      </c>
      <c r="G156" s="127" t="s">
        <v>210</v>
      </c>
      <c r="H156" s="128">
        <v>4</v>
      </c>
      <c r="I156" s="129"/>
      <c r="J156" s="129">
        <f>ROUND(I156*H156,2)</f>
        <v>0</v>
      </c>
      <c r="K156" s="126" t="s">
        <v>843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2.0999999999999999E-3</v>
      </c>
      <c r="R156" s="133">
        <f>Q156*H156</f>
        <v>8.3999999999999995E-3</v>
      </c>
      <c r="S156" s="133">
        <v>0</v>
      </c>
      <c r="T156" s="134">
        <f>S156*H156</f>
        <v>0</v>
      </c>
      <c r="AR156" s="135" t="s">
        <v>228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220</v>
      </c>
      <c r="BM156" s="135" t="s">
        <v>896</v>
      </c>
    </row>
    <row r="157" spans="2:65" s="1" customFormat="1">
      <c r="B157" s="25"/>
      <c r="D157" s="137" t="s">
        <v>155</v>
      </c>
      <c r="F157" s="138" t="s">
        <v>895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33" customHeight="1">
      <c r="B158" s="25"/>
      <c r="C158" s="140" t="s">
        <v>207</v>
      </c>
      <c r="D158" s="140" t="s">
        <v>165</v>
      </c>
      <c r="E158" s="141" t="s">
        <v>897</v>
      </c>
      <c r="F158" s="142" t="s">
        <v>898</v>
      </c>
      <c r="G158" s="143" t="s">
        <v>210</v>
      </c>
      <c r="H158" s="144">
        <v>4</v>
      </c>
      <c r="I158" s="145"/>
      <c r="J158" s="145">
        <f>ROUND(I158*H158,2)</f>
        <v>0</v>
      </c>
      <c r="K158" s="142" t="s">
        <v>843</v>
      </c>
      <c r="L158" s="25"/>
      <c r="M158" s="146" t="s">
        <v>1</v>
      </c>
      <c r="N158" s="147" t="s">
        <v>36</v>
      </c>
      <c r="O158" s="133">
        <v>10.542</v>
      </c>
      <c r="P158" s="133">
        <f>O158*H158</f>
        <v>42.167999999999999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220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220</v>
      </c>
      <c r="BM158" s="135" t="s">
        <v>899</v>
      </c>
    </row>
    <row r="159" spans="2:65" s="1" customFormat="1" ht="28.8">
      <c r="B159" s="25"/>
      <c r="D159" s="137" t="s">
        <v>155</v>
      </c>
      <c r="F159" s="138" t="s">
        <v>900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24.15" customHeight="1">
      <c r="B160" s="25"/>
      <c r="C160" s="124" t="s">
        <v>179</v>
      </c>
      <c r="D160" s="124" t="s">
        <v>150</v>
      </c>
      <c r="E160" s="125" t="s">
        <v>901</v>
      </c>
      <c r="F160" s="126" t="s">
        <v>902</v>
      </c>
      <c r="G160" s="127" t="s">
        <v>210</v>
      </c>
      <c r="H160" s="128">
        <v>4</v>
      </c>
      <c r="I160" s="129"/>
      <c r="J160" s="129">
        <f>ROUND(I160*H160,2)</f>
        <v>0</v>
      </c>
      <c r="K160" s="126" t="s">
        <v>843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8.0999999999999996E-3</v>
      </c>
      <c r="R160" s="133">
        <f>Q160*H160</f>
        <v>3.2399999999999998E-2</v>
      </c>
      <c r="S160" s="133">
        <v>0</v>
      </c>
      <c r="T160" s="134">
        <f>S160*H160</f>
        <v>0</v>
      </c>
      <c r="AR160" s="135" t="s">
        <v>228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220</v>
      </c>
      <c r="BM160" s="135" t="s">
        <v>903</v>
      </c>
    </row>
    <row r="161" spans="2:65" s="1" customFormat="1" ht="19.2">
      <c r="B161" s="25"/>
      <c r="D161" s="137" t="s">
        <v>155</v>
      </c>
      <c r="F161" s="138" t="s">
        <v>902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19.2">
      <c r="B162" s="25"/>
      <c r="D162" s="137" t="s">
        <v>849</v>
      </c>
      <c r="F162" s="151" t="s">
        <v>904</v>
      </c>
      <c r="L162" s="25"/>
      <c r="M162" s="139"/>
      <c r="T162" s="49"/>
      <c r="AT162" s="13" t="s">
        <v>849</v>
      </c>
      <c r="AU162" s="13" t="s">
        <v>81</v>
      </c>
    </row>
    <row r="163" spans="2:65" s="1" customFormat="1" ht="24.15" customHeight="1">
      <c r="B163" s="25"/>
      <c r="C163" s="140" t="s">
        <v>217</v>
      </c>
      <c r="D163" s="140" t="s">
        <v>165</v>
      </c>
      <c r="E163" s="141" t="s">
        <v>905</v>
      </c>
      <c r="F163" s="142" t="s">
        <v>906</v>
      </c>
      <c r="G163" s="143" t="s">
        <v>175</v>
      </c>
      <c r="H163" s="144">
        <v>2</v>
      </c>
      <c r="I163" s="145"/>
      <c r="J163" s="145">
        <f>ROUND(I163*H163,2)</f>
        <v>0</v>
      </c>
      <c r="K163" s="142" t="s">
        <v>843</v>
      </c>
      <c r="L163" s="25"/>
      <c r="M163" s="146" t="s">
        <v>1</v>
      </c>
      <c r="N163" s="147" t="s">
        <v>36</v>
      </c>
      <c r="O163" s="133">
        <v>12.083</v>
      </c>
      <c r="P163" s="133">
        <f>O163*H163</f>
        <v>24.166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220</v>
      </c>
      <c r="AT163" s="135" t="s">
        <v>165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220</v>
      </c>
      <c r="BM163" s="135" t="s">
        <v>907</v>
      </c>
    </row>
    <row r="164" spans="2:65" s="1" customFormat="1" ht="28.8">
      <c r="B164" s="25"/>
      <c r="D164" s="137" t="s">
        <v>155</v>
      </c>
      <c r="F164" s="138" t="s">
        <v>908</v>
      </c>
      <c r="L164" s="25"/>
      <c r="M164" s="139"/>
      <c r="T164" s="49"/>
      <c r="AT164" s="13" t="s">
        <v>155</v>
      </c>
      <c r="AU164" s="13" t="s">
        <v>81</v>
      </c>
    </row>
    <row r="165" spans="2:65" s="1" customFormat="1" ht="19.2">
      <c r="B165" s="25"/>
      <c r="D165" s="137" t="s">
        <v>849</v>
      </c>
      <c r="F165" s="151" t="s">
        <v>909</v>
      </c>
      <c r="L165" s="25"/>
      <c r="M165" s="139"/>
      <c r="T165" s="49"/>
      <c r="AT165" s="13" t="s">
        <v>849</v>
      </c>
      <c r="AU165" s="13" t="s">
        <v>81</v>
      </c>
    </row>
    <row r="166" spans="2:65" s="1" customFormat="1" ht="16.5" customHeight="1">
      <c r="B166" s="25"/>
      <c r="C166" s="140" t="s">
        <v>188</v>
      </c>
      <c r="D166" s="140" t="s">
        <v>165</v>
      </c>
      <c r="E166" s="141" t="s">
        <v>910</v>
      </c>
      <c r="F166" s="142" t="s">
        <v>911</v>
      </c>
      <c r="G166" s="143" t="s">
        <v>210</v>
      </c>
      <c r="H166" s="144">
        <v>2</v>
      </c>
      <c r="I166" s="145"/>
      <c r="J166" s="145">
        <f>ROUND(I166*H166,2)</f>
        <v>0</v>
      </c>
      <c r="K166" s="142" t="s">
        <v>843</v>
      </c>
      <c r="L166" s="25"/>
      <c r="M166" s="146" t="s">
        <v>1</v>
      </c>
      <c r="N166" s="147" t="s">
        <v>36</v>
      </c>
      <c r="O166" s="133">
        <v>2.089</v>
      </c>
      <c r="P166" s="133">
        <f>O166*H166</f>
        <v>4.1779999999999999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912</v>
      </c>
    </row>
    <row r="167" spans="2:65" s="1" customFormat="1" ht="19.2">
      <c r="B167" s="25"/>
      <c r="D167" s="137" t="s">
        <v>155</v>
      </c>
      <c r="F167" s="138" t="s">
        <v>913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19.2">
      <c r="B168" s="25"/>
      <c r="D168" s="137" t="s">
        <v>849</v>
      </c>
      <c r="F168" s="151" t="s">
        <v>914</v>
      </c>
      <c r="L168" s="25"/>
      <c r="M168" s="139"/>
      <c r="T168" s="49"/>
      <c r="AT168" s="13" t="s">
        <v>849</v>
      </c>
      <c r="AU168" s="13" t="s">
        <v>81</v>
      </c>
    </row>
    <row r="169" spans="2:65" s="1" customFormat="1" ht="24.15" customHeight="1">
      <c r="B169" s="25"/>
      <c r="C169" s="140" t="s">
        <v>225</v>
      </c>
      <c r="D169" s="140" t="s">
        <v>165</v>
      </c>
      <c r="E169" s="141" t="s">
        <v>915</v>
      </c>
      <c r="F169" s="142" t="s">
        <v>916</v>
      </c>
      <c r="G169" s="143" t="s">
        <v>210</v>
      </c>
      <c r="H169" s="144">
        <v>18</v>
      </c>
      <c r="I169" s="145"/>
      <c r="J169" s="145">
        <f>ROUND(I169*H169,2)</f>
        <v>0</v>
      </c>
      <c r="K169" s="142" t="s">
        <v>843</v>
      </c>
      <c r="L169" s="25"/>
      <c r="M169" s="146" t="s">
        <v>1</v>
      </c>
      <c r="N169" s="147" t="s">
        <v>36</v>
      </c>
      <c r="O169" s="133">
        <v>8.8999999999999996E-2</v>
      </c>
      <c r="P169" s="133">
        <f>O169*H169</f>
        <v>1.6019999999999999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220</v>
      </c>
      <c r="AT169" s="135" t="s">
        <v>165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220</v>
      </c>
      <c r="BM169" s="135" t="s">
        <v>917</v>
      </c>
    </row>
    <row r="170" spans="2:65" s="1" customFormat="1" ht="19.2">
      <c r="B170" s="25"/>
      <c r="D170" s="137" t="s">
        <v>155</v>
      </c>
      <c r="F170" s="138" t="s">
        <v>918</v>
      </c>
      <c r="L170" s="25"/>
      <c r="M170" s="139"/>
      <c r="T170" s="49"/>
      <c r="AT170" s="13" t="s">
        <v>155</v>
      </c>
      <c r="AU170" s="13" t="s">
        <v>81</v>
      </c>
    </row>
    <row r="171" spans="2:65" s="1" customFormat="1" ht="28.8">
      <c r="B171" s="25"/>
      <c r="D171" s="137" t="s">
        <v>849</v>
      </c>
      <c r="F171" s="151" t="s">
        <v>919</v>
      </c>
      <c r="L171" s="25"/>
      <c r="M171" s="139"/>
      <c r="T171" s="49"/>
      <c r="AT171" s="13" t="s">
        <v>849</v>
      </c>
      <c r="AU171" s="13" t="s">
        <v>81</v>
      </c>
    </row>
    <row r="172" spans="2:65" s="1" customFormat="1" ht="24.15" customHeight="1">
      <c r="B172" s="25"/>
      <c r="C172" s="124" t="s">
        <v>192</v>
      </c>
      <c r="D172" s="124" t="s">
        <v>150</v>
      </c>
      <c r="E172" s="125" t="s">
        <v>920</v>
      </c>
      <c r="F172" s="126" t="s">
        <v>921</v>
      </c>
      <c r="G172" s="127" t="s">
        <v>922</v>
      </c>
      <c r="H172" s="128">
        <v>1</v>
      </c>
      <c r="I172" s="129"/>
      <c r="J172" s="129">
        <f>ROUND(I172*H172,2)</f>
        <v>0</v>
      </c>
      <c r="K172" s="126" t="s">
        <v>843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3.8500000000000001E-3</v>
      </c>
      <c r="R172" s="133">
        <f>Q172*H172</f>
        <v>3.8500000000000001E-3</v>
      </c>
      <c r="S172" s="133">
        <v>0</v>
      </c>
      <c r="T172" s="134">
        <f>S172*H172</f>
        <v>0</v>
      </c>
      <c r="AR172" s="135" t="s">
        <v>228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923</v>
      </c>
    </row>
    <row r="173" spans="2:65" s="1" customFormat="1">
      <c r="B173" s="25"/>
      <c r="D173" s="137" t="s">
        <v>155</v>
      </c>
      <c r="F173" s="138" t="s">
        <v>921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9.2">
      <c r="B174" s="25"/>
      <c r="D174" s="137" t="s">
        <v>849</v>
      </c>
      <c r="F174" s="151" t="s">
        <v>924</v>
      </c>
      <c r="L174" s="25"/>
      <c r="M174" s="139"/>
      <c r="T174" s="49"/>
      <c r="AT174" s="13" t="s">
        <v>849</v>
      </c>
      <c r="AU174" s="13" t="s">
        <v>81</v>
      </c>
    </row>
    <row r="175" spans="2:65" s="11" customFormat="1" ht="22.8" customHeight="1">
      <c r="B175" s="113"/>
      <c r="D175" s="114" t="s">
        <v>70</v>
      </c>
      <c r="E175" s="122" t="s">
        <v>925</v>
      </c>
      <c r="F175" s="122" t="s">
        <v>926</v>
      </c>
      <c r="J175" s="123">
        <f>BK175</f>
        <v>0</v>
      </c>
      <c r="L175" s="113"/>
      <c r="M175" s="117"/>
      <c r="P175" s="118">
        <f>SUM(P176:P190)</f>
        <v>116.1</v>
      </c>
      <c r="R175" s="118">
        <f>SUM(R176:R190)</f>
        <v>0</v>
      </c>
      <c r="T175" s="119">
        <f>SUM(T176:T190)</f>
        <v>0</v>
      </c>
      <c r="AR175" s="114" t="s">
        <v>79</v>
      </c>
      <c r="AT175" s="120" t="s">
        <v>70</v>
      </c>
      <c r="AU175" s="120" t="s">
        <v>79</v>
      </c>
      <c r="AY175" s="114" t="s">
        <v>147</v>
      </c>
      <c r="BK175" s="121">
        <f>SUM(BK176:BK190)</f>
        <v>0</v>
      </c>
    </row>
    <row r="176" spans="2:65" s="1" customFormat="1" ht="21.75" customHeight="1">
      <c r="B176" s="25"/>
      <c r="C176" s="140" t="s">
        <v>7</v>
      </c>
      <c r="D176" s="140" t="s">
        <v>165</v>
      </c>
      <c r="E176" s="141" t="s">
        <v>927</v>
      </c>
      <c r="F176" s="142" t="s">
        <v>928</v>
      </c>
      <c r="G176" s="143" t="s">
        <v>287</v>
      </c>
      <c r="H176" s="144">
        <v>25</v>
      </c>
      <c r="I176" s="145"/>
      <c r="J176" s="145">
        <f>ROUND(I176*H176,2)</f>
        <v>0</v>
      </c>
      <c r="K176" s="142" t="s">
        <v>843</v>
      </c>
      <c r="L176" s="25"/>
      <c r="M176" s="146" t="s">
        <v>1</v>
      </c>
      <c r="N176" s="147" t="s">
        <v>36</v>
      </c>
      <c r="O176" s="133">
        <v>1</v>
      </c>
      <c r="P176" s="133">
        <f>O176*H176</f>
        <v>25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929</v>
      </c>
      <c r="AT176" s="135" t="s">
        <v>165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929</v>
      </c>
      <c r="BM176" s="135" t="s">
        <v>930</v>
      </c>
    </row>
    <row r="177" spans="2:65" s="1" customFormat="1" ht="19.2">
      <c r="B177" s="25"/>
      <c r="D177" s="137" t="s">
        <v>155</v>
      </c>
      <c r="F177" s="138" t="s">
        <v>931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19.2">
      <c r="B178" s="25"/>
      <c r="D178" s="137" t="s">
        <v>849</v>
      </c>
      <c r="F178" s="151" t="s">
        <v>932</v>
      </c>
      <c r="L178" s="25"/>
      <c r="M178" s="139"/>
      <c r="T178" s="49"/>
      <c r="AT178" s="13" t="s">
        <v>849</v>
      </c>
      <c r="AU178" s="13" t="s">
        <v>81</v>
      </c>
    </row>
    <row r="179" spans="2:65" s="1" customFormat="1" ht="21.75" customHeight="1">
      <c r="B179" s="25"/>
      <c r="C179" s="140" t="s">
        <v>196</v>
      </c>
      <c r="D179" s="140" t="s">
        <v>165</v>
      </c>
      <c r="E179" s="141" t="s">
        <v>537</v>
      </c>
      <c r="F179" s="142" t="s">
        <v>933</v>
      </c>
      <c r="G179" s="143" t="s">
        <v>287</v>
      </c>
      <c r="H179" s="144">
        <v>35</v>
      </c>
      <c r="I179" s="145"/>
      <c r="J179" s="145">
        <f>ROUND(I179*H179,2)</f>
        <v>0</v>
      </c>
      <c r="K179" s="142" t="s">
        <v>843</v>
      </c>
      <c r="L179" s="25"/>
      <c r="M179" s="146" t="s">
        <v>1</v>
      </c>
      <c r="N179" s="147" t="s">
        <v>36</v>
      </c>
      <c r="O179" s="133">
        <v>1</v>
      </c>
      <c r="P179" s="133">
        <f>O179*H179</f>
        <v>35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929</v>
      </c>
      <c r="AT179" s="135" t="s">
        <v>165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929</v>
      </c>
      <c r="BM179" s="135" t="s">
        <v>934</v>
      </c>
    </row>
    <row r="180" spans="2:65" s="1" customFormat="1" ht="19.2">
      <c r="B180" s="25"/>
      <c r="D180" s="137" t="s">
        <v>155</v>
      </c>
      <c r="F180" s="138" t="s">
        <v>538</v>
      </c>
      <c r="L180" s="25"/>
      <c r="M180" s="139"/>
      <c r="T180" s="49"/>
      <c r="AT180" s="13" t="s">
        <v>155</v>
      </c>
      <c r="AU180" s="13" t="s">
        <v>81</v>
      </c>
    </row>
    <row r="181" spans="2:65" s="1" customFormat="1" ht="16.5" customHeight="1">
      <c r="B181" s="25"/>
      <c r="C181" s="140" t="s">
        <v>239</v>
      </c>
      <c r="D181" s="140" t="s">
        <v>165</v>
      </c>
      <c r="E181" s="141" t="s">
        <v>935</v>
      </c>
      <c r="F181" s="142" t="s">
        <v>936</v>
      </c>
      <c r="G181" s="143" t="s">
        <v>287</v>
      </c>
      <c r="H181" s="144">
        <v>16</v>
      </c>
      <c r="I181" s="145"/>
      <c r="J181" s="145">
        <f>ROUND(I181*H181,2)</f>
        <v>0</v>
      </c>
      <c r="K181" s="142" t="s">
        <v>843</v>
      </c>
      <c r="L181" s="25"/>
      <c r="M181" s="146" t="s">
        <v>1</v>
      </c>
      <c r="N181" s="147" t="s">
        <v>36</v>
      </c>
      <c r="O181" s="133">
        <v>1</v>
      </c>
      <c r="P181" s="133">
        <f>O181*H181</f>
        <v>16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929</v>
      </c>
      <c r="AT181" s="135" t="s">
        <v>165</v>
      </c>
      <c r="AU181" s="135" t="s">
        <v>81</v>
      </c>
      <c r="AY181" s="13" t="s">
        <v>147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79</v>
      </c>
      <c r="BK181" s="136">
        <f>ROUND(I181*H181,2)</f>
        <v>0</v>
      </c>
      <c r="BL181" s="13" t="s">
        <v>929</v>
      </c>
      <c r="BM181" s="135" t="s">
        <v>937</v>
      </c>
    </row>
    <row r="182" spans="2:65" s="1" customFormat="1" ht="19.2">
      <c r="B182" s="25"/>
      <c r="D182" s="137" t="s">
        <v>155</v>
      </c>
      <c r="F182" s="138" t="s">
        <v>938</v>
      </c>
      <c r="L182" s="25"/>
      <c r="M182" s="139"/>
      <c r="T182" s="49"/>
      <c r="AT182" s="13" t="s">
        <v>155</v>
      </c>
      <c r="AU182" s="13" t="s">
        <v>81</v>
      </c>
    </row>
    <row r="183" spans="2:65" s="1" customFormat="1" ht="16.5" customHeight="1">
      <c r="B183" s="25"/>
      <c r="C183" s="140" t="s">
        <v>199</v>
      </c>
      <c r="D183" s="140" t="s">
        <v>165</v>
      </c>
      <c r="E183" s="141" t="s">
        <v>939</v>
      </c>
      <c r="F183" s="142" t="s">
        <v>940</v>
      </c>
      <c r="G183" s="143" t="s">
        <v>287</v>
      </c>
      <c r="H183" s="144">
        <v>35</v>
      </c>
      <c r="I183" s="145"/>
      <c r="J183" s="145">
        <f>ROUND(I183*H183,2)</f>
        <v>0</v>
      </c>
      <c r="K183" s="142" t="s">
        <v>843</v>
      </c>
      <c r="L183" s="25"/>
      <c r="M183" s="146" t="s">
        <v>1</v>
      </c>
      <c r="N183" s="147" t="s">
        <v>36</v>
      </c>
      <c r="O183" s="133">
        <v>1</v>
      </c>
      <c r="P183" s="133">
        <f>O183*H183</f>
        <v>35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929</v>
      </c>
      <c r="AT183" s="135" t="s">
        <v>165</v>
      </c>
      <c r="AU183" s="135" t="s">
        <v>81</v>
      </c>
      <c r="AY183" s="13" t="s">
        <v>147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79</v>
      </c>
      <c r="BK183" s="136">
        <f>ROUND(I183*H183,2)</f>
        <v>0</v>
      </c>
      <c r="BL183" s="13" t="s">
        <v>929</v>
      </c>
      <c r="BM183" s="135" t="s">
        <v>941</v>
      </c>
    </row>
    <row r="184" spans="2:65" s="1" customFormat="1" ht="19.2">
      <c r="B184" s="25"/>
      <c r="D184" s="137" t="s">
        <v>155</v>
      </c>
      <c r="F184" s="138" t="s">
        <v>942</v>
      </c>
      <c r="L184" s="25"/>
      <c r="M184" s="139"/>
      <c r="T184" s="49"/>
      <c r="AT184" s="13" t="s">
        <v>155</v>
      </c>
      <c r="AU184" s="13" t="s">
        <v>81</v>
      </c>
    </row>
    <row r="185" spans="2:65" s="1" customFormat="1" ht="33" customHeight="1">
      <c r="B185" s="25"/>
      <c r="C185" s="140" t="s">
        <v>246</v>
      </c>
      <c r="D185" s="140" t="s">
        <v>165</v>
      </c>
      <c r="E185" s="141" t="s">
        <v>943</v>
      </c>
      <c r="F185" s="142" t="s">
        <v>944</v>
      </c>
      <c r="G185" s="143" t="s">
        <v>210</v>
      </c>
      <c r="H185" s="144">
        <v>6</v>
      </c>
      <c r="I185" s="145"/>
      <c r="J185" s="145">
        <f>ROUND(I185*H185,2)</f>
        <v>0</v>
      </c>
      <c r="K185" s="142" t="s">
        <v>843</v>
      </c>
      <c r="L185" s="25"/>
      <c r="M185" s="146" t="s">
        <v>1</v>
      </c>
      <c r="N185" s="147" t="s">
        <v>36</v>
      </c>
      <c r="O185" s="133">
        <v>0.72</v>
      </c>
      <c r="P185" s="133">
        <f>O185*H185</f>
        <v>4.32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220</v>
      </c>
      <c r="AT185" s="135" t="s">
        <v>165</v>
      </c>
      <c r="AU185" s="135" t="s">
        <v>81</v>
      </c>
      <c r="AY185" s="13" t="s">
        <v>147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79</v>
      </c>
      <c r="BK185" s="136">
        <f>ROUND(I185*H185,2)</f>
        <v>0</v>
      </c>
      <c r="BL185" s="13" t="s">
        <v>220</v>
      </c>
      <c r="BM185" s="135" t="s">
        <v>945</v>
      </c>
    </row>
    <row r="186" spans="2:65" s="1" customFormat="1" ht="19.2">
      <c r="B186" s="25"/>
      <c r="D186" s="137" t="s">
        <v>155</v>
      </c>
      <c r="F186" s="138" t="s">
        <v>946</v>
      </c>
      <c r="L186" s="25"/>
      <c r="M186" s="139"/>
      <c r="T186" s="49"/>
      <c r="AT186" s="13" t="s">
        <v>155</v>
      </c>
      <c r="AU186" s="13" t="s">
        <v>81</v>
      </c>
    </row>
    <row r="187" spans="2:65" s="1" customFormat="1" ht="19.2">
      <c r="B187" s="25"/>
      <c r="D187" s="137" t="s">
        <v>849</v>
      </c>
      <c r="F187" s="151" t="s">
        <v>947</v>
      </c>
      <c r="L187" s="25"/>
      <c r="M187" s="139"/>
      <c r="T187" s="49"/>
      <c r="AT187" s="13" t="s">
        <v>849</v>
      </c>
      <c r="AU187" s="13" t="s">
        <v>81</v>
      </c>
    </row>
    <row r="188" spans="2:65" s="1" customFormat="1" ht="24.15" customHeight="1">
      <c r="B188" s="25"/>
      <c r="C188" s="140" t="s">
        <v>203</v>
      </c>
      <c r="D188" s="140" t="s">
        <v>165</v>
      </c>
      <c r="E188" s="141" t="s">
        <v>948</v>
      </c>
      <c r="F188" s="142" t="s">
        <v>949</v>
      </c>
      <c r="G188" s="143" t="s">
        <v>210</v>
      </c>
      <c r="H188" s="144">
        <v>6</v>
      </c>
      <c r="I188" s="145"/>
      <c r="J188" s="145">
        <f>ROUND(I188*H188,2)</f>
        <v>0</v>
      </c>
      <c r="K188" s="142" t="s">
        <v>843</v>
      </c>
      <c r="L188" s="25"/>
      <c r="M188" s="146" t="s">
        <v>1</v>
      </c>
      <c r="N188" s="147" t="s">
        <v>36</v>
      </c>
      <c r="O188" s="133">
        <v>0.13</v>
      </c>
      <c r="P188" s="133">
        <f>O188*H188</f>
        <v>0.78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220</v>
      </c>
      <c r="AT188" s="135" t="s">
        <v>165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950</v>
      </c>
    </row>
    <row r="189" spans="2:65" s="1" customFormat="1" ht="19.2">
      <c r="B189" s="25"/>
      <c r="D189" s="137" t="s">
        <v>155</v>
      </c>
      <c r="F189" s="138" t="s">
        <v>951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28.8">
      <c r="B190" s="25"/>
      <c r="D190" s="137" t="s">
        <v>849</v>
      </c>
      <c r="F190" s="151" t="s">
        <v>952</v>
      </c>
      <c r="L190" s="25"/>
      <c r="M190" s="139"/>
      <c r="T190" s="49"/>
      <c r="AT190" s="13" t="s">
        <v>849</v>
      </c>
      <c r="AU190" s="13" t="s">
        <v>81</v>
      </c>
    </row>
    <row r="191" spans="2:65" s="11" customFormat="1" ht="25.95" customHeight="1">
      <c r="B191" s="113"/>
      <c r="D191" s="114" t="s">
        <v>70</v>
      </c>
      <c r="E191" s="115" t="s">
        <v>150</v>
      </c>
      <c r="F191" s="115" t="s">
        <v>214</v>
      </c>
      <c r="J191" s="116">
        <f>BK191</f>
        <v>0</v>
      </c>
      <c r="L191" s="113"/>
      <c r="M191" s="117"/>
      <c r="P191" s="118">
        <f>P192</f>
        <v>1423.0845000000002</v>
      </c>
      <c r="R191" s="118">
        <f>R192</f>
        <v>226.54137000000003</v>
      </c>
      <c r="T191" s="119">
        <f>T192</f>
        <v>545.07600000000002</v>
      </c>
      <c r="AR191" s="114" t="s">
        <v>158</v>
      </c>
      <c r="AT191" s="120" t="s">
        <v>70</v>
      </c>
      <c r="AU191" s="120" t="s">
        <v>71</v>
      </c>
      <c r="AY191" s="114" t="s">
        <v>147</v>
      </c>
      <c r="BK191" s="121">
        <f>BK192</f>
        <v>0</v>
      </c>
    </row>
    <row r="192" spans="2:65" s="11" customFormat="1" ht="22.8" customHeight="1">
      <c r="B192" s="113"/>
      <c r="D192" s="114" t="s">
        <v>70</v>
      </c>
      <c r="E192" s="122" t="s">
        <v>399</v>
      </c>
      <c r="F192" s="122" t="s">
        <v>400</v>
      </c>
      <c r="J192" s="123">
        <f>BK192</f>
        <v>0</v>
      </c>
      <c r="L192" s="113"/>
      <c r="M192" s="117"/>
      <c r="P192" s="118">
        <f>SUM(P193:P250)</f>
        <v>1423.0845000000002</v>
      </c>
      <c r="R192" s="118">
        <f>SUM(R193:R250)</f>
        <v>226.54137000000003</v>
      </c>
      <c r="T192" s="119">
        <f>SUM(T193:T250)</f>
        <v>545.07600000000002</v>
      </c>
      <c r="AR192" s="114" t="s">
        <v>158</v>
      </c>
      <c r="AT192" s="120" t="s">
        <v>70</v>
      </c>
      <c r="AU192" s="120" t="s">
        <v>79</v>
      </c>
      <c r="AY192" s="114" t="s">
        <v>147</v>
      </c>
      <c r="BK192" s="121">
        <f>SUM(BK193:BK250)</f>
        <v>0</v>
      </c>
    </row>
    <row r="193" spans="2:65" s="1" customFormat="1" ht="24.15" customHeight="1">
      <c r="B193" s="25"/>
      <c r="C193" s="140" t="s">
        <v>253</v>
      </c>
      <c r="D193" s="140" t="s">
        <v>165</v>
      </c>
      <c r="E193" s="141" t="s">
        <v>953</v>
      </c>
      <c r="F193" s="142" t="s">
        <v>954</v>
      </c>
      <c r="G193" s="143" t="s">
        <v>187</v>
      </c>
      <c r="H193" s="144">
        <v>65</v>
      </c>
      <c r="I193" s="145"/>
      <c r="J193" s="145">
        <f>ROUND(I193*H193,2)</f>
        <v>0</v>
      </c>
      <c r="K193" s="142" t="s">
        <v>843</v>
      </c>
      <c r="L193" s="25"/>
      <c r="M193" s="146" t="s">
        <v>1</v>
      </c>
      <c r="N193" s="147" t="s">
        <v>36</v>
      </c>
      <c r="O193" s="133">
        <v>2.0819999999999999</v>
      </c>
      <c r="P193" s="133">
        <f>O193*H193</f>
        <v>135.32999999999998</v>
      </c>
      <c r="Q193" s="133">
        <v>0</v>
      </c>
      <c r="R193" s="133">
        <f>Q193*H193</f>
        <v>0</v>
      </c>
      <c r="S193" s="133">
        <v>0</v>
      </c>
      <c r="T193" s="134">
        <f>S193*H193</f>
        <v>0</v>
      </c>
      <c r="AR193" s="135" t="s">
        <v>220</v>
      </c>
      <c r="AT193" s="135" t="s">
        <v>165</v>
      </c>
      <c r="AU193" s="135" t="s">
        <v>81</v>
      </c>
      <c r="AY193" s="13" t="s">
        <v>147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79</v>
      </c>
      <c r="BK193" s="136">
        <f>ROUND(I193*H193,2)</f>
        <v>0</v>
      </c>
      <c r="BL193" s="13" t="s">
        <v>220</v>
      </c>
      <c r="BM193" s="135" t="s">
        <v>955</v>
      </c>
    </row>
    <row r="194" spans="2:65" s="1" customFormat="1" ht="38.4">
      <c r="B194" s="25"/>
      <c r="D194" s="137" t="s">
        <v>155</v>
      </c>
      <c r="F194" s="138" t="s">
        <v>956</v>
      </c>
      <c r="L194" s="25"/>
      <c r="M194" s="139"/>
      <c r="T194" s="49"/>
      <c r="AT194" s="13" t="s">
        <v>155</v>
      </c>
      <c r="AU194" s="13" t="s">
        <v>81</v>
      </c>
    </row>
    <row r="195" spans="2:65" s="1" customFormat="1" ht="19.2">
      <c r="B195" s="25"/>
      <c r="D195" s="137" t="s">
        <v>849</v>
      </c>
      <c r="F195" s="151" t="s">
        <v>957</v>
      </c>
      <c r="L195" s="25"/>
      <c r="M195" s="139"/>
      <c r="T195" s="49"/>
      <c r="AT195" s="13" t="s">
        <v>849</v>
      </c>
      <c r="AU195" s="13" t="s">
        <v>81</v>
      </c>
    </row>
    <row r="196" spans="2:65" s="1" customFormat="1" ht="24.15" customHeight="1">
      <c r="B196" s="25"/>
      <c r="C196" s="140" t="s">
        <v>206</v>
      </c>
      <c r="D196" s="140" t="s">
        <v>165</v>
      </c>
      <c r="E196" s="141" t="s">
        <v>958</v>
      </c>
      <c r="F196" s="142" t="s">
        <v>959</v>
      </c>
      <c r="G196" s="143" t="s">
        <v>187</v>
      </c>
      <c r="H196" s="144">
        <v>65</v>
      </c>
      <c r="I196" s="145"/>
      <c r="J196" s="145">
        <f>ROUND(I196*H196,2)</f>
        <v>0</v>
      </c>
      <c r="K196" s="142" t="s">
        <v>843</v>
      </c>
      <c r="L196" s="25"/>
      <c r="M196" s="146" t="s">
        <v>1</v>
      </c>
      <c r="N196" s="147" t="s">
        <v>36</v>
      </c>
      <c r="O196" s="133">
        <v>0.314</v>
      </c>
      <c r="P196" s="133">
        <f>O196*H196</f>
        <v>20.41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220</v>
      </c>
      <c r="AT196" s="135" t="s">
        <v>165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960</v>
      </c>
    </row>
    <row r="197" spans="2:65" s="1" customFormat="1" ht="38.4">
      <c r="B197" s="25"/>
      <c r="D197" s="137" t="s">
        <v>155</v>
      </c>
      <c r="F197" s="138" t="s">
        <v>961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19.2">
      <c r="B198" s="25"/>
      <c r="D198" s="137" t="s">
        <v>849</v>
      </c>
      <c r="F198" s="151" t="s">
        <v>957</v>
      </c>
      <c r="L198" s="25"/>
      <c r="M198" s="139"/>
      <c r="T198" s="49"/>
      <c r="AT198" s="13" t="s">
        <v>849</v>
      </c>
      <c r="AU198" s="13" t="s">
        <v>81</v>
      </c>
    </row>
    <row r="199" spans="2:65" s="1" customFormat="1" ht="24.15" customHeight="1">
      <c r="B199" s="25"/>
      <c r="C199" s="140" t="s">
        <v>262</v>
      </c>
      <c r="D199" s="140" t="s">
        <v>165</v>
      </c>
      <c r="E199" s="141" t="s">
        <v>962</v>
      </c>
      <c r="F199" s="142" t="s">
        <v>963</v>
      </c>
      <c r="G199" s="143" t="s">
        <v>187</v>
      </c>
      <c r="H199" s="144">
        <v>65</v>
      </c>
      <c r="I199" s="145"/>
      <c r="J199" s="145">
        <f>ROUND(I199*H199,2)</f>
        <v>0</v>
      </c>
      <c r="K199" s="142" t="s">
        <v>843</v>
      </c>
      <c r="L199" s="25"/>
      <c r="M199" s="146" t="s">
        <v>1</v>
      </c>
      <c r="N199" s="147" t="s">
        <v>36</v>
      </c>
      <c r="O199" s="133">
        <v>1.9E-2</v>
      </c>
      <c r="P199" s="133">
        <f>O199*H199</f>
        <v>1.2349999999999999</v>
      </c>
      <c r="Q199" s="133">
        <v>1.9E-3</v>
      </c>
      <c r="R199" s="133">
        <f>Q199*H199</f>
        <v>0.1235</v>
      </c>
      <c r="S199" s="133">
        <v>0</v>
      </c>
      <c r="T199" s="134">
        <f>S199*H199</f>
        <v>0</v>
      </c>
      <c r="AR199" s="135" t="s">
        <v>220</v>
      </c>
      <c r="AT199" s="135" t="s">
        <v>165</v>
      </c>
      <c r="AU199" s="135" t="s">
        <v>81</v>
      </c>
      <c r="AY199" s="13" t="s">
        <v>147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79</v>
      </c>
      <c r="BK199" s="136">
        <f>ROUND(I199*H199,2)</f>
        <v>0</v>
      </c>
      <c r="BL199" s="13" t="s">
        <v>220</v>
      </c>
      <c r="BM199" s="135" t="s">
        <v>964</v>
      </c>
    </row>
    <row r="200" spans="2:65" s="1" customFormat="1" ht="19.2">
      <c r="B200" s="25"/>
      <c r="D200" s="137" t="s">
        <v>155</v>
      </c>
      <c r="F200" s="138" t="s">
        <v>965</v>
      </c>
      <c r="L200" s="25"/>
      <c r="M200" s="139"/>
      <c r="T200" s="49"/>
      <c r="AT200" s="13" t="s">
        <v>155</v>
      </c>
      <c r="AU200" s="13" t="s">
        <v>81</v>
      </c>
    </row>
    <row r="201" spans="2:65" s="1" customFormat="1" ht="19.2">
      <c r="B201" s="25"/>
      <c r="D201" s="137" t="s">
        <v>849</v>
      </c>
      <c r="F201" s="151" t="s">
        <v>957</v>
      </c>
      <c r="L201" s="25"/>
      <c r="M201" s="139"/>
      <c r="T201" s="49"/>
      <c r="AT201" s="13" t="s">
        <v>849</v>
      </c>
      <c r="AU201" s="13" t="s">
        <v>81</v>
      </c>
    </row>
    <row r="202" spans="2:65" s="1" customFormat="1" ht="24.15" customHeight="1">
      <c r="B202" s="25"/>
      <c r="C202" s="140" t="s">
        <v>211</v>
      </c>
      <c r="D202" s="140" t="s">
        <v>165</v>
      </c>
      <c r="E202" s="141" t="s">
        <v>966</v>
      </c>
      <c r="F202" s="142" t="s">
        <v>967</v>
      </c>
      <c r="G202" s="143" t="s">
        <v>175</v>
      </c>
      <c r="H202" s="144">
        <v>130</v>
      </c>
      <c r="I202" s="145"/>
      <c r="J202" s="145">
        <f>ROUND(I202*H202,2)</f>
        <v>0</v>
      </c>
      <c r="K202" s="142" t="s">
        <v>843</v>
      </c>
      <c r="L202" s="25"/>
      <c r="M202" s="146" t="s">
        <v>1</v>
      </c>
      <c r="N202" s="147" t="s">
        <v>36</v>
      </c>
      <c r="O202" s="133">
        <v>0.14899999999999999</v>
      </c>
      <c r="P202" s="133">
        <f>O202*H202</f>
        <v>19.369999999999997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220</v>
      </c>
      <c r="AT202" s="135" t="s">
        <v>165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220</v>
      </c>
      <c r="BM202" s="135" t="s">
        <v>968</v>
      </c>
    </row>
    <row r="203" spans="2:65" s="1" customFormat="1" ht="19.2">
      <c r="B203" s="25"/>
      <c r="D203" s="137" t="s">
        <v>155</v>
      </c>
      <c r="F203" s="138" t="s">
        <v>969</v>
      </c>
      <c r="L203" s="25"/>
      <c r="M203" s="139"/>
      <c r="T203" s="49"/>
      <c r="AT203" s="13" t="s">
        <v>155</v>
      </c>
      <c r="AU203" s="13" t="s">
        <v>81</v>
      </c>
    </row>
    <row r="204" spans="2:65" s="1" customFormat="1" ht="19.2">
      <c r="B204" s="25"/>
      <c r="D204" s="137" t="s">
        <v>849</v>
      </c>
      <c r="F204" s="151" t="s">
        <v>970</v>
      </c>
      <c r="L204" s="25"/>
      <c r="M204" s="139"/>
      <c r="T204" s="49"/>
      <c r="AT204" s="13" t="s">
        <v>849</v>
      </c>
      <c r="AU204" s="13" t="s">
        <v>81</v>
      </c>
    </row>
    <row r="205" spans="2:65" s="1" customFormat="1" ht="24.15" customHeight="1">
      <c r="B205" s="25"/>
      <c r="C205" s="140" t="s">
        <v>276</v>
      </c>
      <c r="D205" s="140" t="s">
        <v>165</v>
      </c>
      <c r="E205" s="141" t="s">
        <v>971</v>
      </c>
      <c r="F205" s="142" t="s">
        <v>972</v>
      </c>
      <c r="G205" s="143" t="s">
        <v>187</v>
      </c>
      <c r="H205" s="144">
        <v>65</v>
      </c>
      <c r="I205" s="145"/>
      <c r="J205" s="145">
        <f>ROUND(I205*H205,2)</f>
        <v>0</v>
      </c>
      <c r="K205" s="142" t="s">
        <v>843</v>
      </c>
      <c r="L205" s="25"/>
      <c r="M205" s="146" t="s">
        <v>1</v>
      </c>
      <c r="N205" s="147" t="s">
        <v>36</v>
      </c>
      <c r="O205" s="133">
        <v>0.28899999999999998</v>
      </c>
      <c r="P205" s="133">
        <f>O205*H205</f>
        <v>18.785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220</v>
      </c>
      <c r="AT205" s="135" t="s">
        <v>165</v>
      </c>
      <c r="AU205" s="135" t="s">
        <v>81</v>
      </c>
      <c r="AY205" s="13" t="s">
        <v>147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79</v>
      </c>
      <c r="BK205" s="136">
        <f>ROUND(I205*H205,2)</f>
        <v>0</v>
      </c>
      <c r="BL205" s="13" t="s">
        <v>220</v>
      </c>
      <c r="BM205" s="135" t="s">
        <v>973</v>
      </c>
    </row>
    <row r="206" spans="2:65" s="1" customFormat="1" ht="28.8">
      <c r="B206" s="25"/>
      <c r="D206" s="137" t="s">
        <v>155</v>
      </c>
      <c r="F206" s="138" t="s">
        <v>974</v>
      </c>
      <c r="L206" s="25"/>
      <c r="M206" s="139"/>
      <c r="T206" s="49"/>
      <c r="AT206" s="13" t="s">
        <v>155</v>
      </c>
      <c r="AU206" s="13" t="s">
        <v>81</v>
      </c>
    </row>
    <row r="207" spans="2:65" s="1" customFormat="1" ht="19.2">
      <c r="B207" s="25"/>
      <c r="D207" s="137" t="s">
        <v>849</v>
      </c>
      <c r="F207" s="151" t="s">
        <v>957</v>
      </c>
      <c r="L207" s="25"/>
      <c r="M207" s="139"/>
      <c r="T207" s="49"/>
      <c r="AT207" s="13" t="s">
        <v>849</v>
      </c>
      <c r="AU207" s="13" t="s">
        <v>81</v>
      </c>
    </row>
    <row r="208" spans="2:65" s="1" customFormat="1" ht="16.5" customHeight="1">
      <c r="B208" s="25"/>
      <c r="C208" s="124" t="s">
        <v>191</v>
      </c>
      <c r="D208" s="124" t="s">
        <v>150</v>
      </c>
      <c r="E208" s="125" t="s">
        <v>975</v>
      </c>
      <c r="F208" s="126" t="s">
        <v>976</v>
      </c>
      <c r="G208" s="127" t="s">
        <v>187</v>
      </c>
      <c r="H208" s="128">
        <v>65</v>
      </c>
      <c r="I208" s="129"/>
      <c r="J208" s="129">
        <f>ROUND(I208*H208,2)</f>
        <v>0</v>
      </c>
      <c r="K208" s="126" t="s">
        <v>843</v>
      </c>
      <c r="L208" s="130"/>
      <c r="M208" s="131" t="s">
        <v>1</v>
      </c>
      <c r="N208" s="132" t="s">
        <v>36</v>
      </c>
      <c r="O208" s="133">
        <v>0</v>
      </c>
      <c r="P208" s="133">
        <f>O208*H208</f>
        <v>0</v>
      </c>
      <c r="Q208" s="133">
        <v>3.7999999999999999E-2</v>
      </c>
      <c r="R208" s="133">
        <f>Q208*H208</f>
        <v>2.4699999999999998</v>
      </c>
      <c r="S208" s="133">
        <v>0</v>
      </c>
      <c r="T208" s="134">
        <f>S208*H208</f>
        <v>0</v>
      </c>
      <c r="AR208" s="135" t="s">
        <v>479</v>
      </c>
      <c r="AT208" s="135" t="s">
        <v>150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479</v>
      </c>
      <c r="BM208" s="135" t="s">
        <v>977</v>
      </c>
    </row>
    <row r="209" spans="2:65" s="1" customFormat="1">
      <c r="B209" s="25"/>
      <c r="D209" s="137" t="s">
        <v>155</v>
      </c>
      <c r="F209" s="138" t="s">
        <v>976</v>
      </c>
      <c r="L209" s="25"/>
      <c r="M209" s="139"/>
      <c r="T209" s="49"/>
      <c r="AT209" s="13" t="s">
        <v>155</v>
      </c>
      <c r="AU209" s="13" t="s">
        <v>81</v>
      </c>
    </row>
    <row r="210" spans="2:65" s="1" customFormat="1" ht="19.2">
      <c r="B210" s="25"/>
      <c r="D210" s="137" t="s">
        <v>849</v>
      </c>
      <c r="F210" s="151" t="s">
        <v>957</v>
      </c>
      <c r="L210" s="25"/>
      <c r="M210" s="139"/>
      <c r="T210" s="49"/>
      <c r="AT210" s="13" t="s">
        <v>849</v>
      </c>
      <c r="AU210" s="13" t="s">
        <v>81</v>
      </c>
    </row>
    <row r="211" spans="2:65" s="1" customFormat="1" ht="21.75" customHeight="1">
      <c r="B211" s="25"/>
      <c r="C211" s="140" t="s">
        <v>284</v>
      </c>
      <c r="D211" s="140" t="s">
        <v>165</v>
      </c>
      <c r="E211" s="141" t="s">
        <v>978</v>
      </c>
      <c r="F211" s="142" t="s">
        <v>979</v>
      </c>
      <c r="G211" s="143" t="s">
        <v>187</v>
      </c>
      <c r="H211" s="144">
        <v>65</v>
      </c>
      <c r="I211" s="145"/>
      <c r="J211" s="145">
        <f>ROUND(I211*H211,2)</f>
        <v>0</v>
      </c>
      <c r="K211" s="142" t="s">
        <v>843</v>
      </c>
      <c r="L211" s="25"/>
      <c r="M211" s="146" t="s">
        <v>1</v>
      </c>
      <c r="N211" s="147" t="s">
        <v>36</v>
      </c>
      <c r="O211" s="133">
        <v>2.7E-2</v>
      </c>
      <c r="P211" s="133">
        <f>O211*H211</f>
        <v>1.7549999999999999</v>
      </c>
      <c r="Q211" s="133">
        <v>1.2E-4</v>
      </c>
      <c r="R211" s="133">
        <f>Q211*H211</f>
        <v>7.8000000000000005E-3</v>
      </c>
      <c r="S211" s="133">
        <v>0</v>
      </c>
      <c r="T211" s="134">
        <f>S211*H211</f>
        <v>0</v>
      </c>
      <c r="AR211" s="135" t="s">
        <v>220</v>
      </c>
      <c r="AT211" s="135" t="s">
        <v>165</v>
      </c>
      <c r="AU211" s="135" t="s">
        <v>81</v>
      </c>
      <c r="AY211" s="13" t="s">
        <v>147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79</v>
      </c>
      <c r="BK211" s="136">
        <f>ROUND(I211*H211,2)</f>
        <v>0</v>
      </c>
      <c r="BL211" s="13" t="s">
        <v>220</v>
      </c>
      <c r="BM211" s="135" t="s">
        <v>980</v>
      </c>
    </row>
    <row r="212" spans="2:65" s="1" customFormat="1" ht="19.2">
      <c r="B212" s="25"/>
      <c r="D212" s="137" t="s">
        <v>155</v>
      </c>
      <c r="F212" s="138" t="s">
        <v>981</v>
      </c>
      <c r="L212" s="25"/>
      <c r="M212" s="139"/>
      <c r="T212" s="49"/>
      <c r="AT212" s="13" t="s">
        <v>155</v>
      </c>
      <c r="AU212" s="13" t="s">
        <v>81</v>
      </c>
    </row>
    <row r="213" spans="2:65" s="1" customFormat="1" ht="19.2">
      <c r="B213" s="25"/>
      <c r="D213" s="137" t="s">
        <v>849</v>
      </c>
      <c r="F213" s="151" t="s">
        <v>957</v>
      </c>
      <c r="L213" s="25"/>
      <c r="M213" s="139"/>
      <c r="T213" s="49"/>
      <c r="AT213" s="13" t="s">
        <v>849</v>
      </c>
      <c r="AU213" s="13" t="s">
        <v>81</v>
      </c>
    </row>
    <row r="214" spans="2:65" s="1" customFormat="1" ht="24.15" customHeight="1">
      <c r="B214" s="25"/>
      <c r="C214" s="140" t="s">
        <v>221</v>
      </c>
      <c r="D214" s="140" t="s">
        <v>165</v>
      </c>
      <c r="E214" s="141" t="s">
        <v>982</v>
      </c>
      <c r="F214" s="142" t="s">
        <v>983</v>
      </c>
      <c r="G214" s="143" t="s">
        <v>210</v>
      </c>
      <c r="H214" s="144">
        <v>2</v>
      </c>
      <c r="I214" s="145"/>
      <c r="J214" s="145">
        <f>ROUND(I214*H214,2)</f>
        <v>0</v>
      </c>
      <c r="K214" s="142" t="s">
        <v>843</v>
      </c>
      <c r="L214" s="25"/>
      <c r="M214" s="146" t="s">
        <v>1</v>
      </c>
      <c r="N214" s="147" t="s">
        <v>36</v>
      </c>
      <c r="O214" s="133">
        <v>10.273</v>
      </c>
      <c r="P214" s="133">
        <f>O214*H214</f>
        <v>20.545999999999999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220</v>
      </c>
      <c r="AT214" s="135" t="s">
        <v>165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220</v>
      </c>
      <c r="BM214" s="135" t="s">
        <v>984</v>
      </c>
    </row>
    <row r="215" spans="2:65" s="1" customFormat="1" ht="38.4">
      <c r="B215" s="25"/>
      <c r="D215" s="137" t="s">
        <v>155</v>
      </c>
      <c r="F215" s="138" t="s">
        <v>985</v>
      </c>
      <c r="L215" s="25"/>
      <c r="M215" s="139"/>
      <c r="T215" s="49"/>
      <c r="AT215" s="13" t="s">
        <v>155</v>
      </c>
      <c r="AU215" s="13" t="s">
        <v>81</v>
      </c>
    </row>
    <row r="216" spans="2:65" s="1" customFormat="1" ht="37.799999999999997" customHeight="1">
      <c r="B216" s="25"/>
      <c r="C216" s="140" t="s">
        <v>367</v>
      </c>
      <c r="D216" s="140" t="s">
        <v>165</v>
      </c>
      <c r="E216" s="141" t="s">
        <v>986</v>
      </c>
      <c r="F216" s="142" t="s">
        <v>987</v>
      </c>
      <c r="G216" s="143" t="s">
        <v>187</v>
      </c>
      <c r="H216" s="144">
        <v>11</v>
      </c>
      <c r="I216" s="145"/>
      <c r="J216" s="145">
        <f>ROUND(I216*H216,2)</f>
        <v>0</v>
      </c>
      <c r="K216" s="142" t="s">
        <v>843</v>
      </c>
      <c r="L216" s="25"/>
      <c r="M216" s="146" t="s">
        <v>1</v>
      </c>
      <c r="N216" s="147" t="s">
        <v>36</v>
      </c>
      <c r="O216" s="133">
        <v>3</v>
      </c>
      <c r="P216" s="133">
        <f>O216*H216</f>
        <v>33</v>
      </c>
      <c r="Q216" s="133">
        <v>1.6240000000000001E-2</v>
      </c>
      <c r="R216" s="133">
        <f>Q216*H216</f>
        <v>0.17864000000000002</v>
      </c>
      <c r="S216" s="133">
        <v>0</v>
      </c>
      <c r="T216" s="134">
        <f>S216*H216</f>
        <v>0</v>
      </c>
      <c r="AR216" s="135" t="s">
        <v>220</v>
      </c>
      <c r="AT216" s="135" t="s">
        <v>165</v>
      </c>
      <c r="AU216" s="135" t="s">
        <v>81</v>
      </c>
      <c r="AY216" s="13" t="s">
        <v>147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3" t="s">
        <v>79</v>
      </c>
      <c r="BK216" s="136">
        <f>ROUND(I216*H216,2)</f>
        <v>0</v>
      </c>
      <c r="BL216" s="13" t="s">
        <v>220</v>
      </c>
      <c r="BM216" s="135" t="s">
        <v>988</v>
      </c>
    </row>
    <row r="217" spans="2:65" s="1" customFormat="1" ht="28.8">
      <c r="B217" s="25"/>
      <c r="D217" s="137" t="s">
        <v>155</v>
      </c>
      <c r="F217" s="138" t="s">
        <v>989</v>
      </c>
      <c r="L217" s="25"/>
      <c r="M217" s="139"/>
      <c r="T217" s="49"/>
      <c r="AT217" s="13" t="s">
        <v>155</v>
      </c>
      <c r="AU217" s="13" t="s">
        <v>81</v>
      </c>
    </row>
    <row r="218" spans="2:65" s="1" customFormat="1" ht="24.15" customHeight="1">
      <c r="B218" s="25"/>
      <c r="C218" s="124" t="s">
        <v>224</v>
      </c>
      <c r="D218" s="124" t="s">
        <v>150</v>
      </c>
      <c r="E218" s="125" t="s">
        <v>990</v>
      </c>
      <c r="F218" s="126" t="s">
        <v>991</v>
      </c>
      <c r="G218" s="127" t="s">
        <v>187</v>
      </c>
      <c r="H218" s="128">
        <v>11</v>
      </c>
      <c r="I218" s="129"/>
      <c r="J218" s="129">
        <f>ROUND(I218*H218,2)</f>
        <v>0</v>
      </c>
      <c r="K218" s="126" t="s">
        <v>843</v>
      </c>
      <c r="L218" s="130"/>
      <c r="M218" s="131" t="s">
        <v>1</v>
      </c>
      <c r="N218" s="132" t="s">
        <v>36</v>
      </c>
      <c r="O218" s="133">
        <v>0</v>
      </c>
      <c r="P218" s="133">
        <f>O218*H218</f>
        <v>0</v>
      </c>
      <c r="Q218" s="133">
        <v>9.1130000000000003E-2</v>
      </c>
      <c r="R218" s="133">
        <f>Q218*H218</f>
        <v>1.0024299999999999</v>
      </c>
      <c r="S218" s="133">
        <v>0</v>
      </c>
      <c r="T218" s="134">
        <f>S218*H218</f>
        <v>0</v>
      </c>
      <c r="AR218" s="135" t="s">
        <v>479</v>
      </c>
      <c r="AT218" s="135" t="s">
        <v>150</v>
      </c>
      <c r="AU218" s="135" t="s">
        <v>81</v>
      </c>
      <c r="AY218" s="13" t="s">
        <v>147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3" t="s">
        <v>79</v>
      </c>
      <c r="BK218" s="136">
        <f>ROUND(I218*H218,2)</f>
        <v>0</v>
      </c>
      <c r="BL218" s="13" t="s">
        <v>479</v>
      </c>
      <c r="BM218" s="135" t="s">
        <v>992</v>
      </c>
    </row>
    <row r="219" spans="2:65" s="1" customFormat="1" ht="19.2">
      <c r="B219" s="25"/>
      <c r="D219" s="137" t="s">
        <v>155</v>
      </c>
      <c r="F219" s="138" t="s">
        <v>991</v>
      </c>
      <c r="L219" s="25"/>
      <c r="M219" s="139"/>
      <c r="T219" s="49"/>
      <c r="AT219" s="13" t="s">
        <v>155</v>
      </c>
      <c r="AU219" s="13" t="s">
        <v>81</v>
      </c>
    </row>
    <row r="220" spans="2:65" s="1" customFormat="1" ht="24.15" customHeight="1">
      <c r="B220" s="25"/>
      <c r="C220" s="140" t="s">
        <v>374</v>
      </c>
      <c r="D220" s="140" t="s">
        <v>165</v>
      </c>
      <c r="E220" s="141" t="s">
        <v>993</v>
      </c>
      <c r="F220" s="142" t="s">
        <v>994</v>
      </c>
      <c r="G220" s="143" t="s">
        <v>995</v>
      </c>
      <c r="H220" s="144">
        <v>5.5</v>
      </c>
      <c r="I220" s="145"/>
      <c r="J220" s="145">
        <f>ROUND(I220*H220,2)</f>
        <v>0</v>
      </c>
      <c r="K220" s="142" t="s">
        <v>843</v>
      </c>
      <c r="L220" s="25"/>
      <c r="M220" s="146" t="s">
        <v>1</v>
      </c>
      <c r="N220" s="147" t="s">
        <v>36</v>
      </c>
      <c r="O220" s="133">
        <v>0.47699999999999998</v>
      </c>
      <c r="P220" s="133">
        <f>O220*H220</f>
        <v>2.6234999999999999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220</v>
      </c>
      <c r="AT220" s="135" t="s">
        <v>165</v>
      </c>
      <c r="AU220" s="135" t="s">
        <v>81</v>
      </c>
      <c r="AY220" s="13" t="s">
        <v>147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3" t="s">
        <v>79</v>
      </c>
      <c r="BK220" s="136">
        <f>ROUND(I220*H220,2)</f>
        <v>0</v>
      </c>
      <c r="BL220" s="13" t="s">
        <v>220</v>
      </c>
      <c r="BM220" s="135" t="s">
        <v>996</v>
      </c>
    </row>
    <row r="221" spans="2:65" s="1" customFormat="1" ht="19.2">
      <c r="B221" s="25"/>
      <c r="D221" s="137" t="s">
        <v>155</v>
      </c>
      <c r="F221" s="138" t="s">
        <v>997</v>
      </c>
      <c r="L221" s="25"/>
      <c r="M221" s="139"/>
      <c r="T221" s="49"/>
      <c r="AT221" s="13" t="s">
        <v>155</v>
      </c>
      <c r="AU221" s="13" t="s">
        <v>81</v>
      </c>
    </row>
    <row r="222" spans="2:65" s="1" customFormat="1" ht="19.2">
      <c r="B222" s="25"/>
      <c r="D222" s="137" t="s">
        <v>849</v>
      </c>
      <c r="F222" s="151" t="s">
        <v>998</v>
      </c>
      <c r="L222" s="25"/>
      <c r="M222" s="139"/>
      <c r="T222" s="49"/>
      <c r="AT222" s="13" t="s">
        <v>849</v>
      </c>
      <c r="AU222" s="13" t="s">
        <v>81</v>
      </c>
    </row>
    <row r="223" spans="2:65" s="1" customFormat="1" ht="16.5" customHeight="1">
      <c r="B223" s="25"/>
      <c r="C223" s="124" t="s">
        <v>229</v>
      </c>
      <c r="D223" s="124" t="s">
        <v>150</v>
      </c>
      <c r="E223" s="125" t="s">
        <v>999</v>
      </c>
      <c r="F223" s="126" t="s">
        <v>1000</v>
      </c>
      <c r="G223" s="127" t="s">
        <v>995</v>
      </c>
      <c r="H223" s="128">
        <v>5.5</v>
      </c>
      <c r="I223" s="129"/>
      <c r="J223" s="129">
        <f>ROUND(I223*H223,2)</f>
        <v>0</v>
      </c>
      <c r="K223" s="126" t="s">
        <v>843</v>
      </c>
      <c r="L223" s="130"/>
      <c r="M223" s="131" t="s">
        <v>1</v>
      </c>
      <c r="N223" s="132" t="s">
        <v>36</v>
      </c>
      <c r="O223" s="133">
        <v>0</v>
      </c>
      <c r="P223" s="133">
        <f>O223*H223</f>
        <v>0</v>
      </c>
      <c r="Q223" s="133">
        <v>2.4</v>
      </c>
      <c r="R223" s="133">
        <f>Q223*H223</f>
        <v>13.2</v>
      </c>
      <c r="S223" s="133">
        <v>0</v>
      </c>
      <c r="T223" s="134">
        <f>S223*H223</f>
        <v>0</v>
      </c>
      <c r="AR223" s="135" t="s">
        <v>479</v>
      </c>
      <c r="AT223" s="135" t="s">
        <v>150</v>
      </c>
      <c r="AU223" s="135" t="s">
        <v>81</v>
      </c>
      <c r="AY223" s="13" t="s">
        <v>147</v>
      </c>
      <c r="BE223" s="136">
        <f>IF(N223="základní",J223,0)</f>
        <v>0</v>
      </c>
      <c r="BF223" s="136">
        <f>IF(N223="snížená",J223,0)</f>
        <v>0</v>
      </c>
      <c r="BG223" s="136">
        <f>IF(N223="zákl. přenesená",J223,0)</f>
        <v>0</v>
      </c>
      <c r="BH223" s="136">
        <f>IF(N223="sníž. přenesená",J223,0)</f>
        <v>0</v>
      </c>
      <c r="BI223" s="136">
        <f>IF(N223="nulová",J223,0)</f>
        <v>0</v>
      </c>
      <c r="BJ223" s="13" t="s">
        <v>79</v>
      </c>
      <c r="BK223" s="136">
        <f>ROUND(I223*H223,2)</f>
        <v>0</v>
      </c>
      <c r="BL223" s="13" t="s">
        <v>479</v>
      </c>
      <c r="BM223" s="135" t="s">
        <v>1001</v>
      </c>
    </row>
    <row r="224" spans="2:65" s="1" customFormat="1">
      <c r="B224" s="25"/>
      <c r="D224" s="137" t="s">
        <v>155</v>
      </c>
      <c r="F224" s="138" t="s">
        <v>1000</v>
      </c>
      <c r="L224" s="25"/>
      <c r="M224" s="139"/>
      <c r="T224" s="49"/>
      <c r="AT224" s="13" t="s">
        <v>155</v>
      </c>
      <c r="AU224" s="13" t="s">
        <v>81</v>
      </c>
    </row>
    <row r="225" spans="2:65" s="1" customFormat="1" ht="19.2">
      <c r="B225" s="25"/>
      <c r="D225" s="137" t="s">
        <v>849</v>
      </c>
      <c r="F225" s="151" t="s">
        <v>1002</v>
      </c>
      <c r="L225" s="25"/>
      <c r="M225" s="139"/>
      <c r="T225" s="49"/>
      <c r="AT225" s="13" t="s">
        <v>849</v>
      </c>
      <c r="AU225" s="13" t="s">
        <v>81</v>
      </c>
    </row>
    <row r="226" spans="2:65" s="1" customFormat="1" ht="24.15" customHeight="1">
      <c r="B226" s="25"/>
      <c r="C226" s="140" t="s">
        <v>381</v>
      </c>
      <c r="D226" s="140" t="s">
        <v>165</v>
      </c>
      <c r="E226" s="141" t="s">
        <v>1003</v>
      </c>
      <c r="F226" s="142" t="s">
        <v>1004</v>
      </c>
      <c r="G226" s="143" t="s">
        <v>210</v>
      </c>
      <c r="H226" s="144">
        <v>2</v>
      </c>
      <c r="I226" s="145"/>
      <c r="J226" s="145">
        <f>ROUND(I226*H226,2)</f>
        <v>0</v>
      </c>
      <c r="K226" s="142" t="s">
        <v>843</v>
      </c>
      <c r="L226" s="25"/>
      <c r="M226" s="146" t="s">
        <v>1</v>
      </c>
      <c r="N226" s="147" t="s">
        <v>36</v>
      </c>
      <c r="O226" s="133">
        <v>16.440000000000001</v>
      </c>
      <c r="P226" s="133">
        <f>O226*H226</f>
        <v>32.880000000000003</v>
      </c>
      <c r="Q226" s="133">
        <v>0</v>
      </c>
      <c r="R226" s="133">
        <f>Q226*H226</f>
        <v>0</v>
      </c>
      <c r="S226" s="133">
        <v>0</v>
      </c>
      <c r="T226" s="134">
        <f>S226*H226</f>
        <v>0</v>
      </c>
      <c r="AR226" s="135" t="s">
        <v>220</v>
      </c>
      <c r="AT226" s="135" t="s">
        <v>165</v>
      </c>
      <c r="AU226" s="135" t="s">
        <v>81</v>
      </c>
      <c r="AY226" s="13" t="s">
        <v>147</v>
      </c>
      <c r="BE226" s="136">
        <f>IF(N226="základní",J226,0)</f>
        <v>0</v>
      </c>
      <c r="BF226" s="136">
        <f>IF(N226="snížená",J226,0)</f>
        <v>0</v>
      </c>
      <c r="BG226" s="136">
        <f>IF(N226="zákl. přenesená",J226,0)</f>
        <v>0</v>
      </c>
      <c r="BH226" s="136">
        <f>IF(N226="sníž. přenesená",J226,0)</f>
        <v>0</v>
      </c>
      <c r="BI226" s="136">
        <f>IF(N226="nulová",J226,0)</f>
        <v>0</v>
      </c>
      <c r="BJ226" s="13" t="s">
        <v>79</v>
      </c>
      <c r="BK226" s="136">
        <f>ROUND(I226*H226,2)</f>
        <v>0</v>
      </c>
      <c r="BL226" s="13" t="s">
        <v>220</v>
      </c>
      <c r="BM226" s="135" t="s">
        <v>1005</v>
      </c>
    </row>
    <row r="227" spans="2:65" s="1" customFormat="1" ht="28.8">
      <c r="B227" s="25"/>
      <c r="D227" s="137" t="s">
        <v>155</v>
      </c>
      <c r="F227" s="138" t="s">
        <v>1006</v>
      </c>
      <c r="L227" s="25"/>
      <c r="M227" s="139"/>
      <c r="T227" s="49"/>
      <c r="AT227" s="13" t="s">
        <v>155</v>
      </c>
      <c r="AU227" s="13" t="s">
        <v>81</v>
      </c>
    </row>
    <row r="228" spans="2:65" s="1" customFormat="1" ht="24.15" customHeight="1">
      <c r="B228" s="25"/>
      <c r="C228" s="140" t="s">
        <v>232</v>
      </c>
      <c r="D228" s="140" t="s">
        <v>165</v>
      </c>
      <c r="E228" s="141" t="s">
        <v>962</v>
      </c>
      <c r="F228" s="142" t="s">
        <v>963</v>
      </c>
      <c r="G228" s="143" t="s">
        <v>187</v>
      </c>
      <c r="H228" s="144">
        <v>1050</v>
      </c>
      <c r="I228" s="145"/>
      <c r="J228" s="145">
        <f>ROUND(I228*H228,2)</f>
        <v>0</v>
      </c>
      <c r="K228" s="142" t="s">
        <v>843</v>
      </c>
      <c r="L228" s="25"/>
      <c r="M228" s="146" t="s">
        <v>1</v>
      </c>
      <c r="N228" s="147" t="s">
        <v>36</v>
      </c>
      <c r="O228" s="133">
        <v>1.9E-2</v>
      </c>
      <c r="P228" s="133">
        <f>O228*H228</f>
        <v>19.95</v>
      </c>
      <c r="Q228" s="133">
        <v>1.9E-3</v>
      </c>
      <c r="R228" s="133">
        <f>Q228*H228</f>
        <v>1.9950000000000001</v>
      </c>
      <c r="S228" s="133">
        <v>0</v>
      </c>
      <c r="T228" s="134">
        <f>S228*H228</f>
        <v>0</v>
      </c>
      <c r="AR228" s="135" t="s">
        <v>220</v>
      </c>
      <c r="AT228" s="135" t="s">
        <v>165</v>
      </c>
      <c r="AU228" s="135" t="s">
        <v>81</v>
      </c>
      <c r="AY228" s="13" t="s">
        <v>147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3" t="s">
        <v>79</v>
      </c>
      <c r="BK228" s="136">
        <f>ROUND(I228*H228,2)</f>
        <v>0</v>
      </c>
      <c r="BL228" s="13" t="s">
        <v>220</v>
      </c>
      <c r="BM228" s="135" t="s">
        <v>1007</v>
      </c>
    </row>
    <row r="229" spans="2:65" s="1" customFormat="1" ht="19.2">
      <c r="B229" s="25"/>
      <c r="D229" s="137" t="s">
        <v>155</v>
      </c>
      <c r="F229" s="138" t="s">
        <v>965</v>
      </c>
      <c r="L229" s="25"/>
      <c r="M229" s="139"/>
      <c r="T229" s="49"/>
      <c r="AT229" s="13" t="s">
        <v>155</v>
      </c>
      <c r="AU229" s="13" t="s">
        <v>81</v>
      </c>
    </row>
    <row r="230" spans="2:65" s="1" customFormat="1" ht="24.15" customHeight="1">
      <c r="B230" s="25"/>
      <c r="C230" s="140" t="s">
        <v>388</v>
      </c>
      <c r="D230" s="140" t="s">
        <v>165</v>
      </c>
      <c r="E230" s="141" t="s">
        <v>1008</v>
      </c>
      <c r="F230" s="142" t="s">
        <v>1009</v>
      </c>
      <c r="G230" s="143" t="s">
        <v>187</v>
      </c>
      <c r="H230" s="144">
        <v>1050</v>
      </c>
      <c r="I230" s="145"/>
      <c r="J230" s="145">
        <f>ROUND(I230*H230,2)</f>
        <v>0</v>
      </c>
      <c r="K230" s="142" t="s">
        <v>843</v>
      </c>
      <c r="L230" s="25"/>
      <c r="M230" s="146" t="s">
        <v>1</v>
      </c>
      <c r="N230" s="147" t="s">
        <v>36</v>
      </c>
      <c r="O230" s="133">
        <v>0.04</v>
      </c>
      <c r="P230" s="133">
        <f>O230*H230</f>
        <v>42</v>
      </c>
      <c r="Q230" s="133">
        <v>1.4E-2</v>
      </c>
      <c r="R230" s="133">
        <f>Q230*H230</f>
        <v>14.700000000000001</v>
      </c>
      <c r="S230" s="133">
        <v>0</v>
      </c>
      <c r="T230" s="134">
        <f>S230*H230</f>
        <v>0</v>
      </c>
      <c r="AR230" s="135" t="s">
        <v>220</v>
      </c>
      <c r="AT230" s="135" t="s">
        <v>165</v>
      </c>
      <c r="AU230" s="135" t="s">
        <v>81</v>
      </c>
      <c r="AY230" s="13" t="s">
        <v>147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3" t="s">
        <v>79</v>
      </c>
      <c r="BK230" s="136">
        <f>ROUND(I230*H230,2)</f>
        <v>0</v>
      </c>
      <c r="BL230" s="13" t="s">
        <v>220</v>
      </c>
      <c r="BM230" s="135" t="s">
        <v>1010</v>
      </c>
    </row>
    <row r="231" spans="2:65" s="1" customFormat="1" ht="19.2">
      <c r="B231" s="25"/>
      <c r="D231" s="137" t="s">
        <v>155</v>
      </c>
      <c r="F231" s="138" t="s">
        <v>1011</v>
      </c>
      <c r="L231" s="25"/>
      <c r="M231" s="139"/>
      <c r="T231" s="49"/>
      <c r="AT231" s="13" t="s">
        <v>155</v>
      </c>
      <c r="AU231" s="13" t="s">
        <v>81</v>
      </c>
    </row>
    <row r="232" spans="2:65" s="1" customFormat="1" ht="19.2">
      <c r="B232" s="25"/>
      <c r="D232" s="137" t="s">
        <v>849</v>
      </c>
      <c r="F232" s="151" t="s">
        <v>1012</v>
      </c>
      <c r="L232" s="25"/>
      <c r="M232" s="139"/>
      <c r="T232" s="49"/>
      <c r="AT232" s="13" t="s">
        <v>849</v>
      </c>
      <c r="AU232" s="13" t="s">
        <v>81</v>
      </c>
    </row>
    <row r="233" spans="2:65" s="1" customFormat="1" ht="24.15" customHeight="1">
      <c r="B233" s="25"/>
      <c r="C233" s="124" t="s">
        <v>235</v>
      </c>
      <c r="D233" s="124" t="s">
        <v>150</v>
      </c>
      <c r="E233" s="125" t="s">
        <v>1013</v>
      </c>
      <c r="F233" s="126" t="s">
        <v>1014</v>
      </c>
      <c r="G233" s="127" t="s">
        <v>187</v>
      </c>
      <c r="H233" s="128">
        <v>1050</v>
      </c>
      <c r="I233" s="129"/>
      <c r="J233" s="129">
        <f>ROUND(I233*H233,2)</f>
        <v>0</v>
      </c>
      <c r="K233" s="126" t="s">
        <v>843</v>
      </c>
      <c r="L233" s="130"/>
      <c r="M233" s="131" t="s">
        <v>1</v>
      </c>
      <c r="N233" s="132" t="s">
        <v>36</v>
      </c>
      <c r="O233" s="133">
        <v>0</v>
      </c>
      <c r="P233" s="133">
        <f>O233*H233</f>
        <v>0</v>
      </c>
      <c r="Q233" s="133">
        <v>2.8000000000000001E-2</v>
      </c>
      <c r="R233" s="133">
        <f>Q233*H233</f>
        <v>29.400000000000002</v>
      </c>
      <c r="S233" s="133">
        <v>0</v>
      </c>
      <c r="T233" s="134">
        <f>S233*H233</f>
        <v>0</v>
      </c>
      <c r="AR233" s="135" t="s">
        <v>479</v>
      </c>
      <c r="AT233" s="135" t="s">
        <v>150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479</v>
      </c>
      <c r="BM233" s="135" t="s">
        <v>1015</v>
      </c>
    </row>
    <row r="234" spans="2:65" s="1" customFormat="1">
      <c r="B234" s="25"/>
      <c r="D234" s="137" t="s">
        <v>155</v>
      </c>
      <c r="F234" s="138" t="s">
        <v>1016</v>
      </c>
      <c r="L234" s="25"/>
      <c r="M234" s="139"/>
      <c r="T234" s="49"/>
      <c r="AT234" s="13" t="s">
        <v>155</v>
      </c>
      <c r="AU234" s="13" t="s">
        <v>81</v>
      </c>
    </row>
    <row r="235" spans="2:65" s="1" customFormat="1" ht="19.2">
      <c r="B235" s="25"/>
      <c r="D235" s="137" t="s">
        <v>849</v>
      </c>
      <c r="F235" s="151" t="s">
        <v>1012</v>
      </c>
      <c r="L235" s="25"/>
      <c r="M235" s="139"/>
      <c r="T235" s="49"/>
      <c r="AT235" s="13" t="s">
        <v>849</v>
      </c>
      <c r="AU235" s="13" t="s">
        <v>81</v>
      </c>
    </row>
    <row r="236" spans="2:65" s="1" customFormat="1" ht="24.15" customHeight="1">
      <c r="B236" s="25"/>
      <c r="C236" s="140" t="s">
        <v>395</v>
      </c>
      <c r="D236" s="140" t="s">
        <v>165</v>
      </c>
      <c r="E236" s="141" t="s">
        <v>1017</v>
      </c>
      <c r="F236" s="142" t="s">
        <v>1018</v>
      </c>
      <c r="G236" s="143" t="s">
        <v>175</v>
      </c>
      <c r="H236" s="144">
        <v>1050</v>
      </c>
      <c r="I236" s="145"/>
      <c r="J236" s="145">
        <f>ROUND(I236*H236,2)</f>
        <v>0</v>
      </c>
      <c r="K236" s="142" t="s">
        <v>843</v>
      </c>
      <c r="L236" s="25"/>
      <c r="M236" s="146" t="s">
        <v>1</v>
      </c>
      <c r="N236" s="147" t="s">
        <v>36</v>
      </c>
      <c r="O236" s="133">
        <v>0.35</v>
      </c>
      <c r="P236" s="133">
        <f>O236*H236</f>
        <v>367.5</v>
      </c>
      <c r="Q236" s="133">
        <v>0</v>
      </c>
      <c r="R236" s="133">
        <f>Q236*H236</f>
        <v>0</v>
      </c>
      <c r="S236" s="133">
        <v>0.51900000000000002</v>
      </c>
      <c r="T236" s="134">
        <f>S236*H236</f>
        <v>544.95000000000005</v>
      </c>
      <c r="AR236" s="135" t="s">
        <v>220</v>
      </c>
      <c r="AT236" s="135" t="s">
        <v>165</v>
      </c>
      <c r="AU236" s="135" t="s">
        <v>81</v>
      </c>
      <c r="AY236" s="13" t="s">
        <v>147</v>
      </c>
      <c r="BE236" s="136">
        <f>IF(N236="základní",J236,0)</f>
        <v>0</v>
      </c>
      <c r="BF236" s="136">
        <f>IF(N236="snížená",J236,0)</f>
        <v>0</v>
      </c>
      <c r="BG236" s="136">
        <f>IF(N236="zákl. přenesená",J236,0)</f>
        <v>0</v>
      </c>
      <c r="BH236" s="136">
        <f>IF(N236="sníž. přenesená",J236,0)</f>
        <v>0</v>
      </c>
      <c r="BI236" s="136">
        <f>IF(N236="nulová",J236,0)</f>
        <v>0</v>
      </c>
      <c r="BJ236" s="13" t="s">
        <v>79</v>
      </c>
      <c r="BK236" s="136">
        <f>ROUND(I236*H236,2)</f>
        <v>0</v>
      </c>
      <c r="BL236" s="13" t="s">
        <v>220</v>
      </c>
      <c r="BM236" s="135" t="s">
        <v>1019</v>
      </c>
    </row>
    <row r="237" spans="2:65" s="1" customFormat="1" ht="38.4">
      <c r="B237" s="25"/>
      <c r="D237" s="137" t="s">
        <v>155</v>
      </c>
      <c r="F237" s="138" t="s">
        <v>1020</v>
      </c>
      <c r="L237" s="25"/>
      <c r="M237" s="139"/>
      <c r="T237" s="49"/>
      <c r="AT237" s="13" t="s">
        <v>155</v>
      </c>
      <c r="AU237" s="13" t="s">
        <v>81</v>
      </c>
    </row>
    <row r="238" spans="2:65" s="1" customFormat="1" ht="19.2">
      <c r="B238" s="25"/>
      <c r="D238" s="137" t="s">
        <v>849</v>
      </c>
      <c r="F238" s="151" t="s">
        <v>1021</v>
      </c>
      <c r="L238" s="25"/>
      <c r="M238" s="139"/>
      <c r="T238" s="49"/>
      <c r="AT238" s="13" t="s">
        <v>849</v>
      </c>
      <c r="AU238" s="13" t="s">
        <v>81</v>
      </c>
    </row>
    <row r="239" spans="2:65" s="1" customFormat="1" ht="24.15" customHeight="1">
      <c r="B239" s="25"/>
      <c r="C239" s="140" t="s">
        <v>238</v>
      </c>
      <c r="D239" s="140" t="s">
        <v>165</v>
      </c>
      <c r="E239" s="141" t="s">
        <v>1022</v>
      </c>
      <c r="F239" s="142" t="s">
        <v>1023</v>
      </c>
      <c r="G239" s="143" t="s">
        <v>187</v>
      </c>
      <c r="H239" s="144">
        <v>1050</v>
      </c>
      <c r="I239" s="145"/>
      <c r="J239" s="145">
        <f>ROUND(I239*H239,2)</f>
        <v>0</v>
      </c>
      <c r="K239" s="142" t="s">
        <v>843</v>
      </c>
      <c r="L239" s="25"/>
      <c r="M239" s="146" t="s">
        <v>1</v>
      </c>
      <c r="N239" s="147" t="s">
        <v>36</v>
      </c>
      <c r="O239" s="133">
        <v>0.05</v>
      </c>
      <c r="P239" s="133">
        <f>O239*H239</f>
        <v>52.5</v>
      </c>
      <c r="Q239" s="133">
        <v>6.4000000000000003E-3</v>
      </c>
      <c r="R239" s="133">
        <f>Q239*H239</f>
        <v>6.7200000000000006</v>
      </c>
      <c r="S239" s="133">
        <v>0</v>
      </c>
      <c r="T239" s="134">
        <f>S239*H239</f>
        <v>0</v>
      </c>
      <c r="AR239" s="135" t="s">
        <v>220</v>
      </c>
      <c r="AT239" s="135" t="s">
        <v>165</v>
      </c>
      <c r="AU239" s="135" t="s">
        <v>81</v>
      </c>
      <c r="AY239" s="13" t="s">
        <v>147</v>
      </c>
      <c r="BE239" s="136">
        <f>IF(N239="základní",J239,0)</f>
        <v>0</v>
      </c>
      <c r="BF239" s="136">
        <f>IF(N239="snížená",J239,0)</f>
        <v>0</v>
      </c>
      <c r="BG239" s="136">
        <f>IF(N239="zákl. přenesená",J239,0)</f>
        <v>0</v>
      </c>
      <c r="BH239" s="136">
        <f>IF(N239="sníž. přenesená",J239,0)</f>
        <v>0</v>
      </c>
      <c r="BI239" s="136">
        <f>IF(N239="nulová",J239,0)</f>
        <v>0</v>
      </c>
      <c r="BJ239" s="13" t="s">
        <v>79</v>
      </c>
      <c r="BK239" s="136">
        <f>ROUND(I239*H239,2)</f>
        <v>0</v>
      </c>
      <c r="BL239" s="13" t="s">
        <v>220</v>
      </c>
      <c r="BM239" s="135" t="s">
        <v>1024</v>
      </c>
    </row>
    <row r="240" spans="2:65" s="1" customFormat="1" ht="19.2">
      <c r="B240" s="25"/>
      <c r="D240" s="137" t="s">
        <v>155</v>
      </c>
      <c r="F240" s="138" t="s">
        <v>1025</v>
      </c>
      <c r="L240" s="25"/>
      <c r="M240" s="139"/>
      <c r="T240" s="49"/>
      <c r="AT240" s="13" t="s">
        <v>155</v>
      </c>
      <c r="AU240" s="13" t="s">
        <v>81</v>
      </c>
    </row>
    <row r="241" spans="2:65" s="1" customFormat="1" ht="19.2">
      <c r="B241" s="25"/>
      <c r="D241" s="137" t="s">
        <v>849</v>
      </c>
      <c r="F241" s="151" t="s">
        <v>1021</v>
      </c>
      <c r="L241" s="25"/>
      <c r="M241" s="139"/>
      <c r="T241" s="49"/>
      <c r="AT241" s="13" t="s">
        <v>849</v>
      </c>
      <c r="AU241" s="13" t="s">
        <v>81</v>
      </c>
    </row>
    <row r="242" spans="2:65" s="1" customFormat="1" ht="24.15" customHeight="1">
      <c r="B242" s="25"/>
      <c r="C242" s="140" t="s">
        <v>404</v>
      </c>
      <c r="D242" s="140" t="s">
        <v>165</v>
      </c>
      <c r="E242" s="141" t="s">
        <v>1026</v>
      </c>
      <c r="F242" s="142" t="s">
        <v>1027</v>
      </c>
      <c r="G242" s="143" t="s">
        <v>187</v>
      </c>
      <c r="H242" s="144">
        <v>1050</v>
      </c>
      <c r="I242" s="145"/>
      <c r="J242" s="145">
        <f>ROUND(I242*H242,2)</f>
        <v>0</v>
      </c>
      <c r="K242" s="142" t="s">
        <v>843</v>
      </c>
      <c r="L242" s="25"/>
      <c r="M242" s="146" t="s">
        <v>1</v>
      </c>
      <c r="N242" s="147" t="s">
        <v>36</v>
      </c>
      <c r="O242" s="133">
        <v>0.01</v>
      </c>
      <c r="P242" s="133">
        <f>O242*H242</f>
        <v>10.5</v>
      </c>
      <c r="Q242" s="133">
        <v>0</v>
      </c>
      <c r="R242" s="133">
        <f>Q242*H242</f>
        <v>0</v>
      </c>
      <c r="S242" s="133">
        <v>1.2E-4</v>
      </c>
      <c r="T242" s="134">
        <f>S242*H242</f>
        <v>0.126</v>
      </c>
      <c r="AR242" s="135" t="s">
        <v>220</v>
      </c>
      <c r="AT242" s="135" t="s">
        <v>165</v>
      </c>
      <c r="AU242" s="135" t="s">
        <v>81</v>
      </c>
      <c r="AY242" s="13" t="s">
        <v>147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3" t="s">
        <v>79</v>
      </c>
      <c r="BK242" s="136">
        <f>ROUND(I242*H242,2)</f>
        <v>0</v>
      </c>
      <c r="BL242" s="13" t="s">
        <v>220</v>
      </c>
      <c r="BM242" s="135" t="s">
        <v>1028</v>
      </c>
    </row>
    <row r="243" spans="2:65" s="1" customFormat="1" ht="19.2">
      <c r="B243" s="25"/>
      <c r="D243" s="137" t="s">
        <v>155</v>
      </c>
      <c r="F243" s="138" t="s">
        <v>1029</v>
      </c>
      <c r="L243" s="25"/>
      <c r="M243" s="139"/>
      <c r="T243" s="49"/>
      <c r="AT243" s="13" t="s">
        <v>155</v>
      </c>
      <c r="AU243" s="13" t="s">
        <v>81</v>
      </c>
    </row>
    <row r="244" spans="2:65" s="1" customFormat="1" ht="19.2">
      <c r="B244" s="25"/>
      <c r="D244" s="137" t="s">
        <v>849</v>
      </c>
      <c r="F244" s="151" t="s">
        <v>1021</v>
      </c>
      <c r="L244" s="25"/>
      <c r="M244" s="139"/>
      <c r="T244" s="49"/>
      <c r="AT244" s="13" t="s">
        <v>849</v>
      </c>
      <c r="AU244" s="13" t="s">
        <v>81</v>
      </c>
    </row>
    <row r="245" spans="2:65" s="1" customFormat="1" ht="33" customHeight="1">
      <c r="B245" s="25"/>
      <c r="C245" s="140" t="s">
        <v>242</v>
      </c>
      <c r="D245" s="140" t="s">
        <v>165</v>
      </c>
      <c r="E245" s="141" t="s">
        <v>1030</v>
      </c>
      <c r="F245" s="142" t="s">
        <v>1031</v>
      </c>
      <c r="G245" s="143" t="s">
        <v>175</v>
      </c>
      <c r="H245" s="144">
        <v>1050</v>
      </c>
      <c r="I245" s="145"/>
      <c r="J245" s="145">
        <f>ROUND(I245*H245,2)</f>
        <v>0</v>
      </c>
      <c r="K245" s="142" t="s">
        <v>843</v>
      </c>
      <c r="L245" s="25"/>
      <c r="M245" s="146" t="s">
        <v>1</v>
      </c>
      <c r="N245" s="147" t="s">
        <v>36</v>
      </c>
      <c r="O245" s="133">
        <v>0.6</v>
      </c>
      <c r="P245" s="133">
        <f>O245*H245</f>
        <v>630</v>
      </c>
      <c r="Q245" s="133">
        <v>8.4250000000000005E-2</v>
      </c>
      <c r="R245" s="133">
        <f>Q245*H245</f>
        <v>88.462500000000006</v>
      </c>
      <c r="S245" s="133">
        <v>0</v>
      </c>
      <c r="T245" s="134">
        <f>S245*H245</f>
        <v>0</v>
      </c>
      <c r="AR245" s="135" t="s">
        <v>220</v>
      </c>
      <c r="AT245" s="135" t="s">
        <v>165</v>
      </c>
      <c r="AU245" s="135" t="s">
        <v>81</v>
      </c>
      <c r="AY245" s="13" t="s">
        <v>147</v>
      </c>
      <c r="BE245" s="136">
        <f>IF(N245="základní",J245,0)</f>
        <v>0</v>
      </c>
      <c r="BF245" s="136">
        <f>IF(N245="snížená",J245,0)</f>
        <v>0</v>
      </c>
      <c r="BG245" s="136">
        <f>IF(N245="zákl. přenesená",J245,0)</f>
        <v>0</v>
      </c>
      <c r="BH245" s="136">
        <f>IF(N245="sníž. přenesená",J245,0)</f>
        <v>0</v>
      </c>
      <c r="BI245" s="136">
        <f>IF(N245="nulová",J245,0)</f>
        <v>0</v>
      </c>
      <c r="BJ245" s="13" t="s">
        <v>79</v>
      </c>
      <c r="BK245" s="136">
        <f>ROUND(I245*H245,2)</f>
        <v>0</v>
      </c>
      <c r="BL245" s="13" t="s">
        <v>220</v>
      </c>
      <c r="BM245" s="135" t="s">
        <v>1032</v>
      </c>
    </row>
    <row r="246" spans="2:65" s="1" customFormat="1" ht="38.4">
      <c r="B246" s="25"/>
      <c r="D246" s="137" t="s">
        <v>155</v>
      </c>
      <c r="F246" s="138" t="s">
        <v>1033</v>
      </c>
      <c r="L246" s="25"/>
      <c r="M246" s="139"/>
      <c r="T246" s="49"/>
      <c r="AT246" s="13" t="s">
        <v>155</v>
      </c>
      <c r="AU246" s="13" t="s">
        <v>81</v>
      </c>
    </row>
    <row r="247" spans="2:65" s="1" customFormat="1" ht="19.2">
      <c r="B247" s="25"/>
      <c r="D247" s="137" t="s">
        <v>849</v>
      </c>
      <c r="F247" s="151" t="s">
        <v>1034</v>
      </c>
      <c r="L247" s="25"/>
      <c r="M247" s="139"/>
      <c r="T247" s="49"/>
      <c r="AT247" s="13" t="s">
        <v>849</v>
      </c>
      <c r="AU247" s="13" t="s">
        <v>81</v>
      </c>
    </row>
    <row r="248" spans="2:65" s="1" customFormat="1" ht="37.799999999999997" customHeight="1">
      <c r="B248" s="25"/>
      <c r="C248" s="140" t="s">
        <v>411</v>
      </c>
      <c r="D248" s="140" t="s">
        <v>165</v>
      </c>
      <c r="E248" s="141" t="s">
        <v>1035</v>
      </c>
      <c r="F248" s="142" t="s">
        <v>1036</v>
      </c>
      <c r="G248" s="143" t="s">
        <v>175</v>
      </c>
      <c r="H248" s="144">
        <v>1050</v>
      </c>
      <c r="I248" s="145"/>
      <c r="J248" s="145">
        <f>ROUND(I248*H248,2)</f>
        <v>0</v>
      </c>
      <c r="K248" s="142" t="s">
        <v>843</v>
      </c>
      <c r="L248" s="25"/>
      <c r="M248" s="146" t="s">
        <v>1</v>
      </c>
      <c r="N248" s="147" t="s">
        <v>36</v>
      </c>
      <c r="O248" s="133">
        <v>1.4E-2</v>
      </c>
      <c r="P248" s="133">
        <f>O248*H248</f>
        <v>14.700000000000001</v>
      </c>
      <c r="Q248" s="133">
        <v>6.5030000000000004E-2</v>
      </c>
      <c r="R248" s="133">
        <f>Q248*H248</f>
        <v>68.281500000000008</v>
      </c>
      <c r="S248" s="133">
        <v>0</v>
      </c>
      <c r="T248" s="134">
        <f>S248*H248</f>
        <v>0</v>
      </c>
      <c r="AR248" s="135" t="s">
        <v>220</v>
      </c>
      <c r="AT248" s="135" t="s">
        <v>165</v>
      </c>
      <c r="AU248" s="135" t="s">
        <v>81</v>
      </c>
      <c r="AY248" s="13" t="s">
        <v>147</v>
      </c>
      <c r="BE248" s="136">
        <f>IF(N248="základní",J248,0)</f>
        <v>0</v>
      </c>
      <c r="BF248" s="136">
        <f>IF(N248="snížená",J248,0)</f>
        <v>0</v>
      </c>
      <c r="BG248" s="136">
        <f>IF(N248="zákl. přenesená",J248,0)</f>
        <v>0</v>
      </c>
      <c r="BH248" s="136">
        <f>IF(N248="sníž. přenesená",J248,0)</f>
        <v>0</v>
      </c>
      <c r="BI248" s="136">
        <f>IF(N248="nulová",J248,0)</f>
        <v>0</v>
      </c>
      <c r="BJ248" s="13" t="s">
        <v>79</v>
      </c>
      <c r="BK248" s="136">
        <f>ROUND(I248*H248,2)</f>
        <v>0</v>
      </c>
      <c r="BL248" s="13" t="s">
        <v>220</v>
      </c>
      <c r="BM248" s="135" t="s">
        <v>1037</v>
      </c>
    </row>
    <row r="249" spans="2:65" s="1" customFormat="1" ht="28.8">
      <c r="B249" s="25"/>
      <c r="D249" s="137" t="s">
        <v>155</v>
      </c>
      <c r="F249" s="138" t="s">
        <v>1038</v>
      </c>
      <c r="L249" s="25"/>
      <c r="M249" s="139"/>
      <c r="T249" s="49"/>
      <c r="AT249" s="13" t="s">
        <v>155</v>
      </c>
      <c r="AU249" s="13" t="s">
        <v>81</v>
      </c>
    </row>
    <row r="250" spans="2:65" s="1" customFormat="1" ht="19.2">
      <c r="B250" s="25"/>
      <c r="D250" s="137" t="s">
        <v>849</v>
      </c>
      <c r="F250" s="151" t="s">
        <v>1034</v>
      </c>
      <c r="L250" s="25"/>
      <c r="M250" s="148"/>
      <c r="N250" s="149"/>
      <c r="O250" s="149"/>
      <c r="P250" s="149"/>
      <c r="Q250" s="149"/>
      <c r="R250" s="149"/>
      <c r="S250" s="149"/>
      <c r="T250" s="150"/>
      <c r="AT250" s="13" t="s">
        <v>849</v>
      </c>
      <c r="AU250" s="13" t="s">
        <v>81</v>
      </c>
    </row>
    <row r="251" spans="2:65" s="1" customFormat="1" ht="6.9" customHeight="1">
      <c r="B251" s="37"/>
      <c r="C251" s="38"/>
      <c r="D251" s="38"/>
      <c r="E251" s="38"/>
      <c r="F251" s="38"/>
      <c r="G251" s="38"/>
      <c r="H251" s="38"/>
      <c r="I251" s="38"/>
      <c r="J251" s="38"/>
      <c r="K251" s="38"/>
      <c r="L251" s="25"/>
    </row>
  </sheetData>
  <autoFilter ref="C120:K250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fitToPage="1"/>
  </sheetPr>
  <dimension ref="B2:BM188"/>
  <sheetViews>
    <sheetView showGridLines="0" topLeftCell="A114" workbookViewId="0">
      <selection activeCell="I125" sqref="I125:I1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108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1039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ROUND(J122,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ROUND((SUM(BE122:BE187)),  2)</f>
        <v>0</v>
      </c>
      <c r="I33" s="85">
        <v>0.21</v>
      </c>
      <c r="J33" s="84">
        <f>ROUND(((SUM(BE122:BE187))*I33),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ROUND((SUM(BF122:BF187)),  2)</f>
        <v>0</v>
      </c>
      <c r="I34" s="85">
        <v>0.12</v>
      </c>
      <c r="J34" s="84">
        <f>ROUND(((SUM(BF122:BF187))*I34),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ROUND((SUM(BG122:BG187)),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ROUND((SUM(BH122:BH187)),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ROUND((SUM(BI122:BI187)),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SO 02 - Základy měnírny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J122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824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95" customHeight="1">
      <c r="B98" s="101"/>
      <c r="D98" s="102" t="s">
        <v>1040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95" customHeight="1">
      <c r="B99" s="101"/>
      <c r="D99" s="102" t="s">
        <v>1041</v>
      </c>
      <c r="E99" s="103"/>
      <c r="F99" s="103"/>
      <c r="G99" s="103"/>
      <c r="H99" s="103"/>
      <c r="I99" s="103"/>
      <c r="J99" s="104">
        <f>J145</f>
        <v>0</v>
      </c>
      <c r="L99" s="101"/>
    </row>
    <row r="100" spans="2:12" s="8" customFormat="1" ht="24.9" customHeight="1">
      <c r="B100" s="97"/>
      <c r="D100" s="98" t="s">
        <v>124</v>
      </c>
      <c r="E100" s="99"/>
      <c r="F100" s="99"/>
      <c r="G100" s="99"/>
      <c r="H100" s="99"/>
      <c r="I100" s="99"/>
      <c r="J100" s="100">
        <f>J165</f>
        <v>0</v>
      </c>
      <c r="L100" s="97"/>
    </row>
    <row r="101" spans="2:12" s="9" customFormat="1" ht="19.95" customHeight="1">
      <c r="B101" s="101"/>
      <c r="D101" s="102" t="s">
        <v>292</v>
      </c>
      <c r="E101" s="103"/>
      <c r="F101" s="103"/>
      <c r="G101" s="103"/>
      <c r="H101" s="103"/>
      <c r="I101" s="103"/>
      <c r="J101" s="104">
        <f>J166</f>
        <v>0</v>
      </c>
      <c r="L101" s="101"/>
    </row>
    <row r="102" spans="2:12" s="8" customFormat="1" ht="24.9" customHeight="1">
      <c r="B102" s="97"/>
      <c r="D102" s="98" t="s">
        <v>293</v>
      </c>
      <c r="E102" s="99"/>
      <c r="F102" s="99"/>
      <c r="G102" s="99"/>
      <c r="H102" s="99"/>
      <c r="I102" s="99"/>
      <c r="J102" s="100">
        <f>J185</f>
        <v>0</v>
      </c>
      <c r="L102" s="97"/>
    </row>
    <row r="103" spans="2:12" s="1" customFormat="1" ht="21.75" customHeight="1">
      <c r="B103" s="25"/>
      <c r="L103" s="25"/>
    </row>
    <row r="104" spans="2:12" s="1" customFormat="1" ht="6.9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" customHeight="1">
      <c r="B109" s="25"/>
      <c r="C109" s="17" t="s">
        <v>131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186" t="str">
        <f>E7</f>
        <v>Výstavba nové měnírny MR 5 Šanov II</v>
      </c>
      <c r="F112" s="187"/>
      <c r="G112" s="187"/>
      <c r="H112" s="187"/>
      <c r="L112" s="25"/>
    </row>
    <row r="113" spans="2:65" s="1" customFormat="1" ht="12" customHeight="1">
      <c r="B113" s="25"/>
      <c r="C113" s="22" t="s">
        <v>113</v>
      </c>
      <c r="L113" s="25"/>
    </row>
    <row r="114" spans="2:65" s="1" customFormat="1" ht="16.5" customHeight="1">
      <c r="B114" s="25"/>
      <c r="E114" s="177" t="str">
        <f>E9</f>
        <v>SO 02 - Základy měnírny</v>
      </c>
      <c r="F114" s="185"/>
      <c r="G114" s="185"/>
      <c r="H114" s="185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F12</f>
        <v xml:space="preserve"> </v>
      </c>
      <c r="I116" s="22" t="s">
        <v>20</v>
      </c>
      <c r="J116" s="45" t="str">
        <f>IF(J12="","",J12)</f>
        <v>15. 7. 2025</v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22</v>
      </c>
      <c r="F118" s="20" t="str">
        <f>E15</f>
        <v xml:space="preserve"> </v>
      </c>
      <c r="I118" s="22" t="s">
        <v>26</v>
      </c>
      <c r="J118" s="23" t="str">
        <f>E21</f>
        <v>Sagasta s.r.o.</v>
      </c>
      <c r="L118" s="25"/>
    </row>
    <row r="119" spans="2:65" s="1" customFormat="1" ht="15.15" customHeight="1">
      <c r="B119" s="25"/>
      <c r="C119" s="22" t="s">
        <v>25</v>
      </c>
      <c r="F119" s="20" t="str">
        <f>IF(E18="","",E18)</f>
        <v xml:space="preserve"> </v>
      </c>
      <c r="I119" s="22" t="s">
        <v>29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132</v>
      </c>
      <c r="D121" s="107" t="s">
        <v>56</v>
      </c>
      <c r="E121" s="107" t="s">
        <v>52</v>
      </c>
      <c r="F121" s="107" t="s">
        <v>53</v>
      </c>
      <c r="G121" s="107" t="s">
        <v>133</v>
      </c>
      <c r="H121" s="107" t="s">
        <v>134</v>
      </c>
      <c r="I121" s="107" t="s">
        <v>135</v>
      </c>
      <c r="J121" s="107" t="s">
        <v>117</v>
      </c>
      <c r="K121" s="108" t="s">
        <v>136</v>
      </c>
      <c r="L121" s="105"/>
      <c r="M121" s="52" t="s">
        <v>1</v>
      </c>
      <c r="N121" s="53" t="s">
        <v>35</v>
      </c>
      <c r="O121" s="53" t="s">
        <v>137</v>
      </c>
      <c r="P121" s="53" t="s">
        <v>138</v>
      </c>
      <c r="Q121" s="53" t="s">
        <v>139</v>
      </c>
      <c r="R121" s="53" t="s">
        <v>140</v>
      </c>
      <c r="S121" s="53" t="s">
        <v>141</v>
      </c>
      <c r="T121" s="54" t="s">
        <v>142</v>
      </c>
    </row>
    <row r="122" spans="2:65" s="1" customFormat="1" ht="22.8" customHeight="1">
      <c r="B122" s="25"/>
      <c r="C122" s="57" t="s">
        <v>143</v>
      </c>
      <c r="J122" s="109">
        <f>BK122</f>
        <v>0</v>
      </c>
      <c r="L122" s="25"/>
      <c r="M122" s="55"/>
      <c r="N122" s="46"/>
      <c r="O122" s="46"/>
      <c r="P122" s="110">
        <f>P123+P165+P185</f>
        <v>121.068918</v>
      </c>
      <c r="Q122" s="46"/>
      <c r="R122" s="110">
        <f>R123+R165+R185</f>
        <v>52.074230099999994</v>
      </c>
      <c r="S122" s="46"/>
      <c r="T122" s="111">
        <f>T123+T165+T185</f>
        <v>0</v>
      </c>
      <c r="AT122" s="13" t="s">
        <v>70</v>
      </c>
      <c r="AU122" s="13" t="s">
        <v>119</v>
      </c>
      <c r="BK122" s="112">
        <f>BK123+BK165+BK185</f>
        <v>0</v>
      </c>
    </row>
    <row r="123" spans="2:65" s="11" customFormat="1" ht="25.95" customHeight="1">
      <c r="B123" s="113"/>
      <c r="D123" s="114" t="s">
        <v>70</v>
      </c>
      <c r="E123" s="115" t="s">
        <v>827</v>
      </c>
      <c r="F123" s="115" t="s">
        <v>828</v>
      </c>
      <c r="J123" s="116">
        <f>BK123</f>
        <v>0</v>
      </c>
      <c r="L123" s="113"/>
      <c r="M123" s="117"/>
      <c r="P123" s="118">
        <f>P124+P145</f>
        <v>94.365299999999991</v>
      </c>
      <c r="R123" s="118">
        <f>R124+R145</f>
        <v>25.532999999999998</v>
      </c>
      <c r="T123" s="119">
        <f>T124+T145</f>
        <v>0</v>
      </c>
      <c r="AR123" s="114" t="s">
        <v>79</v>
      </c>
      <c r="AT123" s="120" t="s">
        <v>70</v>
      </c>
      <c r="AU123" s="120" t="s">
        <v>71</v>
      </c>
      <c r="AY123" s="114" t="s">
        <v>147</v>
      </c>
      <c r="BK123" s="121">
        <f>BK124+BK145</f>
        <v>0</v>
      </c>
    </row>
    <row r="124" spans="2:65" s="11" customFormat="1" ht="22.8" customHeight="1">
      <c r="B124" s="113"/>
      <c r="D124" s="114" t="s">
        <v>70</v>
      </c>
      <c r="E124" s="122" t="s">
        <v>79</v>
      </c>
      <c r="F124" s="122" t="s">
        <v>1042</v>
      </c>
      <c r="J124" s="123">
        <f>BK124</f>
        <v>0</v>
      </c>
      <c r="L124" s="113"/>
      <c r="M124" s="117"/>
      <c r="P124" s="118">
        <f>SUM(P125:P144)</f>
        <v>85.273799999999994</v>
      </c>
      <c r="R124" s="118">
        <f>SUM(R125:R144)</f>
        <v>0</v>
      </c>
      <c r="T124" s="119">
        <f>SUM(T125:T144)</f>
        <v>0</v>
      </c>
      <c r="AR124" s="114" t="s">
        <v>79</v>
      </c>
      <c r="AT124" s="120" t="s">
        <v>70</v>
      </c>
      <c r="AU124" s="120" t="s">
        <v>79</v>
      </c>
      <c r="AY124" s="114" t="s">
        <v>147</v>
      </c>
      <c r="BK124" s="121">
        <f>SUM(BK125:BK144)</f>
        <v>0</v>
      </c>
    </row>
    <row r="125" spans="2:65" s="1" customFormat="1" ht="37.799999999999997" customHeight="1">
      <c r="B125" s="25"/>
      <c r="C125" s="140" t="s">
        <v>79</v>
      </c>
      <c r="D125" s="140" t="s">
        <v>165</v>
      </c>
      <c r="E125" s="141" t="s">
        <v>1043</v>
      </c>
      <c r="F125" s="142" t="s">
        <v>1044</v>
      </c>
      <c r="G125" s="143" t="s">
        <v>995</v>
      </c>
      <c r="H125" s="144">
        <v>51.91</v>
      </c>
      <c r="I125" s="145"/>
      <c r="J125" s="145">
        <f>ROUND(I125*H125,2)</f>
        <v>0</v>
      </c>
      <c r="K125" s="142" t="s">
        <v>843</v>
      </c>
      <c r="L125" s="25"/>
      <c r="M125" s="146" t="s">
        <v>1</v>
      </c>
      <c r="N125" s="147" t="s">
        <v>36</v>
      </c>
      <c r="O125" s="133">
        <v>0.47</v>
      </c>
      <c r="P125" s="133">
        <f>O125*H125</f>
        <v>24.397699999999997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146</v>
      </c>
      <c r="AT125" s="135" t="s">
        <v>165</v>
      </c>
      <c r="AU125" s="135" t="s">
        <v>81</v>
      </c>
      <c r="AY125" s="13" t="s">
        <v>147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79</v>
      </c>
      <c r="BK125" s="136">
        <f>ROUND(I125*H125,2)</f>
        <v>0</v>
      </c>
      <c r="BL125" s="13" t="s">
        <v>146</v>
      </c>
      <c r="BM125" s="135" t="s">
        <v>1045</v>
      </c>
    </row>
    <row r="126" spans="2:65" s="1" customFormat="1" ht="19.2">
      <c r="B126" s="25"/>
      <c r="D126" s="137" t="s">
        <v>155</v>
      </c>
      <c r="F126" s="138" t="s">
        <v>1046</v>
      </c>
      <c r="L126" s="25"/>
      <c r="M126" s="139"/>
      <c r="T126" s="49"/>
      <c r="AT126" s="13" t="s">
        <v>155</v>
      </c>
      <c r="AU126" s="13" t="s">
        <v>81</v>
      </c>
    </row>
    <row r="127" spans="2:65" s="1" customFormat="1" ht="19.2">
      <c r="B127" s="25"/>
      <c r="D127" s="137" t="s">
        <v>849</v>
      </c>
      <c r="F127" s="151" t="s">
        <v>1047</v>
      </c>
      <c r="L127" s="25"/>
      <c r="M127" s="139"/>
      <c r="T127" s="49"/>
      <c r="AT127" s="13" t="s">
        <v>849</v>
      </c>
      <c r="AU127" s="13" t="s">
        <v>81</v>
      </c>
    </row>
    <row r="128" spans="2:65" s="1" customFormat="1" ht="37.799999999999997" customHeight="1">
      <c r="B128" s="25"/>
      <c r="C128" s="140" t="s">
        <v>81</v>
      </c>
      <c r="D128" s="140" t="s">
        <v>165</v>
      </c>
      <c r="E128" s="141" t="s">
        <v>1048</v>
      </c>
      <c r="F128" s="142" t="s">
        <v>1049</v>
      </c>
      <c r="G128" s="143" t="s">
        <v>995</v>
      </c>
      <c r="H128" s="144">
        <v>519.1</v>
      </c>
      <c r="I128" s="145"/>
      <c r="J128" s="145">
        <f>ROUND(I128*H128,2)</f>
        <v>0</v>
      </c>
      <c r="K128" s="142" t="s">
        <v>843</v>
      </c>
      <c r="L128" s="25"/>
      <c r="M128" s="146" t="s">
        <v>1</v>
      </c>
      <c r="N128" s="147" t="s">
        <v>36</v>
      </c>
      <c r="O128" s="133">
        <v>5.3999999999999999E-2</v>
      </c>
      <c r="P128" s="133">
        <f>O128*H128</f>
        <v>28.031400000000001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146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146</v>
      </c>
      <c r="BM128" s="135" t="s">
        <v>1050</v>
      </c>
    </row>
    <row r="129" spans="2:65" s="1" customFormat="1" ht="28.8">
      <c r="B129" s="25"/>
      <c r="D129" s="137" t="s">
        <v>155</v>
      </c>
      <c r="F129" s="138" t="s">
        <v>1051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37.799999999999997" customHeight="1">
      <c r="B130" s="25"/>
      <c r="C130" s="140" t="s">
        <v>158</v>
      </c>
      <c r="D130" s="140" t="s">
        <v>165</v>
      </c>
      <c r="E130" s="141" t="s">
        <v>1052</v>
      </c>
      <c r="F130" s="142" t="s">
        <v>1053</v>
      </c>
      <c r="G130" s="143" t="s">
        <v>995</v>
      </c>
      <c r="H130" s="144">
        <v>51.91</v>
      </c>
      <c r="I130" s="145"/>
      <c r="J130" s="145">
        <f>ROUND(I130*H130,2)</f>
        <v>0</v>
      </c>
      <c r="K130" s="142" t="s">
        <v>843</v>
      </c>
      <c r="L130" s="25"/>
      <c r="M130" s="146" t="s">
        <v>1</v>
      </c>
      <c r="N130" s="147" t="s">
        <v>36</v>
      </c>
      <c r="O130" s="133">
        <v>4.5999999999999999E-2</v>
      </c>
      <c r="P130" s="133">
        <f>O130*H130</f>
        <v>2.3878599999999999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146</v>
      </c>
      <c r="AT130" s="135" t="s">
        <v>165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146</v>
      </c>
      <c r="BM130" s="135" t="s">
        <v>1054</v>
      </c>
    </row>
    <row r="131" spans="2:65" s="1" customFormat="1" ht="38.4">
      <c r="B131" s="25"/>
      <c r="D131" s="137" t="s">
        <v>155</v>
      </c>
      <c r="F131" s="138" t="s">
        <v>1055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37.799999999999997" customHeight="1">
      <c r="B132" s="25"/>
      <c r="C132" s="140" t="s">
        <v>146</v>
      </c>
      <c r="D132" s="140" t="s">
        <v>165</v>
      </c>
      <c r="E132" s="141" t="s">
        <v>1056</v>
      </c>
      <c r="F132" s="142" t="s">
        <v>1057</v>
      </c>
      <c r="G132" s="143" t="s">
        <v>995</v>
      </c>
      <c r="H132" s="144">
        <v>1038.2</v>
      </c>
      <c r="I132" s="145"/>
      <c r="J132" s="145">
        <f>ROUND(I132*H132,2)</f>
        <v>0</v>
      </c>
      <c r="K132" s="142" t="s">
        <v>843</v>
      </c>
      <c r="L132" s="25"/>
      <c r="M132" s="146" t="s">
        <v>1</v>
      </c>
      <c r="N132" s="147" t="s">
        <v>36</v>
      </c>
      <c r="O132" s="133">
        <v>5.0000000000000001E-3</v>
      </c>
      <c r="P132" s="133">
        <f>O132*H132</f>
        <v>5.1910000000000007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146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146</v>
      </c>
      <c r="BM132" s="135" t="s">
        <v>1058</v>
      </c>
    </row>
    <row r="133" spans="2:65" s="1" customFormat="1" ht="48">
      <c r="B133" s="25"/>
      <c r="D133" s="137" t="s">
        <v>155</v>
      </c>
      <c r="F133" s="138" t="s">
        <v>1059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8.8">
      <c r="B134" s="25"/>
      <c r="D134" s="137" t="s">
        <v>849</v>
      </c>
      <c r="F134" s="151" t="s">
        <v>1060</v>
      </c>
      <c r="L134" s="25"/>
      <c r="M134" s="139"/>
      <c r="T134" s="49"/>
      <c r="AT134" s="13" t="s">
        <v>849</v>
      </c>
      <c r="AU134" s="13" t="s">
        <v>81</v>
      </c>
    </row>
    <row r="135" spans="2:65" s="1" customFormat="1" ht="24.15" customHeight="1">
      <c r="B135" s="25"/>
      <c r="C135" s="140" t="s">
        <v>164</v>
      </c>
      <c r="D135" s="140" t="s">
        <v>165</v>
      </c>
      <c r="E135" s="141" t="s">
        <v>1061</v>
      </c>
      <c r="F135" s="142" t="s">
        <v>1062</v>
      </c>
      <c r="G135" s="143" t="s">
        <v>995</v>
      </c>
      <c r="H135" s="144">
        <v>51.91</v>
      </c>
      <c r="I135" s="145"/>
      <c r="J135" s="145">
        <f>ROUND(I135*H135,2)</f>
        <v>0</v>
      </c>
      <c r="K135" s="142" t="s">
        <v>843</v>
      </c>
      <c r="L135" s="25"/>
      <c r="M135" s="146" t="s">
        <v>1</v>
      </c>
      <c r="N135" s="147" t="s">
        <v>36</v>
      </c>
      <c r="O135" s="133">
        <v>0.19700000000000001</v>
      </c>
      <c r="P135" s="133">
        <f>O135*H135</f>
        <v>10.22627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146</v>
      </c>
      <c r="AT135" s="135" t="s">
        <v>165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146</v>
      </c>
      <c r="BM135" s="135" t="s">
        <v>1063</v>
      </c>
    </row>
    <row r="136" spans="2:65" s="1" customFormat="1" ht="28.8">
      <c r="B136" s="25"/>
      <c r="D136" s="137" t="s">
        <v>155</v>
      </c>
      <c r="F136" s="138" t="s">
        <v>1064</v>
      </c>
      <c r="L136" s="25"/>
      <c r="M136" s="139"/>
      <c r="T136" s="49"/>
      <c r="AT136" s="13" t="s">
        <v>155</v>
      </c>
      <c r="AU136" s="13" t="s">
        <v>81</v>
      </c>
    </row>
    <row r="137" spans="2:65" s="1" customFormat="1" ht="24.15" customHeight="1">
      <c r="B137" s="25"/>
      <c r="C137" s="140" t="s">
        <v>161</v>
      </c>
      <c r="D137" s="140" t="s">
        <v>165</v>
      </c>
      <c r="E137" s="141" t="s">
        <v>1065</v>
      </c>
      <c r="F137" s="142" t="s">
        <v>1066</v>
      </c>
      <c r="G137" s="143" t="s">
        <v>995</v>
      </c>
      <c r="H137" s="144">
        <v>51.91</v>
      </c>
      <c r="I137" s="145"/>
      <c r="J137" s="145">
        <f>ROUND(I137*H137,2)</f>
        <v>0</v>
      </c>
      <c r="K137" s="142" t="s">
        <v>843</v>
      </c>
      <c r="L137" s="25"/>
      <c r="M137" s="146" t="s">
        <v>1</v>
      </c>
      <c r="N137" s="147" t="s">
        <v>36</v>
      </c>
      <c r="O137" s="133">
        <v>0.13100000000000001</v>
      </c>
      <c r="P137" s="133">
        <f>O137*H137</f>
        <v>6.8002099999999999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146</v>
      </c>
      <c r="AT137" s="135" t="s">
        <v>165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146</v>
      </c>
      <c r="BM137" s="135" t="s">
        <v>1067</v>
      </c>
    </row>
    <row r="138" spans="2:65" s="1" customFormat="1" ht="28.8">
      <c r="B138" s="25"/>
      <c r="D138" s="137" t="s">
        <v>155</v>
      </c>
      <c r="F138" s="138" t="s">
        <v>1068</v>
      </c>
      <c r="L138" s="25"/>
      <c r="M138" s="139"/>
      <c r="T138" s="49"/>
      <c r="AT138" s="13" t="s">
        <v>155</v>
      </c>
      <c r="AU138" s="13" t="s">
        <v>81</v>
      </c>
    </row>
    <row r="139" spans="2:65" s="1" customFormat="1" ht="33" customHeight="1">
      <c r="B139" s="25"/>
      <c r="C139" s="140" t="s">
        <v>172</v>
      </c>
      <c r="D139" s="140" t="s">
        <v>165</v>
      </c>
      <c r="E139" s="141" t="s">
        <v>1069</v>
      </c>
      <c r="F139" s="142" t="s">
        <v>1070</v>
      </c>
      <c r="G139" s="143" t="s">
        <v>1071</v>
      </c>
      <c r="H139" s="144">
        <v>93.438000000000002</v>
      </c>
      <c r="I139" s="145"/>
      <c r="J139" s="145">
        <f>ROUND(I139*H139,2)</f>
        <v>0</v>
      </c>
      <c r="K139" s="142" t="s">
        <v>843</v>
      </c>
      <c r="L139" s="25"/>
      <c r="M139" s="146" t="s">
        <v>1</v>
      </c>
      <c r="N139" s="147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146</v>
      </c>
      <c r="AT139" s="135" t="s">
        <v>165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146</v>
      </c>
      <c r="BM139" s="135" t="s">
        <v>1072</v>
      </c>
    </row>
    <row r="140" spans="2:65" s="1" customFormat="1" ht="28.8">
      <c r="B140" s="25"/>
      <c r="D140" s="137" t="s">
        <v>155</v>
      </c>
      <c r="F140" s="138" t="s">
        <v>1073</v>
      </c>
      <c r="L140" s="25"/>
      <c r="M140" s="139"/>
      <c r="T140" s="49"/>
      <c r="AT140" s="13" t="s">
        <v>155</v>
      </c>
      <c r="AU140" s="13" t="s">
        <v>81</v>
      </c>
    </row>
    <row r="141" spans="2:65" s="1" customFormat="1" ht="19.2">
      <c r="B141" s="25"/>
      <c r="D141" s="137" t="s">
        <v>849</v>
      </c>
      <c r="F141" s="151" t="s">
        <v>1074</v>
      </c>
      <c r="L141" s="25"/>
      <c r="M141" s="139"/>
      <c r="T141" s="49"/>
      <c r="AT141" s="13" t="s">
        <v>849</v>
      </c>
      <c r="AU141" s="13" t="s">
        <v>81</v>
      </c>
    </row>
    <row r="142" spans="2:65" s="1" customFormat="1" ht="24.15" customHeight="1">
      <c r="B142" s="25"/>
      <c r="C142" s="140" t="s">
        <v>154</v>
      </c>
      <c r="D142" s="140" t="s">
        <v>165</v>
      </c>
      <c r="E142" s="141" t="s">
        <v>1075</v>
      </c>
      <c r="F142" s="142" t="s">
        <v>1076</v>
      </c>
      <c r="G142" s="143" t="s">
        <v>995</v>
      </c>
      <c r="H142" s="144">
        <v>25.12</v>
      </c>
      <c r="I142" s="145"/>
      <c r="J142" s="145">
        <f>ROUND(I142*H142,2)</f>
        <v>0</v>
      </c>
      <c r="K142" s="142" t="s">
        <v>843</v>
      </c>
      <c r="L142" s="25"/>
      <c r="M142" s="146" t="s">
        <v>1</v>
      </c>
      <c r="N142" s="147" t="s">
        <v>36</v>
      </c>
      <c r="O142" s="133">
        <v>0.32800000000000001</v>
      </c>
      <c r="P142" s="133">
        <f>O142*H142</f>
        <v>8.2393600000000013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146</v>
      </c>
      <c r="AT142" s="135" t="s">
        <v>165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1077</v>
      </c>
    </row>
    <row r="143" spans="2:65" s="1" customFormat="1" ht="28.8">
      <c r="B143" s="25"/>
      <c r="D143" s="137" t="s">
        <v>155</v>
      </c>
      <c r="F143" s="138" t="s">
        <v>1078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19.2">
      <c r="B144" s="25"/>
      <c r="D144" s="137" t="s">
        <v>849</v>
      </c>
      <c r="F144" s="151" t="s">
        <v>1079</v>
      </c>
      <c r="L144" s="25"/>
      <c r="M144" s="139"/>
      <c r="T144" s="49"/>
      <c r="AT144" s="13" t="s">
        <v>849</v>
      </c>
      <c r="AU144" s="13" t="s">
        <v>81</v>
      </c>
    </row>
    <row r="145" spans="2:65" s="11" customFormat="1" ht="22.8" customHeight="1">
      <c r="B145" s="113"/>
      <c r="D145" s="114" t="s">
        <v>70</v>
      </c>
      <c r="E145" s="122" t="s">
        <v>164</v>
      </c>
      <c r="F145" s="122" t="s">
        <v>1080</v>
      </c>
      <c r="J145" s="123">
        <f>BK145</f>
        <v>0</v>
      </c>
      <c r="L145" s="113"/>
      <c r="M145" s="117"/>
      <c r="P145" s="118">
        <f>SUM(P146:P164)</f>
        <v>9.0914999999999999</v>
      </c>
      <c r="R145" s="118">
        <f>SUM(R146:R164)</f>
        <v>25.532999999999998</v>
      </c>
      <c r="T145" s="119">
        <f>SUM(T146:T164)</f>
        <v>0</v>
      </c>
      <c r="AR145" s="114" t="s">
        <v>79</v>
      </c>
      <c r="AT145" s="120" t="s">
        <v>70</v>
      </c>
      <c r="AU145" s="120" t="s">
        <v>79</v>
      </c>
      <c r="AY145" s="114" t="s">
        <v>147</v>
      </c>
      <c r="BK145" s="121">
        <f>SUM(BK146:BK164)</f>
        <v>0</v>
      </c>
    </row>
    <row r="146" spans="2:65" s="1" customFormat="1" ht="33" customHeight="1">
      <c r="B146" s="25"/>
      <c r="C146" s="140" t="s">
        <v>184</v>
      </c>
      <c r="D146" s="140" t="s">
        <v>165</v>
      </c>
      <c r="E146" s="141" t="s">
        <v>1081</v>
      </c>
      <c r="F146" s="142" t="s">
        <v>1082</v>
      </c>
      <c r="G146" s="143" t="s">
        <v>175</v>
      </c>
      <c r="H146" s="144">
        <v>7.41</v>
      </c>
      <c r="I146" s="145"/>
      <c r="J146" s="145">
        <f>ROUND(I146*H146,2)</f>
        <v>0</v>
      </c>
      <c r="K146" s="142" t="s">
        <v>843</v>
      </c>
      <c r="L146" s="25"/>
      <c r="M146" s="146" t="s">
        <v>1</v>
      </c>
      <c r="N146" s="147" t="s">
        <v>36</v>
      </c>
      <c r="O146" s="133">
        <v>9.2999999999999999E-2</v>
      </c>
      <c r="P146" s="133">
        <f>O146*H146</f>
        <v>0.68913000000000002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146</v>
      </c>
      <c r="AT146" s="135" t="s">
        <v>165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146</v>
      </c>
      <c r="BM146" s="135" t="s">
        <v>1083</v>
      </c>
    </row>
    <row r="147" spans="2:65" s="1" customFormat="1" ht="28.8">
      <c r="B147" s="25"/>
      <c r="D147" s="137" t="s">
        <v>155</v>
      </c>
      <c r="F147" s="138" t="s">
        <v>1084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9.2">
      <c r="B148" s="25"/>
      <c r="D148" s="137" t="s">
        <v>849</v>
      </c>
      <c r="F148" s="151" t="s">
        <v>1085</v>
      </c>
      <c r="L148" s="25"/>
      <c r="M148" s="139"/>
      <c r="T148" s="49"/>
      <c r="AT148" s="13" t="s">
        <v>849</v>
      </c>
      <c r="AU148" s="13" t="s">
        <v>81</v>
      </c>
    </row>
    <row r="149" spans="2:65" s="1" customFormat="1" ht="16.5" customHeight="1">
      <c r="B149" s="25"/>
      <c r="C149" s="124" t="s">
        <v>169</v>
      </c>
      <c r="D149" s="124" t="s">
        <v>150</v>
      </c>
      <c r="E149" s="125" t="s">
        <v>1086</v>
      </c>
      <c r="F149" s="126" t="s">
        <v>1087</v>
      </c>
      <c r="G149" s="127" t="s">
        <v>1071</v>
      </c>
      <c r="H149" s="128">
        <v>1.222</v>
      </c>
      <c r="I149" s="129"/>
      <c r="J149" s="129">
        <f>ROUND(I149*H149,2)</f>
        <v>0</v>
      </c>
      <c r="K149" s="126" t="s">
        <v>843</v>
      </c>
      <c r="L149" s="130"/>
      <c r="M149" s="131" t="s">
        <v>1</v>
      </c>
      <c r="N149" s="132" t="s">
        <v>36</v>
      </c>
      <c r="O149" s="133">
        <v>0</v>
      </c>
      <c r="P149" s="133">
        <f>O149*H149</f>
        <v>0</v>
      </c>
      <c r="Q149" s="133">
        <v>1</v>
      </c>
      <c r="R149" s="133">
        <f>Q149*H149</f>
        <v>1.222</v>
      </c>
      <c r="S149" s="133">
        <v>0</v>
      </c>
      <c r="T149" s="134">
        <f>S149*H149</f>
        <v>0</v>
      </c>
      <c r="AR149" s="135" t="s">
        <v>154</v>
      </c>
      <c r="AT149" s="135" t="s">
        <v>150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146</v>
      </c>
      <c r="BM149" s="135" t="s">
        <v>1088</v>
      </c>
    </row>
    <row r="150" spans="2:65" s="1" customFormat="1">
      <c r="B150" s="25"/>
      <c r="D150" s="137" t="s">
        <v>155</v>
      </c>
      <c r="F150" s="138" t="s">
        <v>1087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21.75" customHeight="1">
      <c r="B151" s="25"/>
      <c r="C151" s="140" t="s">
        <v>193</v>
      </c>
      <c r="D151" s="140" t="s">
        <v>165</v>
      </c>
      <c r="E151" s="141" t="s">
        <v>1089</v>
      </c>
      <c r="F151" s="142" t="s">
        <v>1090</v>
      </c>
      <c r="G151" s="143" t="s">
        <v>175</v>
      </c>
      <c r="H151" s="144">
        <v>7.41</v>
      </c>
      <c r="I151" s="145"/>
      <c r="J151" s="145">
        <f>ROUND(I151*H151,2)</f>
        <v>0</v>
      </c>
      <c r="K151" s="142" t="s">
        <v>843</v>
      </c>
      <c r="L151" s="25"/>
      <c r="M151" s="146" t="s">
        <v>1</v>
      </c>
      <c r="N151" s="147" t="s">
        <v>36</v>
      </c>
      <c r="O151" s="133">
        <v>7.0999999999999994E-2</v>
      </c>
      <c r="P151" s="133">
        <f>O151*H151</f>
        <v>0.52610999999999997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146</v>
      </c>
      <c r="AT151" s="135" t="s">
        <v>165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146</v>
      </c>
      <c r="BM151" s="135" t="s">
        <v>1091</v>
      </c>
    </row>
    <row r="152" spans="2:65" s="1" customFormat="1" ht="19.2">
      <c r="B152" s="25"/>
      <c r="D152" s="137" t="s">
        <v>155</v>
      </c>
      <c r="F152" s="138" t="s">
        <v>1092</v>
      </c>
      <c r="L152" s="25"/>
      <c r="M152" s="139"/>
      <c r="T152" s="49"/>
      <c r="AT152" s="13" t="s">
        <v>155</v>
      </c>
      <c r="AU152" s="13" t="s">
        <v>81</v>
      </c>
    </row>
    <row r="153" spans="2:65" s="1" customFormat="1" ht="19.2">
      <c r="B153" s="25"/>
      <c r="D153" s="137" t="s">
        <v>849</v>
      </c>
      <c r="F153" s="151" t="s">
        <v>1093</v>
      </c>
      <c r="L153" s="25"/>
      <c r="M153" s="139"/>
      <c r="T153" s="49"/>
      <c r="AT153" s="13" t="s">
        <v>849</v>
      </c>
      <c r="AU153" s="13" t="s">
        <v>81</v>
      </c>
    </row>
    <row r="154" spans="2:65" s="1" customFormat="1" ht="16.5" customHeight="1">
      <c r="B154" s="25"/>
      <c r="C154" s="124" t="s">
        <v>8</v>
      </c>
      <c r="D154" s="124" t="s">
        <v>150</v>
      </c>
      <c r="E154" s="125" t="s">
        <v>1094</v>
      </c>
      <c r="F154" s="126" t="s">
        <v>1095</v>
      </c>
      <c r="G154" s="127" t="s">
        <v>1071</v>
      </c>
      <c r="H154" s="128">
        <v>0.61099999999999999</v>
      </c>
      <c r="I154" s="129"/>
      <c r="J154" s="129">
        <f>ROUND(I154*H154,2)</f>
        <v>0</v>
      </c>
      <c r="K154" s="126" t="s">
        <v>843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1</v>
      </c>
      <c r="R154" s="133">
        <f>Q154*H154</f>
        <v>0.61099999999999999</v>
      </c>
      <c r="S154" s="133">
        <v>0</v>
      </c>
      <c r="T154" s="134">
        <f>S154*H154</f>
        <v>0</v>
      </c>
      <c r="AR154" s="135" t="s">
        <v>154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146</v>
      </c>
      <c r="BM154" s="135" t="s">
        <v>1096</v>
      </c>
    </row>
    <row r="155" spans="2:65" s="1" customFormat="1">
      <c r="B155" s="25"/>
      <c r="D155" s="137" t="s">
        <v>155</v>
      </c>
      <c r="F155" s="138" t="s">
        <v>1095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33" customHeight="1">
      <c r="B156" s="25"/>
      <c r="C156" s="140" t="s">
        <v>200</v>
      </c>
      <c r="D156" s="140" t="s">
        <v>165</v>
      </c>
      <c r="E156" s="141" t="s">
        <v>1097</v>
      </c>
      <c r="F156" s="142" t="s">
        <v>1098</v>
      </c>
      <c r="G156" s="143" t="s">
        <v>175</v>
      </c>
      <c r="H156" s="144">
        <v>29.61</v>
      </c>
      <c r="I156" s="145"/>
      <c r="J156" s="145">
        <f>ROUND(I156*H156,2)</f>
        <v>0</v>
      </c>
      <c r="K156" s="142" t="s">
        <v>843</v>
      </c>
      <c r="L156" s="25"/>
      <c r="M156" s="146" t="s">
        <v>1</v>
      </c>
      <c r="N156" s="147" t="s">
        <v>36</v>
      </c>
      <c r="O156" s="133">
        <v>0.13300000000000001</v>
      </c>
      <c r="P156" s="133">
        <f>O156*H156</f>
        <v>3.9381300000000001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146</v>
      </c>
      <c r="AT156" s="135" t="s">
        <v>165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146</v>
      </c>
      <c r="BM156" s="135" t="s">
        <v>1099</v>
      </c>
    </row>
    <row r="157" spans="2:65" s="1" customFormat="1" ht="28.8">
      <c r="B157" s="25"/>
      <c r="D157" s="137" t="s">
        <v>155</v>
      </c>
      <c r="F157" s="138" t="s">
        <v>1100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19.2">
      <c r="B158" s="25"/>
      <c r="D158" s="137" t="s">
        <v>849</v>
      </c>
      <c r="F158" s="151" t="s">
        <v>1101</v>
      </c>
      <c r="L158" s="25"/>
      <c r="M158" s="139"/>
      <c r="T158" s="49"/>
      <c r="AT158" s="13" t="s">
        <v>849</v>
      </c>
      <c r="AU158" s="13" t="s">
        <v>81</v>
      </c>
    </row>
    <row r="159" spans="2:65" s="1" customFormat="1" ht="33" customHeight="1">
      <c r="B159" s="25"/>
      <c r="C159" s="140" t="s">
        <v>176</v>
      </c>
      <c r="D159" s="140" t="s">
        <v>165</v>
      </c>
      <c r="E159" s="141" t="s">
        <v>1097</v>
      </c>
      <c r="F159" s="142" t="s">
        <v>1098</v>
      </c>
      <c r="G159" s="143" t="s">
        <v>175</v>
      </c>
      <c r="H159" s="144">
        <v>29.61</v>
      </c>
      <c r="I159" s="145"/>
      <c r="J159" s="145">
        <f>ROUND(I159*H159,2)</f>
        <v>0</v>
      </c>
      <c r="K159" s="142" t="s">
        <v>843</v>
      </c>
      <c r="L159" s="25"/>
      <c r="M159" s="146" t="s">
        <v>1</v>
      </c>
      <c r="N159" s="147" t="s">
        <v>36</v>
      </c>
      <c r="O159" s="133">
        <v>0.13300000000000001</v>
      </c>
      <c r="P159" s="133">
        <f>O159*H159</f>
        <v>3.9381300000000001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146</v>
      </c>
      <c r="AT159" s="135" t="s">
        <v>165</v>
      </c>
      <c r="AU159" s="135" t="s">
        <v>81</v>
      </c>
      <c r="AY159" s="13" t="s">
        <v>147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79</v>
      </c>
      <c r="BK159" s="136">
        <f>ROUND(I159*H159,2)</f>
        <v>0</v>
      </c>
      <c r="BL159" s="13" t="s">
        <v>146</v>
      </c>
      <c r="BM159" s="135" t="s">
        <v>1102</v>
      </c>
    </row>
    <row r="160" spans="2:65" s="1" customFormat="1" ht="28.8">
      <c r="B160" s="25"/>
      <c r="D160" s="137" t="s">
        <v>155</v>
      </c>
      <c r="F160" s="138" t="s">
        <v>1100</v>
      </c>
      <c r="L160" s="25"/>
      <c r="M160" s="139"/>
      <c r="T160" s="49"/>
      <c r="AT160" s="13" t="s">
        <v>155</v>
      </c>
      <c r="AU160" s="13" t="s">
        <v>81</v>
      </c>
    </row>
    <row r="161" spans="2:65" s="1" customFormat="1" ht="19.2">
      <c r="B161" s="25"/>
      <c r="D161" s="137" t="s">
        <v>849</v>
      </c>
      <c r="F161" s="151" t="s">
        <v>1101</v>
      </c>
      <c r="L161" s="25"/>
      <c r="M161" s="139"/>
      <c r="T161" s="49"/>
      <c r="AT161" s="13" t="s">
        <v>849</v>
      </c>
      <c r="AU161" s="13" t="s">
        <v>81</v>
      </c>
    </row>
    <row r="162" spans="2:65" s="1" customFormat="1" ht="21.75" customHeight="1">
      <c r="B162" s="25"/>
      <c r="C162" s="124" t="s">
        <v>207</v>
      </c>
      <c r="D162" s="124" t="s">
        <v>150</v>
      </c>
      <c r="E162" s="125" t="s">
        <v>1103</v>
      </c>
      <c r="F162" s="126" t="s">
        <v>1104</v>
      </c>
      <c r="G162" s="127" t="s">
        <v>1071</v>
      </c>
      <c r="H162" s="128">
        <v>23.7</v>
      </c>
      <c r="I162" s="129"/>
      <c r="J162" s="129">
        <f>ROUND(I162*H162,2)</f>
        <v>0</v>
      </c>
      <c r="K162" s="126" t="s">
        <v>843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1</v>
      </c>
      <c r="R162" s="133">
        <f>Q162*H162</f>
        <v>23.7</v>
      </c>
      <c r="S162" s="133">
        <v>0</v>
      </c>
      <c r="T162" s="134">
        <f>S162*H162</f>
        <v>0</v>
      </c>
      <c r="AR162" s="135" t="s">
        <v>154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146</v>
      </c>
      <c r="BM162" s="135" t="s">
        <v>1105</v>
      </c>
    </row>
    <row r="163" spans="2:65" s="1" customFormat="1">
      <c r="B163" s="25"/>
      <c r="D163" s="137" t="s">
        <v>155</v>
      </c>
      <c r="F163" s="138" t="s">
        <v>1104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19.2">
      <c r="B164" s="25"/>
      <c r="D164" s="137" t="s">
        <v>849</v>
      </c>
      <c r="F164" s="151" t="s">
        <v>1106</v>
      </c>
      <c r="L164" s="25"/>
      <c r="M164" s="139"/>
      <c r="T164" s="49"/>
      <c r="AT164" s="13" t="s">
        <v>849</v>
      </c>
      <c r="AU164" s="13" t="s">
        <v>81</v>
      </c>
    </row>
    <row r="165" spans="2:65" s="11" customFormat="1" ht="25.95" customHeight="1">
      <c r="B165" s="113"/>
      <c r="D165" s="114" t="s">
        <v>70</v>
      </c>
      <c r="E165" s="115" t="s">
        <v>150</v>
      </c>
      <c r="F165" s="115" t="s">
        <v>214</v>
      </c>
      <c r="J165" s="116">
        <f>BK165</f>
        <v>0</v>
      </c>
      <c r="L165" s="113"/>
      <c r="M165" s="117"/>
      <c r="P165" s="118">
        <f>P166</f>
        <v>10.703618000000001</v>
      </c>
      <c r="R165" s="118">
        <f>R166</f>
        <v>26.5412301</v>
      </c>
      <c r="T165" s="119">
        <f>T166</f>
        <v>0</v>
      </c>
      <c r="AR165" s="114" t="s">
        <v>158</v>
      </c>
      <c r="AT165" s="120" t="s">
        <v>70</v>
      </c>
      <c r="AU165" s="120" t="s">
        <v>71</v>
      </c>
      <c r="AY165" s="114" t="s">
        <v>147</v>
      </c>
      <c r="BK165" s="121">
        <f>BK166</f>
        <v>0</v>
      </c>
    </row>
    <row r="166" spans="2:65" s="11" customFormat="1" ht="22.8" customHeight="1">
      <c r="B166" s="113"/>
      <c r="D166" s="114" t="s">
        <v>70</v>
      </c>
      <c r="E166" s="122" t="s">
        <v>399</v>
      </c>
      <c r="F166" s="122" t="s">
        <v>400</v>
      </c>
      <c r="J166" s="123">
        <f>BK166</f>
        <v>0</v>
      </c>
      <c r="L166" s="113"/>
      <c r="M166" s="117"/>
      <c r="P166" s="118">
        <f>SUM(P167:P184)</f>
        <v>10.703618000000001</v>
      </c>
      <c r="R166" s="118">
        <f>SUM(R167:R184)</f>
        <v>26.5412301</v>
      </c>
      <c r="T166" s="119">
        <f>SUM(T167:T184)</f>
        <v>0</v>
      </c>
      <c r="AR166" s="114" t="s">
        <v>158</v>
      </c>
      <c r="AT166" s="120" t="s">
        <v>70</v>
      </c>
      <c r="AU166" s="120" t="s">
        <v>79</v>
      </c>
      <c r="AY166" s="114" t="s">
        <v>147</v>
      </c>
      <c r="BK166" s="121">
        <f>SUM(BK167:BK184)</f>
        <v>0</v>
      </c>
    </row>
    <row r="167" spans="2:65" s="1" customFormat="1" ht="24.15" customHeight="1">
      <c r="B167" s="25"/>
      <c r="C167" s="140" t="s">
        <v>179</v>
      </c>
      <c r="D167" s="140" t="s">
        <v>165</v>
      </c>
      <c r="E167" s="141" t="s">
        <v>1107</v>
      </c>
      <c r="F167" s="142" t="s">
        <v>1108</v>
      </c>
      <c r="G167" s="143" t="s">
        <v>995</v>
      </c>
      <c r="H167" s="144">
        <v>3.7010000000000001</v>
      </c>
      <c r="I167" s="145"/>
      <c r="J167" s="145">
        <f>ROUND(I167*H167,2)</f>
        <v>0</v>
      </c>
      <c r="K167" s="142" t="s">
        <v>843</v>
      </c>
      <c r="L167" s="25"/>
      <c r="M167" s="146" t="s">
        <v>1</v>
      </c>
      <c r="N167" s="147" t="s">
        <v>36</v>
      </c>
      <c r="O167" s="133">
        <v>0.629</v>
      </c>
      <c r="P167" s="133">
        <f>O167*H167</f>
        <v>2.3279290000000001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220</v>
      </c>
      <c r="AT167" s="135" t="s">
        <v>165</v>
      </c>
      <c r="AU167" s="135" t="s">
        <v>81</v>
      </c>
      <c r="AY167" s="13" t="s">
        <v>147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79</v>
      </c>
      <c r="BK167" s="136">
        <f>ROUND(I167*H167,2)</f>
        <v>0</v>
      </c>
      <c r="BL167" s="13" t="s">
        <v>220</v>
      </c>
      <c r="BM167" s="135" t="s">
        <v>1109</v>
      </c>
    </row>
    <row r="168" spans="2:65" s="1" customFormat="1" ht="28.8">
      <c r="B168" s="25"/>
      <c r="D168" s="137" t="s">
        <v>155</v>
      </c>
      <c r="F168" s="138" t="s">
        <v>1110</v>
      </c>
      <c r="L168" s="25"/>
      <c r="M168" s="139"/>
      <c r="T168" s="49"/>
      <c r="AT168" s="13" t="s">
        <v>155</v>
      </c>
      <c r="AU168" s="13" t="s">
        <v>81</v>
      </c>
    </row>
    <row r="169" spans="2:65" s="1" customFormat="1" ht="19.2">
      <c r="B169" s="25"/>
      <c r="D169" s="137" t="s">
        <v>849</v>
      </c>
      <c r="F169" s="151" t="s">
        <v>1111</v>
      </c>
      <c r="L169" s="25"/>
      <c r="M169" s="139"/>
      <c r="T169" s="49"/>
      <c r="AT169" s="13" t="s">
        <v>849</v>
      </c>
      <c r="AU169" s="13" t="s">
        <v>81</v>
      </c>
    </row>
    <row r="170" spans="2:65" s="1" customFormat="1" ht="16.5" customHeight="1">
      <c r="B170" s="25"/>
      <c r="C170" s="124" t="s">
        <v>217</v>
      </c>
      <c r="D170" s="124" t="s">
        <v>150</v>
      </c>
      <c r="E170" s="125" t="s">
        <v>1112</v>
      </c>
      <c r="F170" s="126" t="s">
        <v>1113</v>
      </c>
      <c r="G170" s="127" t="s">
        <v>995</v>
      </c>
      <c r="H170" s="128">
        <v>3.7010000000000001</v>
      </c>
      <c r="I170" s="129"/>
      <c r="J170" s="129">
        <f>ROUND(I170*H170,2)</f>
        <v>0</v>
      </c>
      <c r="K170" s="126" t="s">
        <v>843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2.4289999999999998</v>
      </c>
      <c r="R170" s="133">
        <f>Q170*H170</f>
        <v>8.9897289999999987</v>
      </c>
      <c r="S170" s="133">
        <v>0</v>
      </c>
      <c r="T170" s="134">
        <f>S170*H170</f>
        <v>0</v>
      </c>
      <c r="AR170" s="135" t="s">
        <v>154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146</v>
      </c>
      <c r="BM170" s="135" t="s">
        <v>1114</v>
      </c>
    </row>
    <row r="171" spans="2:65" s="1" customFormat="1">
      <c r="B171" s="25"/>
      <c r="D171" s="137" t="s">
        <v>155</v>
      </c>
      <c r="F171" s="138" t="s">
        <v>1113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19.2">
      <c r="B172" s="25"/>
      <c r="D172" s="137" t="s">
        <v>849</v>
      </c>
      <c r="F172" s="151" t="s">
        <v>1111</v>
      </c>
      <c r="L172" s="25"/>
      <c r="M172" s="139"/>
      <c r="T172" s="49"/>
      <c r="AT172" s="13" t="s">
        <v>849</v>
      </c>
      <c r="AU172" s="13" t="s">
        <v>81</v>
      </c>
    </row>
    <row r="173" spans="2:65" s="1" customFormat="1" ht="24.15" customHeight="1">
      <c r="B173" s="25"/>
      <c r="C173" s="140" t="s">
        <v>188</v>
      </c>
      <c r="D173" s="140" t="s">
        <v>165</v>
      </c>
      <c r="E173" s="141" t="s">
        <v>1107</v>
      </c>
      <c r="F173" s="142" t="s">
        <v>1108</v>
      </c>
      <c r="G173" s="143" t="s">
        <v>995</v>
      </c>
      <c r="H173" s="144">
        <v>7.0609999999999999</v>
      </c>
      <c r="I173" s="145"/>
      <c r="J173" s="145">
        <f>ROUND(I173*H173,2)</f>
        <v>0</v>
      </c>
      <c r="K173" s="142" t="s">
        <v>843</v>
      </c>
      <c r="L173" s="25"/>
      <c r="M173" s="146" t="s">
        <v>1</v>
      </c>
      <c r="N173" s="147" t="s">
        <v>36</v>
      </c>
      <c r="O173" s="133">
        <v>0.629</v>
      </c>
      <c r="P173" s="133">
        <f>O173*H173</f>
        <v>4.4413689999999999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220</v>
      </c>
      <c r="AT173" s="135" t="s">
        <v>165</v>
      </c>
      <c r="AU173" s="135" t="s">
        <v>81</v>
      </c>
      <c r="AY173" s="13" t="s">
        <v>147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79</v>
      </c>
      <c r="BK173" s="136">
        <f>ROUND(I173*H173,2)</f>
        <v>0</v>
      </c>
      <c r="BL173" s="13" t="s">
        <v>220</v>
      </c>
      <c r="BM173" s="135" t="s">
        <v>1115</v>
      </c>
    </row>
    <row r="174" spans="2:65" s="1" customFormat="1" ht="28.8">
      <c r="B174" s="25"/>
      <c r="D174" s="137" t="s">
        <v>155</v>
      </c>
      <c r="F174" s="138" t="s">
        <v>1110</v>
      </c>
      <c r="L174" s="25"/>
      <c r="M174" s="139"/>
      <c r="T174" s="49"/>
      <c r="AT174" s="13" t="s">
        <v>155</v>
      </c>
      <c r="AU174" s="13" t="s">
        <v>81</v>
      </c>
    </row>
    <row r="175" spans="2:65" s="1" customFormat="1" ht="19.2">
      <c r="B175" s="25"/>
      <c r="D175" s="137" t="s">
        <v>849</v>
      </c>
      <c r="F175" s="151" t="s">
        <v>1116</v>
      </c>
      <c r="L175" s="25"/>
      <c r="M175" s="139"/>
      <c r="T175" s="49"/>
      <c r="AT175" s="13" t="s">
        <v>849</v>
      </c>
      <c r="AU175" s="13" t="s">
        <v>81</v>
      </c>
    </row>
    <row r="176" spans="2:65" s="1" customFormat="1" ht="16.5" customHeight="1">
      <c r="B176" s="25"/>
      <c r="C176" s="124" t="s">
        <v>225</v>
      </c>
      <c r="D176" s="124" t="s">
        <v>150</v>
      </c>
      <c r="E176" s="125" t="s">
        <v>1112</v>
      </c>
      <c r="F176" s="126" t="s">
        <v>1113</v>
      </c>
      <c r="G176" s="127" t="s">
        <v>995</v>
      </c>
      <c r="H176" s="128">
        <v>7.0609999999999999</v>
      </c>
      <c r="I176" s="129"/>
      <c r="J176" s="129">
        <f>ROUND(I176*H176,2)</f>
        <v>0</v>
      </c>
      <c r="K176" s="126" t="s">
        <v>843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2.4289999999999998</v>
      </c>
      <c r="R176" s="133">
        <f>Q176*H176</f>
        <v>17.151168999999999</v>
      </c>
      <c r="S176" s="133">
        <v>0</v>
      </c>
      <c r="T176" s="134">
        <f>S176*H176</f>
        <v>0</v>
      </c>
      <c r="AR176" s="135" t="s">
        <v>154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146</v>
      </c>
      <c r="BM176" s="135" t="s">
        <v>1117</v>
      </c>
    </row>
    <row r="177" spans="2:65" s="1" customFormat="1">
      <c r="B177" s="25"/>
      <c r="D177" s="137" t="s">
        <v>155</v>
      </c>
      <c r="F177" s="138" t="s">
        <v>1113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19.2">
      <c r="B178" s="25"/>
      <c r="D178" s="137" t="s">
        <v>849</v>
      </c>
      <c r="F178" s="151" t="s">
        <v>1116</v>
      </c>
      <c r="L178" s="25"/>
      <c r="M178" s="139"/>
      <c r="T178" s="49"/>
      <c r="AT178" s="13" t="s">
        <v>849</v>
      </c>
      <c r="AU178" s="13" t="s">
        <v>81</v>
      </c>
    </row>
    <row r="179" spans="2:65" s="1" customFormat="1" ht="24.15" customHeight="1">
      <c r="B179" s="25"/>
      <c r="C179" s="140" t="s">
        <v>192</v>
      </c>
      <c r="D179" s="140" t="s">
        <v>165</v>
      </c>
      <c r="E179" s="141" t="s">
        <v>1118</v>
      </c>
      <c r="F179" s="142" t="s">
        <v>1119</v>
      </c>
      <c r="G179" s="143" t="s">
        <v>1071</v>
      </c>
      <c r="H179" s="144">
        <v>0.19400000000000001</v>
      </c>
      <c r="I179" s="145"/>
      <c r="J179" s="145">
        <f>ROUND(I179*H179,2)</f>
        <v>0</v>
      </c>
      <c r="K179" s="142" t="s">
        <v>843</v>
      </c>
      <c r="L179" s="25"/>
      <c r="M179" s="146" t="s">
        <v>1</v>
      </c>
      <c r="N179" s="147" t="s">
        <v>36</v>
      </c>
      <c r="O179" s="133">
        <v>20.28</v>
      </c>
      <c r="P179" s="133">
        <f>O179*H179</f>
        <v>3.9343200000000005</v>
      </c>
      <c r="Q179" s="133">
        <v>1.05965</v>
      </c>
      <c r="R179" s="133">
        <f>Q179*H179</f>
        <v>0.20557210000000001</v>
      </c>
      <c r="S179" s="133">
        <v>0</v>
      </c>
      <c r="T179" s="134">
        <f>S179*H179</f>
        <v>0</v>
      </c>
      <c r="AR179" s="135" t="s">
        <v>220</v>
      </c>
      <c r="AT179" s="135" t="s">
        <v>165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220</v>
      </c>
      <c r="BM179" s="135" t="s">
        <v>1120</v>
      </c>
    </row>
    <row r="180" spans="2:65" s="1" customFormat="1">
      <c r="B180" s="25"/>
      <c r="D180" s="137" t="s">
        <v>155</v>
      </c>
      <c r="F180" s="138" t="s">
        <v>1121</v>
      </c>
      <c r="L180" s="25"/>
      <c r="M180" s="139"/>
      <c r="T180" s="49"/>
      <c r="AT180" s="13" t="s">
        <v>155</v>
      </c>
      <c r="AU180" s="13" t="s">
        <v>81</v>
      </c>
    </row>
    <row r="181" spans="2:65" s="1" customFormat="1" ht="28.8">
      <c r="B181" s="25"/>
      <c r="D181" s="137" t="s">
        <v>849</v>
      </c>
      <c r="F181" s="151" t="s">
        <v>1122</v>
      </c>
      <c r="L181" s="25"/>
      <c r="M181" s="139"/>
      <c r="T181" s="49"/>
      <c r="AT181" s="13" t="s">
        <v>849</v>
      </c>
      <c r="AU181" s="13" t="s">
        <v>81</v>
      </c>
    </row>
    <row r="182" spans="2:65" s="1" customFormat="1" ht="24.15" customHeight="1">
      <c r="B182" s="25"/>
      <c r="C182" s="124" t="s">
        <v>7</v>
      </c>
      <c r="D182" s="124" t="s">
        <v>150</v>
      </c>
      <c r="E182" s="125" t="s">
        <v>1123</v>
      </c>
      <c r="F182" s="126" t="s">
        <v>1124</v>
      </c>
      <c r="G182" s="127" t="s">
        <v>175</v>
      </c>
      <c r="H182" s="128">
        <v>36</v>
      </c>
      <c r="I182" s="129"/>
      <c r="J182" s="129">
        <f>ROUND(I182*H182,2)</f>
        <v>0</v>
      </c>
      <c r="K182" s="126" t="s">
        <v>843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5.4099999999999999E-3</v>
      </c>
      <c r="R182" s="133">
        <f>Q182*H182</f>
        <v>0.19475999999999999</v>
      </c>
      <c r="S182" s="133">
        <v>0</v>
      </c>
      <c r="T182" s="134">
        <f>S182*H182</f>
        <v>0</v>
      </c>
      <c r="AR182" s="135" t="s">
        <v>228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1125</v>
      </c>
    </row>
    <row r="183" spans="2:65" s="1" customFormat="1" ht="19.2">
      <c r="B183" s="25"/>
      <c r="D183" s="137" t="s">
        <v>155</v>
      </c>
      <c r="F183" s="138" t="s">
        <v>1124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9.2">
      <c r="B184" s="25"/>
      <c r="D184" s="137" t="s">
        <v>849</v>
      </c>
      <c r="F184" s="151" t="s">
        <v>1126</v>
      </c>
      <c r="L184" s="25"/>
      <c r="M184" s="139"/>
      <c r="T184" s="49"/>
      <c r="AT184" s="13" t="s">
        <v>849</v>
      </c>
      <c r="AU184" s="13" t="s">
        <v>81</v>
      </c>
    </row>
    <row r="185" spans="2:65" s="11" customFormat="1" ht="25.95" customHeight="1">
      <c r="B185" s="113"/>
      <c r="D185" s="114" t="s">
        <v>70</v>
      </c>
      <c r="E185" s="115" t="s">
        <v>418</v>
      </c>
      <c r="F185" s="115" t="s">
        <v>419</v>
      </c>
      <c r="J185" s="116">
        <f>BK185</f>
        <v>0</v>
      </c>
      <c r="L185" s="113"/>
      <c r="M185" s="117"/>
      <c r="P185" s="118">
        <f>SUM(P186:P187)</f>
        <v>16</v>
      </c>
      <c r="R185" s="118">
        <f>SUM(R186:R187)</f>
        <v>0</v>
      </c>
      <c r="T185" s="119">
        <f>SUM(T186:T187)</f>
        <v>0</v>
      </c>
      <c r="AR185" s="114" t="s">
        <v>146</v>
      </c>
      <c r="AT185" s="120" t="s">
        <v>70</v>
      </c>
      <c r="AU185" s="120" t="s">
        <v>71</v>
      </c>
      <c r="AY185" s="114" t="s">
        <v>147</v>
      </c>
      <c r="BK185" s="121">
        <f>SUM(BK186:BK187)</f>
        <v>0</v>
      </c>
    </row>
    <row r="186" spans="2:65" s="1" customFormat="1" ht="16.5" customHeight="1">
      <c r="B186" s="25"/>
      <c r="C186" s="140" t="s">
        <v>196</v>
      </c>
      <c r="D186" s="140" t="s">
        <v>165</v>
      </c>
      <c r="E186" s="141" t="s">
        <v>939</v>
      </c>
      <c r="F186" s="142" t="s">
        <v>940</v>
      </c>
      <c r="G186" s="143" t="s">
        <v>287</v>
      </c>
      <c r="H186" s="144">
        <v>16</v>
      </c>
      <c r="I186" s="145"/>
      <c r="J186" s="145">
        <f>ROUND(I186*H186,2)</f>
        <v>0</v>
      </c>
      <c r="K186" s="142" t="s">
        <v>843</v>
      </c>
      <c r="L186" s="25"/>
      <c r="M186" s="146" t="s">
        <v>1</v>
      </c>
      <c r="N186" s="147" t="s">
        <v>36</v>
      </c>
      <c r="O186" s="133">
        <v>1</v>
      </c>
      <c r="P186" s="133">
        <f>O186*H186</f>
        <v>16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929</v>
      </c>
      <c r="AT186" s="135" t="s">
        <v>165</v>
      </c>
      <c r="AU186" s="135" t="s">
        <v>79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929</v>
      </c>
      <c r="BM186" s="135" t="s">
        <v>1127</v>
      </c>
    </row>
    <row r="187" spans="2:65" s="1" customFormat="1" ht="19.2">
      <c r="B187" s="25"/>
      <c r="D187" s="137" t="s">
        <v>155</v>
      </c>
      <c r="F187" s="138" t="s">
        <v>942</v>
      </c>
      <c r="L187" s="25"/>
      <c r="M187" s="148"/>
      <c r="N187" s="149"/>
      <c r="O187" s="149"/>
      <c r="P187" s="149"/>
      <c r="Q187" s="149"/>
      <c r="R187" s="149"/>
      <c r="S187" s="149"/>
      <c r="T187" s="150"/>
      <c r="AT187" s="13" t="s">
        <v>155</v>
      </c>
      <c r="AU187" s="13" t="s">
        <v>79</v>
      </c>
    </row>
    <row r="188" spans="2:65" s="1" customFormat="1" ht="6.9" customHeight="1">
      <c r="B188" s="37"/>
      <c r="C188" s="38"/>
      <c r="D188" s="38"/>
      <c r="E188" s="38"/>
      <c r="F188" s="38"/>
      <c r="G188" s="38"/>
      <c r="H188" s="38"/>
      <c r="I188" s="38"/>
      <c r="J188" s="38"/>
      <c r="K188" s="38"/>
      <c r="L188" s="25"/>
    </row>
  </sheetData>
  <autoFilter ref="C121:K187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B2:BM146"/>
  <sheetViews>
    <sheetView showGridLines="0" topLeftCell="A122" workbookViewId="0">
      <selection activeCell="I124" sqref="I124:I14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111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1128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24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ROUND(J121,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ROUND((SUM(BE121:BE145)),  2)</f>
        <v>0</v>
      </c>
      <c r="I33" s="85">
        <v>0.21</v>
      </c>
      <c r="J33" s="84">
        <f>ROUND(((SUM(BE121:BE145))*I33),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ROUND((SUM(BF121:BF145)),  2)</f>
        <v>0</v>
      </c>
      <c r="I34" s="85">
        <v>0.12</v>
      </c>
      <c r="J34" s="84">
        <f>ROUND(((SUM(BF121:BF145))*I34),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ROUND((SUM(BG121:BG145)),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ROUND((SUM(BH121:BH145)),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ROUND((SUM(BI121:BI145)),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VON - VRNy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J121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127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95" customHeight="1">
      <c r="B98" s="101"/>
      <c r="D98" s="102" t="s">
        <v>1129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95" customHeight="1">
      <c r="B99" s="101"/>
      <c r="D99" s="102" t="s">
        <v>1130</v>
      </c>
      <c r="E99" s="103"/>
      <c r="F99" s="103"/>
      <c r="G99" s="103"/>
      <c r="H99" s="103"/>
      <c r="I99" s="103"/>
      <c r="J99" s="104">
        <f>J134</f>
        <v>0</v>
      </c>
      <c r="L99" s="101"/>
    </row>
    <row r="100" spans="2:12" s="9" customFormat="1" ht="19.95" customHeight="1">
      <c r="B100" s="101"/>
      <c r="D100" s="102" t="s">
        <v>296</v>
      </c>
      <c r="E100" s="103"/>
      <c r="F100" s="103"/>
      <c r="G100" s="103"/>
      <c r="H100" s="103"/>
      <c r="I100" s="103"/>
      <c r="J100" s="104">
        <f>J137</f>
        <v>0</v>
      </c>
      <c r="L100" s="101"/>
    </row>
    <row r="101" spans="2:12" s="9" customFormat="1" ht="19.95" customHeight="1">
      <c r="B101" s="101"/>
      <c r="D101" s="102" t="s">
        <v>1131</v>
      </c>
      <c r="E101" s="103"/>
      <c r="F101" s="103"/>
      <c r="G101" s="103"/>
      <c r="H101" s="103"/>
      <c r="I101" s="103"/>
      <c r="J101" s="104">
        <f>J142</f>
        <v>0</v>
      </c>
      <c r="L101" s="101"/>
    </row>
    <row r="102" spans="2:12" s="1" customFormat="1" ht="21.75" customHeight="1">
      <c r="B102" s="25"/>
      <c r="L102" s="25"/>
    </row>
    <row r="103" spans="2:12" s="1" customFormat="1" ht="6.9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" customHeight="1">
      <c r="B108" s="25"/>
      <c r="C108" s="17" t="s">
        <v>131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186" t="str">
        <f>E7</f>
        <v>Výstavba nové měnírny MR 5 Šanov II</v>
      </c>
      <c r="F111" s="187"/>
      <c r="G111" s="187"/>
      <c r="H111" s="187"/>
      <c r="L111" s="25"/>
    </row>
    <row r="112" spans="2:12" s="1" customFormat="1" ht="12" customHeight="1">
      <c r="B112" s="25"/>
      <c r="C112" s="22" t="s">
        <v>113</v>
      </c>
      <c r="L112" s="25"/>
    </row>
    <row r="113" spans="2:65" s="1" customFormat="1" ht="16.5" customHeight="1">
      <c r="B113" s="25"/>
      <c r="E113" s="177" t="str">
        <f>E9</f>
        <v>VON - VRNy</v>
      </c>
      <c r="F113" s="185"/>
      <c r="G113" s="185"/>
      <c r="H113" s="185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>15. 7. 2025</v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22</v>
      </c>
      <c r="F117" s="20" t="str">
        <f>E15</f>
        <v xml:space="preserve"> </v>
      </c>
      <c r="I117" s="22" t="s">
        <v>26</v>
      </c>
      <c r="J117" s="23" t="str">
        <f>E21</f>
        <v>Sagasta s.r.o.</v>
      </c>
      <c r="L117" s="25"/>
    </row>
    <row r="118" spans="2:65" s="1" customFormat="1" ht="15.15" customHeight="1">
      <c r="B118" s="25"/>
      <c r="C118" s="22" t="s">
        <v>25</v>
      </c>
      <c r="F118" s="20" t="str">
        <f>IF(E18="","",E18)</f>
        <v xml:space="preserve"> </v>
      </c>
      <c r="I118" s="22" t="s">
        <v>29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5"/>
      <c r="C120" s="106" t="s">
        <v>132</v>
      </c>
      <c r="D120" s="107" t="s">
        <v>56</v>
      </c>
      <c r="E120" s="107" t="s">
        <v>52</v>
      </c>
      <c r="F120" s="107" t="s">
        <v>53</v>
      </c>
      <c r="G120" s="107" t="s">
        <v>133</v>
      </c>
      <c r="H120" s="107" t="s">
        <v>134</v>
      </c>
      <c r="I120" s="107" t="s">
        <v>135</v>
      </c>
      <c r="J120" s="107" t="s">
        <v>117</v>
      </c>
      <c r="K120" s="108" t="s">
        <v>136</v>
      </c>
      <c r="L120" s="105"/>
      <c r="M120" s="52" t="s">
        <v>1</v>
      </c>
      <c r="N120" s="53" t="s">
        <v>35</v>
      </c>
      <c r="O120" s="53" t="s">
        <v>137</v>
      </c>
      <c r="P120" s="53" t="s">
        <v>138</v>
      </c>
      <c r="Q120" s="53" t="s">
        <v>139</v>
      </c>
      <c r="R120" s="53" t="s">
        <v>140</v>
      </c>
      <c r="S120" s="53" t="s">
        <v>141</v>
      </c>
      <c r="T120" s="54" t="s">
        <v>142</v>
      </c>
    </row>
    <row r="121" spans="2:65" s="1" customFormat="1" ht="22.8" customHeight="1">
      <c r="B121" s="25"/>
      <c r="C121" s="57" t="s">
        <v>143</v>
      </c>
      <c r="J121" s="109">
        <f>BK121</f>
        <v>0</v>
      </c>
      <c r="L121" s="25"/>
      <c r="M121" s="55"/>
      <c r="N121" s="46"/>
      <c r="O121" s="46"/>
      <c r="P121" s="110">
        <f>P122</f>
        <v>0</v>
      </c>
      <c r="Q121" s="46"/>
      <c r="R121" s="110">
        <f>R122</f>
        <v>0</v>
      </c>
      <c r="S121" s="46"/>
      <c r="T121" s="111">
        <f>T122</f>
        <v>0</v>
      </c>
      <c r="AT121" s="13" t="s">
        <v>70</v>
      </c>
      <c r="AU121" s="13" t="s">
        <v>119</v>
      </c>
      <c r="BK121" s="112">
        <f>BK122</f>
        <v>0</v>
      </c>
    </row>
    <row r="122" spans="2:65" s="11" customFormat="1" ht="25.95" customHeight="1">
      <c r="B122" s="113"/>
      <c r="D122" s="114" t="s">
        <v>70</v>
      </c>
      <c r="E122" s="115" t="s">
        <v>266</v>
      </c>
      <c r="F122" s="115" t="s">
        <v>267</v>
      </c>
      <c r="J122" s="116">
        <f>BK122</f>
        <v>0</v>
      </c>
      <c r="L122" s="113"/>
      <c r="M122" s="117"/>
      <c r="P122" s="118">
        <f>P123+P134+P137+P142</f>
        <v>0</v>
      </c>
      <c r="R122" s="118">
        <f>R123+R134+R137+R142</f>
        <v>0</v>
      </c>
      <c r="T122" s="119">
        <f>T123+T134+T137+T142</f>
        <v>0</v>
      </c>
      <c r="AR122" s="114" t="s">
        <v>164</v>
      </c>
      <c r="AT122" s="120" t="s">
        <v>70</v>
      </c>
      <c r="AU122" s="120" t="s">
        <v>71</v>
      </c>
      <c r="AY122" s="114" t="s">
        <v>147</v>
      </c>
      <c r="BK122" s="121">
        <f>BK123+BK134+BK137+BK142</f>
        <v>0</v>
      </c>
    </row>
    <row r="123" spans="2:65" s="11" customFormat="1" ht="22.8" customHeight="1">
      <c r="B123" s="113"/>
      <c r="D123" s="114" t="s">
        <v>70</v>
      </c>
      <c r="E123" s="122" t="s">
        <v>268</v>
      </c>
      <c r="F123" s="122" t="s">
        <v>1132</v>
      </c>
      <c r="J123" s="123">
        <f>BK123</f>
        <v>0</v>
      </c>
      <c r="L123" s="113"/>
      <c r="M123" s="117"/>
      <c r="P123" s="118">
        <f>SUM(P124:P133)</f>
        <v>0</v>
      </c>
      <c r="R123" s="118">
        <f>SUM(R124:R133)</f>
        <v>0</v>
      </c>
      <c r="T123" s="119">
        <f>SUM(T124:T133)</f>
        <v>0</v>
      </c>
      <c r="AR123" s="114" t="s">
        <v>164</v>
      </c>
      <c r="AT123" s="120" t="s">
        <v>70</v>
      </c>
      <c r="AU123" s="120" t="s">
        <v>79</v>
      </c>
      <c r="AY123" s="114" t="s">
        <v>147</v>
      </c>
      <c r="BK123" s="121">
        <f>SUM(BK124:BK133)</f>
        <v>0</v>
      </c>
    </row>
    <row r="124" spans="2:65" s="1" customFormat="1" ht="16.5" customHeight="1">
      <c r="B124" s="25"/>
      <c r="C124" s="140" t="s">
        <v>79</v>
      </c>
      <c r="D124" s="140" t="s">
        <v>165</v>
      </c>
      <c r="E124" s="141" t="s">
        <v>1133</v>
      </c>
      <c r="F124" s="142" t="s">
        <v>1134</v>
      </c>
      <c r="G124" s="143" t="s">
        <v>1135</v>
      </c>
      <c r="H124" s="144">
        <v>5.0000000000000001E-3</v>
      </c>
      <c r="I124" s="145"/>
      <c r="J124" s="145">
        <f>ROUND(I124*H124,2)</f>
        <v>0</v>
      </c>
      <c r="K124" s="142" t="s">
        <v>843</v>
      </c>
      <c r="L124" s="25"/>
      <c r="M124" s="146" t="s">
        <v>1</v>
      </c>
      <c r="N124" s="147" t="s">
        <v>36</v>
      </c>
      <c r="O124" s="133">
        <v>0</v>
      </c>
      <c r="P124" s="133">
        <f>O124*H124</f>
        <v>0</v>
      </c>
      <c r="Q124" s="133">
        <v>0</v>
      </c>
      <c r="R124" s="133">
        <f>Q124*H124</f>
        <v>0</v>
      </c>
      <c r="S124" s="133">
        <v>0</v>
      </c>
      <c r="T124" s="134">
        <f>S124*H124</f>
        <v>0</v>
      </c>
      <c r="AR124" s="135" t="s">
        <v>1136</v>
      </c>
      <c r="AT124" s="135" t="s">
        <v>165</v>
      </c>
      <c r="AU124" s="135" t="s">
        <v>81</v>
      </c>
      <c r="AY124" s="13" t="s">
        <v>147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79</v>
      </c>
      <c r="BK124" s="136">
        <f>ROUND(I124*H124,2)</f>
        <v>0</v>
      </c>
      <c r="BL124" s="13" t="s">
        <v>1136</v>
      </c>
      <c r="BM124" s="135" t="s">
        <v>1137</v>
      </c>
    </row>
    <row r="125" spans="2:65" s="1" customFormat="1">
      <c r="B125" s="25"/>
      <c r="D125" s="137" t="s">
        <v>155</v>
      </c>
      <c r="F125" s="138" t="s">
        <v>1134</v>
      </c>
      <c r="L125" s="25"/>
      <c r="M125" s="139"/>
      <c r="T125" s="49"/>
      <c r="AT125" s="13" t="s">
        <v>155</v>
      </c>
      <c r="AU125" s="13" t="s">
        <v>81</v>
      </c>
    </row>
    <row r="126" spans="2:65" s="1" customFormat="1" ht="16.5" customHeight="1">
      <c r="B126" s="25"/>
      <c r="C126" s="140" t="s">
        <v>81</v>
      </c>
      <c r="D126" s="140" t="s">
        <v>165</v>
      </c>
      <c r="E126" s="141" t="s">
        <v>1138</v>
      </c>
      <c r="F126" s="142" t="s">
        <v>1139</v>
      </c>
      <c r="G126" s="143" t="s">
        <v>168</v>
      </c>
      <c r="H126" s="144">
        <v>1</v>
      </c>
      <c r="I126" s="145"/>
      <c r="J126" s="145">
        <f>ROUND(I126*H126,2)</f>
        <v>0</v>
      </c>
      <c r="K126" s="142" t="s">
        <v>843</v>
      </c>
      <c r="L126" s="25"/>
      <c r="M126" s="146" t="s">
        <v>1</v>
      </c>
      <c r="N126" s="147" t="s">
        <v>36</v>
      </c>
      <c r="O126" s="133">
        <v>0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1136</v>
      </c>
      <c r="AT126" s="135" t="s">
        <v>165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1136</v>
      </c>
      <c r="BM126" s="135" t="s">
        <v>1140</v>
      </c>
    </row>
    <row r="127" spans="2:65" s="1" customFormat="1">
      <c r="B127" s="25"/>
      <c r="D127" s="137" t="s">
        <v>155</v>
      </c>
      <c r="F127" s="138" t="s">
        <v>1139</v>
      </c>
      <c r="L127" s="25"/>
      <c r="M127" s="139"/>
      <c r="T127" s="49"/>
      <c r="AT127" s="13" t="s">
        <v>155</v>
      </c>
      <c r="AU127" s="13" t="s">
        <v>81</v>
      </c>
    </row>
    <row r="128" spans="2:65" s="1" customFormat="1" ht="16.5" customHeight="1">
      <c r="B128" s="25"/>
      <c r="C128" s="140" t="s">
        <v>158</v>
      </c>
      <c r="D128" s="140" t="s">
        <v>165</v>
      </c>
      <c r="E128" s="141" t="s">
        <v>1141</v>
      </c>
      <c r="F128" s="142" t="s">
        <v>1142</v>
      </c>
      <c r="G128" s="143" t="s">
        <v>168</v>
      </c>
      <c r="H128" s="144">
        <v>1</v>
      </c>
      <c r="I128" s="145"/>
      <c r="J128" s="145">
        <f>ROUND(I128*H128,2)</f>
        <v>0</v>
      </c>
      <c r="K128" s="142" t="s">
        <v>843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1136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1136</v>
      </c>
      <c r="BM128" s="135" t="s">
        <v>1143</v>
      </c>
    </row>
    <row r="129" spans="2:65" s="1" customFormat="1">
      <c r="B129" s="25"/>
      <c r="D129" s="137" t="s">
        <v>155</v>
      </c>
      <c r="F129" s="138" t="s">
        <v>1142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16.5" customHeight="1">
      <c r="B130" s="25"/>
      <c r="C130" s="140" t="s">
        <v>146</v>
      </c>
      <c r="D130" s="140" t="s">
        <v>165</v>
      </c>
      <c r="E130" s="141" t="s">
        <v>1144</v>
      </c>
      <c r="F130" s="142" t="s">
        <v>1145</v>
      </c>
      <c r="G130" s="143" t="s">
        <v>1135</v>
      </c>
      <c r="H130" s="144">
        <v>0.01</v>
      </c>
      <c r="I130" s="145"/>
      <c r="J130" s="145">
        <f>ROUND(I130*H130,2)</f>
        <v>0</v>
      </c>
      <c r="K130" s="142" t="s">
        <v>843</v>
      </c>
      <c r="L130" s="25"/>
      <c r="M130" s="146" t="s">
        <v>1</v>
      </c>
      <c r="N130" s="147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1136</v>
      </c>
      <c r="AT130" s="135" t="s">
        <v>165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1136</v>
      </c>
      <c r="BM130" s="135" t="s">
        <v>1146</v>
      </c>
    </row>
    <row r="131" spans="2:65" s="1" customFormat="1">
      <c r="B131" s="25"/>
      <c r="D131" s="137" t="s">
        <v>155</v>
      </c>
      <c r="F131" s="138" t="s">
        <v>1145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16.5" customHeight="1">
      <c r="B132" s="25"/>
      <c r="C132" s="140" t="s">
        <v>164</v>
      </c>
      <c r="D132" s="140" t="s">
        <v>165</v>
      </c>
      <c r="E132" s="141" t="s">
        <v>270</v>
      </c>
      <c r="F132" s="142" t="s">
        <v>1147</v>
      </c>
      <c r="G132" s="143" t="s">
        <v>168</v>
      </c>
      <c r="H132" s="144">
        <v>1</v>
      </c>
      <c r="I132" s="145"/>
      <c r="J132" s="145">
        <f>ROUND(I132*H132,2)</f>
        <v>0</v>
      </c>
      <c r="K132" s="142" t="s">
        <v>843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1136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1136</v>
      </c>
      <c r="BM132" s="135" t="s">
        <v>1148</v>
      </c>
    </row>
    <row r="133" spans="2:65" s="1" customFormat="1">
      <c r="B133" s="25"/>
      <c r="D133" s="137" t="s">
        <v>155</v>
      </c>
      <c r="F133" s="138" t="s">
        <v>1147</v>
      </c>
      <c r="L133" s="25"/>
      <c r="M133" s="139"/>
      <c r="T133" s="49"/>
      <c r="AT133" s="13" t="s">
        <v>155</v>
      </c>
      <c r="AU133" s="13" t="s">
        <v>81</v>
      </c>
    </row>
    <row r="134" spans="2:65" s="11" customFormat="1" ht="22.8" customHeight="1">
      <c r="B134" s="113"/>
      <c r="D134" s="114" t="s">
        <v>70</v>
      </c>
      <c r="E134" s="122" t="s">
        <v>1149</v>
      </c>
      <c r="F134" s="122" t="s">
        <v>1150</v>
      </c>
      <c r="J134" s="123">
        <f>BK134</f>
        <v>0</v>
      </c>
      <c r="L134" s="113"/>
      <c r="M134" s="117"/>
      <c r="P134" s="118">
        <f>SUM(P135:P136)</f>
        <v>0</v>
      </c>
      <c r="R134" s="118">
        <f>SUM(R135:R136)</f>
        <v>0</v>
      </c>
      <c r="T134" s="119">
        <f>SUM(T135:T136)</f>
        <v>0</v>
      </c>
      <c r="AR134" s="114" t="s">
        <v>164</v>
      </c>
      <c r="AT134" s="120" t="s">
        <v>70</v>
      </c>
      <c r="AU134" s="120" t="s">
        <v>79</v>
      </c>
      <c r="AY134" s="114" t="s">
        <v>147</v>
      </c>
      <c r="BK134" s="121">
        <f>SUM(BK135:BK136)</f>
        <v>0</v>
      </c>
    </row>
    <row r="135" spans="2:65" s="1" customFormat="1" ht="16.5" customHeight="1">
      <c r="B135" s="25"/>
      <c r="C135" s="140" t="s">
        <v>161</v>
      </c>
      <c r="D135" s="140" t="s">
        <v>165</v>
      </c>
      <c r="E135" s="141" t="s">
        <v>1151</v>
      </c>
      <c r="F135" s="142" t="s">
        <v>1150</v>
      </c>
      <c r="G135" s="143" t="s">
        <v>168</v>
      </c>
      <c r="H135" s="144">
        <v>1</v>
      </c>
      <c r="I135" s="145"/>
      <c r="J135" s="145">
        <f>ROUND(I135*H135,2)</f>
        <v>0</v>
      </c>
      <c r="K135" s="142" t="s">
        <v>843</v>
      </c>
      <c r="L135" s="25"/>
      <c r="M135" s="146" t="s">
        <v>1</v>
      </c>
      <c r="N135" s="147" t="s">
        <v>36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1136</v>
      </c>
      <c r="AT135" s="135" t="s">
        <v>165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1136</v>
      </c>
      <c r="BM135" s="135" t="s">
        <v>1152</v>
      </c>
    </row>
    <row r="136" spans="2:65" s="1" customFormat="1">
      <c r="B136" s="25"/>
      <c r="D136" s="137" t="s">
        <v>155</v>
      </c>
      <c r="F136" s="138" t="s">
        <v>1150</v>
      </c>
      <c r="L136" s="25"/>
      <c r="M136" s="139"/>
      <c r="T136" s="49"/>
      <c r="AT136" s="13" t="s">
        <v>155</v>
      </c>
      <c r="AU136" s="13" t="s">
        <v>81</v>
      </c>
    </row>
    <row r="137" spans="2:65" s="11" customFormat="1" ht="22.8" customHeight="1">
      <c r="B137" s="113"/>
      <c r="D137" s="114" t="s">
        <v>70</v>
      </c>
      <c r="E137" s="122" t="s">
        <v>463</v>
      </c>
      <c r="F137" s="122" t="s">
        <v>464</v>
      </c>
      <c r="J137" s="123">
        <f>BK137</f>
        <v>0</v>
      </c>
      <c r="L137" s="113"/>
      <c r="M137" s="117"/>
      <c r="P137" s="118">
        <f>SUM(P138:P141)</f>
        <v>0</v>
      </c>
      <c r="R137" s="118">
        <f>SUM(R138:R141)</f>
        <v>0</v>
      </c>
      <c r="T137" s="119">
        <f>SUM(T138:T141)</f>
        <v>0</v>
      </c>
      <c r="AR137" s="114" t="s">
        <v>164</v>
      </c>
      <c r="AT137" s="120" t="s">
        <v>70</v>
      </c>
      <c r="AU137" s="120" t="s">
        <v>79</v>
      </c>
      <c r="AY137" s="114" t="s">
        <v>147</v>
      </c>
      <c r="BK137" s="121">
        <f>SUM(BK138:BK141)</f>
        <v>0</v>
      </c>
    </row>
    <row r="138" spans="2:65" s="1" customFormat="1" ht="16.5" customHeight="1">
      <c r="B138" s="25"/>
      <c r="C138" s="140" t="s">
        <v>172</v>
      </c>
      <c r="D138" s="140" t="s">
        <v>165</v>
      </c>
      <c r="E138" s="141" t="s">
        <v>465</v>
      </c>
      <c r="F138" s="142" t="s">
        <v>464</v>
      </c>
      <c r="G138" s="143" t="s">
        <v>1135</v>
      </c>
      <c r="H138" s="144">
        <v>1.4999999999999999E-2</v>
      </c>
      <c r="I138" s="145"/>
      <c r="J138" s="145">
        <f>ROUND(I138*H138,2)</f>
        <v>0</v>
      </c>
      <c r="K138" s="142" t="s">
        <v>843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1136</v>
      </c>
      <c r="AT138" s="135" t="s">
        <v>165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1136</v>
      </c>
      <c r="BM138" s="135" t="s">
        <v>1153</v>
      </c>
    </row>
    <row r="139" spans="2:65" s="1" customFormat="1">
      <c r="B139" s="25"/>
      <c r="D139" s="137" t="s">
        <v>155</v>
      </c>
      <c r="F139" s="138" t="s">
        <v>464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16.5" customHeight="1">
      <c r="B140" s="25"/>
      <c r="C140" s="140" t="s">
        <v>154</v>
      </c>
      <c r="D140" s="140" t="s">
        <v>165</v>
      </c>
      <c r="E140" s="141" t="s">
        <v>1154</v>
      </c>
      <c r="F140" s="142" t="s">
        <v>1155</v>
      </c>
      <c r="G140" s="143" t="s">
        <v>1135</v>
      </c>
      <c r="H140" s="144">
        <v>5.0000000000000001E-3</v>
      </c>
      <c r="I140" s="145"/>
      <c r="J140" s="145">
        <f>ROUND(I140*H140,2)</f>
        <v>0</v>
      </c>
      <c r="K140" s="142" t="s">
        <v>843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1136</v>
      </c>
      <c r="AT140" s="135" t="s">
        <v>165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1136</v>
      </c>
      <c r="BM140" s="135" t="s">
        <v>1156</v>
      </c>
    </row>
    <row r="141" spans="2:65" s="1" customFormat="1">
      <c r="B141" s="25"/>
      <c r="D141" s="137" t="s">
        <v>155</v>
      </c>
      <c r="F141" s="138" t="s">
        <v>1155</v>
      </c>
      <c r="L141" s="25"/>
      <c r="M141" s="139"/>
      <c r="T141" s="49"/>
      <c r="AT141" s="13" t="s">
        <v>155</v>
      </c>
      <c r="AU141" s="13" t="s">
        <v>81</v>
      </c>
    </row>
    <row r="142" spans="2:65" s="11" customFormat="1" ht="22.8" customHeight="1">
      <c r="B142" s="113"/>
      <c r="D142" s="114" t="s">
        <v>70</v>
      </c>
      <c r="E142" s="122" t="s">
        <v>1157</v>
      </c>
      <c r="F142" s="122" t="s">
        <v>1158</v>
      </c>
      <c r="J142" s="123">
        <f>BK142</f>
        <v>0</v>
      </c>
      <c r="L142" s="113"/>
      <c r="M142" s="117"/>
      <c r="P142" s="118">
        <f>SUM(P143:P145)</f>
        <v>0</v>
      </c>
      <c r="R142" s="118">
        <f>SUM(R143:R145)</f>
        <v>0</v>
      </c>
      <c r="T142" s="119">
        <f>SUM(T143:T145)</f>
        <v>0</v>
      </c>
      <c r="AR142" s="114" t="s">
        <v>164</v>
      </c>
      <c r="AT142" s="120" t="s">
        <v>70</v>
      </c>
      <c r="AU142" s="120" t="s">
        <v>79</v>
      </c>
      <c r="AY142" s="114" t="s">
        <v>147</v>
      </c>
      <c r="BK142" s="121">
        <f>SUM(BK143:BK145)</f>
        <v>0</v>
      </c>
    </row>
    <row r="143" spans="2:65" s="1" customFormat="1" ht="16.5" customHeight="1">
      <c r="B143" s="25"/>
      <c r="C143" s="140" t="s">
        <v>184</v>
      </c>
      <c r="D143" s="140" t="s">
        <v>165</v>
      </c>
      <c r="E143" s="141" t="s">
        <v>1159</v>
      </c>
      <c r="F143" s="142" t="s">
        <v>1158</v>
      </c>
      <c r="G143" s="143" t="s">
        <v>1135</v>
      </c>
      <c r="H143" s="144">
        <v>1.4999999999999999E-2</v>
      </c>
      <c r="I143" s="145"/>
      <c r="J143" s="145">
        <f>ROUND(I143*H143,2)</f>
        <v>0</v>
      </c>
      <c r="K143" s="142" t="s">
        <v>843</v>
      </c>
      <c r="L143" s="25"/>
      <c r="M143" s="146" t="s">
        <v>1</v>
      </c>
      <c r="N143" s="147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1136</v>
      </c>
      <c r="AT143" s="135" t="s">
        <v>165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1136</v>
      </c>
      <c r="BM143" s="135" t="s">
        <v>1160</v>
      </c>
    </row>
    <row r="144" spans="2:65" s="1" customFormat="1">
      <c r="B144" s="25"/>
      <c r="D144" s="137" t="s">
        <v>155</v>
      </c>
      <c r="F144" s="138" t="s">
        <v>1158</v>
      </c>
      <c r="L144" s="25"/>
      <c r="M144" s="139"/>
      <c r="T144" s="49"/>
      <c r="AT144" s="13" t="s">
        <v>155</v>
      </c>
      <c r="AU144" s="13" t="s">
        <v>81</v>
      </c>
    </row>
    <row r="145" spans="2:47" s="1" customFormat="1" ht="19.2">
      <c r="B145" s="25"/>
      <c r="D145" s="137" t="s">
        <v>849</v>
      </c>
      <c r="F145" s="151" t="s">
        <v>1161</v>
      </c>
      <c r="L145" s="25"/>
      <c r="M145" s="148"/>
      <c r="N145" s="149"/>
      <c r="O145" s="149"/>
      <c r="P145" s="149"/>
      <c r="Q145" s="149"/>
      <c r="R145" s="149"/>
      <c r="S145" s="149"/>
      <c r="T145" s="150"/>
      <c r="AT145" s="13" t="s">
        <v>849</v>
      </c>
      <c r="AU145" s="13" t="s">
        <v>81</v>
      </c>
    </row>
    <row r="146" spans="2:47" s="1" customFormat="1" ht="6.9" customHeight="1"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25"/>
    </row>
  </sheetData>
  <autoFilter ref="C120:K145" xr:uid="{00000000-0009-0000-0000-00000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M205"/>
  <sheetViews>
    <sheetView showGridLines="0" topLeftCell="A119" workbookViewId="0">
      <selection activeCell="I130" sqref="I130:I20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80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114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ROUND(J127,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ROUND((SUM(BE127:BE204)),  2)</f>
        <v>0</v>
      </c>
      <c r="I33" s="85">
        <v>0.21</v>
      </c>
      <c r="J33" s="84">
        <f>ROUND(((SUM(BE127:BE204))*I33),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ROUND((SUM(BF127:BF204)),  2)</f>
        <v>0</v>
      </c>
      <c r="I34" s="85">
        <v>0.12</v>
      </c>
      <c r="J34" s="84">
        <f>ROUND(((SUM(BF127:BF204))*I34),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ROUND((SUM(BG127:BG204)),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ROUND((SUM(BH127:BH204)),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ROUND((SUM(BI127:BI204)),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001.1 - Střídavá část ...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J127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120</v>
      </c>
      <c r="E97" s="99"/>
      <c r="F97" s="99"/>
      <c r="G97" s="99"/>
      <c r="H97" s="99"/>
      <c r="I97" s="99"/>
      <c r="J97" s="100">
        <f>J128</f>
        <v>0</v>
      </c>
      <c r="L97" s="97"/>
    </row>
    <row r="98" spans="2:12" s="9" customFormat="1" ht="19.95" customHeight="1">
      <c r="B98" s="101"/>
      <c r="D98" s="102" t="s">
        <v>121</v>
      </c>
      <c r="E98" s="103"/>
      <c r="F98" s="103"/>
      <c r="G98" s="103"/>
      <c r="H98" s="103"/>
      <c r="I98" s="103"/>
      <c r="J98" s="104">
        <f>J129</f>
        <v>0</v>
      </c>
      <c r="L98" s="101"/>
    </row>
    <row r="99" spans="2:12" s="8" customFormat="1" ht="24.9" customHeight="1">
      <c r="B99" s="97"/>
      <c r="D99" s="98" t="s">
        <v>122</v>
      </c>
      <c r="E99" s="99"/>
      <c r="F99" s="99"/>
      <c r="G99" s="99"/>
      <c r="H99" s="99"/>
      <c r="I99" s="99"/>
      <c r="J99" s="100">
        <f>J146</f>
        <v>0</v>
      </c>
      <c r="L99" s="97"/>
    </row>
    <row r="100" spans="2:12" s="9" customFormat="1" ht="19.95" customHeight="1">
      <c r="B100" s="101"/>
      <c r="D100" s="102" t="s">
        <v>123</v>
      </c>
      <c r="E100" s="103"/>
      <c r="F100" s="103"/>
      <c r="G100" s="103"/>
      <c r="H100" s="103"/>
      <c r="I100" s="103"/>
      <c r="J100" s="104">
        <f>J147</f>
        <v>0</v>
      </c>
      <c r="L100" s="101"/>
    </row>
    <row r="101" spans="2:12" s="8" customFormat="1" ht="24.9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J164</f>
        <v>0</v>
      </c>
      <c r="L101" s="97"/>
    </row>
    <row r="102" spans="2:12" s="9" customFormat="1" ht="19.95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J165</f>
        <v>0</v>
      </c>
      <c r="L102" s="101"/>
    </row>
    <row r="103" spans="2:12" s="9" customFormat="1" ht="19.95" customHeight="1">
      <c r="B103" s="101"/>
      <c r="D103" s="102" t="s">
        <v>126</v>
      </c>
      <c r="E103" s="103"/>
      <c r="F103" s="103"/>
      <c r="G103" s="103"/>
      <c r="H103" s="103"/>
      <c r="I103" s="103"/>
      <c r="J103" s="104">
        <f>J190</f>
        <v>0</v>
      </c>
      <c r="L103" s="101"/>
    </row>
    <row r="104" spans="2:12" s="8" customFormat="1" ht="24.9" customHeight="1">
      <c r="B104" s="97"/>
      <c r="D104" s="98" t="s">
        <v>127</v>
      </c>
      <c r="E104" s="99"/>
      <c r="F104" s="99"/>
      <c r="G104" s="99"/>
      <c r="H104" s="99"/>
      <c r="I104" s="99"/>
      <c r="J104" s="100">
        <f>J193</f>
        <v>0</v>
      </c>
      <c r="L104" s="97"/>
    </row>
    <row r="105" spans="2:12" s="9" customFormat="1" ht="19.95" customHeight="1">
      <c r="B105" s="101"/>
      <c r="D105" s="102" t="s">
        <v>128</v>
      </c>
      <c r="E105" s="103"/>
      <c r="F105" s="103"/>
      <c r="G105" s="103"/>
      <c r="H105" s="103"/>
      <c r="I105" s="103"/>
      <c r="J105" s="104">
        <f>J194</f>
        <v>0</v>
      </c>
      <c r="L105" s="101"/>
    </row>
    <row r="106" spans="2:12" s="9" customFormat="1" ht="19.95" customHeight="1">
      <c r="B106" s="101"/>
      <c r="D106" s="102" t="s">
        <v>129</v>
      </c>
      <c r="E106" s="103"/>
      <c r="F106" s="103"/>
      <c r="G106" s="103"/>
      <c r="H106" s="103"/>
      <c r="I106" s="103"/>
      <c r="J106" s="104">
        <f>J197</f>
        <v>0</v>
      </c>
      <c r="L106" s="101"/>
    </row>
    <row r="107" spans="2:12" s="9" customFormat="1" ht="19.95" customHeight="1">
      <c r="B107" s="101"/>
      <c r="D107" s="102" t="s">
        <v>130</v>
      </c>
      <c r="E107" s="103"/>
      <c r="F107" s="103"/>
      <c r="G107" s="103"/>
      <c r="H107" s="103"/>
      <c r="I107" s="103"/>
      <c r="J107" s="104">
        <f>J202</f>
        <v>0</v>
      </c>
      <c r="L107" s="101"/>
    </row>
    <row r="108" spans="2:12" s="1" customFormat="1" ht="21.75" customHeight="1">
      <c r="B108" s="25"/>
      <c r="L108" s="25"/>
    </row>
    <row r="109" spans="2:12" s="1" customFormat="1" ht="6.9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3" spans="2:63" s="1" customFormat="1" ht="6.9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63" s="1" customFormat="1" ht="24.9" customHeight="1">
      <c r="B114" s="25"/>
      <c r="C114" s="17" t="s">
        <v>131</v>
      </c>
      <c r="L114" s="25"/>
    </row>
    <row r="115" spans="2:63" s="1" customFormat="1" ht="6.9" customHeight="1">
      <c r="B115" s="25"/>
      <c r="L115" s="25"/>
    </row>
    <row r="116" spans="2:63" s="1" customFormat="1" ht="12" customHeight="1">
      <c r="B116" s="25"/>
      <c r="C116" s="22" t="s">
        <v>14</v>
      </c>
      <c r="L116" s="25"/>
    </row>
    <row r="117" spans="2:63" s="1" customFormat="1" ht="16.5" customHeight="1">
      <c r="B117" s="25"/>
      <c r="E117" s="186" t="str">
        <f>E7</f>
        <v>Výstavba nové měnírny MR 5 Šanov II</v>
      </c>
      <c r="F117" s="187"/>
      <c r="G117" s="187"/>
      <c r="H117" s="187"/>
      <c r="L117" s="25"/>
    </row>
    <row r="118" spans="2:63" s="1" customFormat="1" ht="12" customHeight="1">
      <c r="B118" s="25"/>
      <c r="C118" s="22" t="s">
        <v>113</v>
      </c>
      <c r="L118" s="25"/>
    </row>
    <row r="119" spans="2:63" s="1" customFormat="1" ht="16.5" customHeight="1">
      <c r="B119" s="25"/>
      <c r="E119" s="177" t="str">
        <f>E9</f>
        <v>PS 001.1 - Střídavá část ...</v>
      </c>
      <c r="F119" s="185"/>
      <c r="G119" s="185"/>
      <c r="H119" s="185"/>
      <c r="L119" s="25"/>
    </row>
    <row r="120" spans="2:63" s="1" customFormat="1" ht="6.9" customHeight="1">
      <c r="B120" s="25"/>
      <c r="L120" s="25"/>
    </row>
    <row r="121" spans="2:63" s="1" customFormat="1" ht="12" customHeight="1">
      <c r="B121" s="25"/>
      <c r="C121" s="22" t="s">
        <v>18</v>
      </c>
      <c r="F121" s="20" t="str">
        <f>F12</f>
        <v xml:space="preserve"> </v>
      </c>
      <c r="I121" s="22" t="s">
        <v>20</v>
      </c>
      <c r="J121" s="45" t="str">
        <f>IF(J12="","",J12)</f>
        <v>15. 7. 2025</v>
      </c>
      <c r="L121" s="25"/>
    </row>
    <row r="122" spans="2:63" s="1" customFormat="1" ht="6.9" customHeight="1">
      <c r="B122" s="25"/>
      <c r="L122" s="25"/>
    </row>
    <row r="123" spans="2:63" s="1" customFormat="1" ht="15.15" customHeight="1">
      <c r="B123" s="25"/>
      <c r="C123" s="22" t="s">
        <v>22</v>
      </c>
      <c r="F123" s="20" t="str">
        <f>E15</f>
        <v xml:space="preserve"> </v>
      </c>
      <c r="I123" s="22" t="s">
        <v>26</v>
      </c>
      <c r="J123" s="23" t="str">
        <f>E21</f>
        <v>Sagasta s.r.o.</v>
      </c>
      <c r="L123" s="25"/>
    </row>
    <row r="124" spans="2:63" s="1" customFormat="1" ht="15.15" customHeight="1">
      <c r="B124" s="25"/>
      <c r="C124" s="22" t="s">
        <v>25</v>
      </c>
      <c r="F124" s="20" t="str">
        <f>IF(E18="","",E18)</f>
        <v xml:space="preserve"> </v>
      </c>
      <c r="I124" s="22" t="s">
        <v>29</v>
      </c>
      <c r="J124" s="23" t="str">
        <f>E24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5"/>
      <c r="C126" s="106" t="s">
        <v>132</v>
      </c>
      <c r="D126" s="107" t="s">
        <v>56</v>
      </c>
      <c r="E126" s="107" t="s">
        <v>52</v>
      </c>
      <c r="F126" s="107" t="s">
        <v>53</v>
      </c>
      <c r="G126" s="107" t="s">
        <v>133</v>
      </c>
      <c r="H126" s="107" t="s">
        <v>134</v>
      </c>
      <c r="I126" s="107" t="s">
        <v>135</v>
      </c>
      <c r="J126" s="107" t="s">
        <v>117</v>
      </c>
      <c r="K126" s="108" t="s">
        <v>136</v>
      </c>
      <c r="L126" s="105"/>
      <c r="M126" s="52" t="s">
        <v>1</v>
      </c>
      <c r="N126" s="53" t="s">
        <v>35</v>
      </c>
      <c r="O126" s="53" t="s">
        <v>137</v>
      </c>
      <c r="P126" s="53" t="s">
        <v>138</v>
      </c>
      <c r="Q126" s="53" t="s">
        <v>139</v>
      </c>
      <c r="R126" s="53" t="s">
        <v>140</v>
      </c>
      <c r="S126" s="53" t="s">
        <v>141</v>
      </c>
      <c r="T126" s="54" t="s">
        <v>142</v>
      </c>
    </row>
    <row r="127" spans="2:63" s="1" customFormat="1" ht="22.8" customHeight="1">
      <c r="B127" s="25"/>
      <c r="C127" s="57" t="s">
        <v>143</v>
      </c>
      <c r="J127" s="109">
        <f>BK127</f>
        <v>0</v>
      </c>
      <c r="L127" s="25"/>
      <c r="M127" s="55"/>
      <c r="N127" s="46"/>
      <c r="O127" s="46"/>
      <c r="P127" s="110">
        <f>P128+P146+P164+P193</f>
        <v>0</v>
      </c>
      <c r="Q127" s="46"/>
      <c r="R127" s="110">
        <f>R128+R146+R164+R193</f>
        <v>0</v>
      </c>
      <c r="S127" s="46"/>
      <c r="T127" s="111">
        <f>T128+T146+T164+T193</f>
        <v>0</v>
      </c>
      <c r="AT127" s="13" t="s">
        <v>70</v>
      </c>
      <c r="AU127" s="13" t="s">
        <v>119</v>
      </c>
      <c r="BK127" s="112">
        <f>BK128+BK146+BK164+BK193</f>
        <v>0</v>
      </c>
    </row>
    <row r="128" spans="2:63" s="11" customFormat="1" ht="25.95" customHeight="1">
      <c r="B128" s="113"/>
      <c r="D128" s="114" t="s">
        <v>70</v>
      </c>
      <c r="E128" s="115" t="s">
        <v>144</v>
      </c>
      <c r="F128" s="115" t="s">
        <v>145</v>
      </c>
      <c r="J128" s="116">
        <f>BK128</f>
        <v>0</v>
      </c>
      <c r="L128" s="113"/>
      <c r="M128" s="117"/>
      <c r="P128" s="118">
        <f>P129</f>
        <v>0</v>
      </c>
      <c r="R128" s="118">
        <f>R129</f>
        <v>0</v>
      </c>
      <c r="T128" s="119">
        <f>T129</f>
        <v>0</v>
      </c>
      <c r="AR128" s="114" t="s">
        <v>146</v>
      </c>
      <c r="AT128" s="120" t="s">
        <v>70</v>
      </c>
      <c r="AU128" s="120" t="s">
        <v>71</v>
      </c>
      <c r="AY128" s="114" t="s">
        <v>147</v>
      </c>
      <c r="BK128" s="121">
        <f>BK129</f>
        <v>0</v>
      </c>
    </row>
    <row r="129" spans="2:65" s="11" customFormat="1" ht="22.8" customHeight="1">
      <c r="B129" s="113"/>
      <c r="D129" s="114" t="s">
        <v>70</v>
      </c>
      <c r="E129" s="122" t="s">
        <v>148</v>
      </c>
      <c r="F129" s="122" t="s">
        <v>149</v>
      </c>
      <c r="J129" s="123">
        <f>BK129</f>
        <v>0</v>
      </c>
      <c r="L129" s="113"/>
      <c r="M129" s="117"/>
      <c r="P129" s="118">
        <f>SUM(P130:P145)</f>
        <v>0</v>
      </c>
      <c r="R129" s="118">
        <f>SUM(R130:R145)</f>
        <v>0</v>
      </c>
      <c r="T129" s="119">
        <f>SUM(T130:T145)</f>
        <v>0</v>
      </c>
      <c r="AR129" s="114" t="s">
        <v>79</v>
      </c>
      <c r="AT129" s="120" t="s">
        <v>70</v>
      </c>
      <c r="AU129" s="120" t="s">
        <v>79</v>
      </c>
      <c r="AY129" s="114" t="s">
        <v>147</v>
      </c>
      <c r="BK129" s="121">
        <f>SUM(BK130:BK145)</f>
        <v>0</v>
      </c>
    </row>
    <row r="130" spans="2:65" s="1" customFormat="1" ht="24.15" customHeight="1">
      <c r="B130" s="25"/>
      <c r="C130" s="124" t="s">
        <v>79</v>
      </c>
      <c r="D130" s="124" t="s">
        <v>150</v>
      </c>
      <c r="E130" s="125" t="s">
        <v>151</v>
      </c>
      <c r="F130" s="126" t="s">
        <v>152</v>
      </c>
      <c r="G130" s="127" t="s">
        <v>153</v>
      </c>
      <c r="H130" s="128">
        <v>1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154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146</v>
      </c>
      <c r="BM130" s="135" t="s">
        <v>81</v>
      </c>
    </row>
    <row r="131" spans="2:65" s="1" customFormat="1" ht="19.2">
      <c r="B131" s="25"/>
      <c r="D131" s="137" t="s">
        <v>155</v>
      </c>
      <c r="F131" s="138" t="s">
        <v>152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49.05" customHeight="1">
      <c r="B132" s="25"/>
      <c r="C132" s="124" t="s">
        <v>81</v>
      </c>
      <c r="D132" s="124" t="s">
        <v>150</v>
      </c>
      <c r="E132" s="125" t="s">
        <v>156</v>
      </c>
      <c r="F132" s="126" t="s">
        <v>157</v>
      </c>
      <c r="G132" s="127" t="s">
        <v>153</v>
      </c>
      <c r="H132" s="128">
        <v>1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154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146</v>
      </c>
      <c r="BM132" s="135" t="s">
        <v>146</v>
      </c>
    </row>
    <row r="133" spans="2:65" s="1" customFormat="1" ht="38.4">
      <c r="B133" s="25"/>
      <c r="D133" s="137" t="s">
        <v>155</v>
      </c>
      <c r="F133" s="138" t="s">
        <v>157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49.05" customHeight="1">
      <c r="B134" s="25"/>
      <c r="C134" s="124" t="s">
        <v>158</v>
      </c>
      <c r="D134" s="124" t="s">
        <v>150</v>
      </c>
      <c r="E134" s="125" t="s">
        <v>159</v>
      </c>
      <c r="F134" s="126" t="s">
        <v>160</v>
      </c>
      <c r="G134" s="127" t="s">
        <v>153</v>
      </c>
      <c r="H134" s="128">
        <v>1</v>
      </c>
      <c r="I134" s="129"/>
      <c r="J134" s="129">
        <f>ROUND(I134*H134,2)</f>
        <v>0</v>
      </c>
      <c r="K134" s="126" t="s">
        <v>1</v>
      </c>
      <c r="L134" s="130"/>
      <c r="M134" s="131" t="s">
        <v>1</v>
      </c>
      <c r="N134" s="132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154</v>
      </c>
      <c r="AT134" s="135" t="s">
        <v>150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146</v>
      </c>
      <c r="BM134" s="135" t="s">
        <v>161</v>
      </c>
    </row>
    <row r="135" spans="2:65" s="1" customFormat="1" ht="28.8">
      <c r="B135" s="25"/>
      <c r="D135" s="137" t="s">
        <v>155</v>
      </c>
      <c r="F135" s="138" t="s">
        <v>160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1.75" customHeight="1">
      <c r="B136" s="25"/>
      <c r="C136" s="124" t="s">
        <v>146</v>
      </c>
      <c r="D136" s="124" t="s">
        <v>150</v>
      </c>
      <c r="E136" s="125" t="s">
        <v>162</v>
      </c>
      <c r="F136" s="126" t="s">
        <v>163</v>
      </c>
      <c r="G136" s="127" t="s">
        <v>153</v>
      </c>
      <c r="H136" s="128">
        <v>1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154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146</v>
      </c>
      <c r="BM136" s="135" t="s">
        <v>154</v>
      </c>
    </row>
    <row r="137" spans="2:65" s="1" customFormat="1">
      <c r="B137" s="25"/>
      <c r="D137" s="137" t="s">
        <v>155</v>
      </c>
      <c r="F137" s="138" t="s">
        <v>163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16.5" customHeight="1">
      <c r="B138" s="25"/>
      <c r="C138" s="140" t="s">
        <v>164</v>
      </c>
      <c r="D138" s="140" t="s">
        <v>165</v>
      </c>
      <c r="E138" s="141" t="s">
        <v>166</v>
      </c>
      <c r="F138" s="142" t="s">
        <v>167</v>
      </c>
      <c r="G138" s="143" t="s">
        <v>168</v>
      </c>
      <c r="H138" s="144">
        <v>1</v>
      </c>
      <c r="I138" s="145"/>
      <c r="J138" s="145">
        <f>ROUND(I138*H138,2)</f>
        <v>0</v>
      </c>
      <c r="K138" s="142" t="s">
        <v>1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146</v>
      </c>
      <c r="AT138" s="135" t="s">
        <v>165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146</v>
      </c>
      <c r="BM138" s="135" t="s">
        <v>169</v>
      </c>
    </row>
    <row r="139" spans="2:65" s="1" customFormat="1">
      <c r="B139" s="25"/>
      <c r="D139" s="137" t="s">
        <v>155</v>
      </c>
      <c r="F139" s="138" t="s">
        <v>167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16.5" customHeight="1">
      <c r="B140" s="25"/>
      <c r="C140" s="124" t="s">
        <v>161</v>
      </c>
      <c r="D140" s="124" t="s">
        <v>150</v>
      </c>
      <c r="E140" s="125" t="s">
        <v>170</v>
      </c>
      <c r="F140" s="126" t="s">
        <v>171</v>
      </c>
      <c r="G140" s="127" t="s">
        <v>168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154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146</v>
      </c>
      <c r="BM140" s="135" t="s">
        <v>8</v>
      </c>
    </row>
    <row r="141" spans="2:65" s="1" customFormat="1">
      <c r="B141" s="25"/>
      <c r="D141" s="137" t="s">
        <v>155</v>
      </c>
      <c r="F141" s="138" t="s">
        <v>171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21.75" customHeight="1">
      <c r="B142" s="25"/>
      <c r="C142" s="124" t="s">
        <v>172</v>
      </c>
      <c r="D142" s="124" t="s">
        <v>150</v>
      </c>
      <c r="E142" s="125" t="s">
        <v>173</v>
      </c>
      <c r="F142" s="126" t="s">
        <v>174</v>
      </c>
      <c r="G142" s="127" t="s">
        <v>175</v>
      </c>
      <c r="H142" s="128">
        <v>3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154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176</v>
      </c>
    </row>
    <row r="143" spans="2:65" s="1" customFormat="1">
      <c r="B143" s="25"/>
      <c r="D143" s="137" t="s">
        <v>155</v>
      </c>
      <c r="F143" s="138" t="s">
        <v>174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16.5" customHeight="1">
      <c r="B144" s="25"/>
      <c r="C144" s="124" t="s">
        <v>154</v>
      </c>
      <c r="D144" s="124" t="s">
        <v>150</v>
      </c>
      <c r="E144" s="125" t="s">
        <v>177</v>
      </c>
      <c r="F144" s="126" t="s">
        <v>178</v>
      </c>
      <c r="G144" s="127" t="s">
        <v>175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154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146</v>
      </c>
      <c r="BM144" s="135" t="s">
        <v>179</v>
      </c>
    </row>
    <row r="145" spans="2:65" s="1" customFormat="1">
      <c r="B145" s="25"/>
      <c r="D145" s="137" t="s">
        <v>155</v>
      </c>
      <c r="F145" s="138" t="s">
        <v>178</v>
      </c>
      <c r="L145" s="25"/>
      <c r="M145" s="139"/>
      <c r="T145" s="49"/>
      <c r="AT145" s="13" t="s">
        <v>155</v>
      </c>
      <c r="AU145" s="13" t="s">
        <v>81</v>
      </c>
    </row>
    <row r="146" spans="2:65" s="11" customFormat="1" ht="25.95" customHeight="1">
      <c r="B146" s="113"/>
      <c r="D146" s="114" t="s">
        <v>70</v>
      </c>
      <c r="E146" s="115" t="s">
        <v>180</v>
      </c>
      <c r="F146" s="115" t="s">
        <v>181</v>
      </c>
      <c r="J146" s="116">
        <f>BK146</f>
        <v>0</v>
      </c>
      <c r="L146" s="113"/>
      <c r="M146" s="117"/>
      <c r="P146" s="118">
        <f>P147</f>
        <v>0</v>
      </c>
      <c r="R146" s="118">
        <f>R147</f>
        <v>0</v>
      </c>
      <c r="T146" s="119">
        <f>T147</f>
        <v>0</v>
      </c>
      <c r="AR146" s="114" t="s">
        <v>81</v>
      </c>
      <c r="AT146" s="120" t="s">
        <v>70</v>
      </c>
      <c r="AU146" s="120" t="s">
        <v>71</v>
      </c>
      <c r="AY146" s="114" t="s">
        <v>147</v>
      </c>
      <c r="BK146" s="121">
        <f>BK147</f>
        <v>0</v>
      </c>
    </row>
    <row r="147" spans="2:65" s="11" customFormat="1" ht="22.8" customHeight="1">
      <c r="B147" s="113"/>
      <c r="D147" s="114" t="s">
        <v>70</v>
      </c>
      <c r="E147" s="122" t="s">
        <v>182</v>
      </c>
      <c r="F147" s="122" t="s">
        <v>183</v>
      </c>
      <c r="J147" s="123">
        <f>BK147</f>
        <v>0</v>
      </c>
      <c r="L147" s="113"/>
      <c r="M147" s="117"/>
      <c r="P147" s="118">
        <f>SUM(P148:P163)</f>
        <v>0</v>
      </c>
      <c r="R147" s="118">
        <f>SUM(R148:R163)</f>
        <v>0</v>
      </c>
      <c r="T147" s="119">
        <f>SUM(T148:T163)</f>
        <v>0</v>
      </c>
      <c r="AR147" s="114" t="s">
        <v>81</v>
      </c>
      <c r="AT147" s="120" t="s">
        <v>70</v>
      </c>
      <c r="AU147" s="120" t="s">
        <v>79</v>
      </c>
      <c r="AY147" s="114" t="s">
        <v>147</v>
      </c>
      <c r="BK147" s="121">
        <f>SUM(BK148:BK163)</f>
        <v>0</v>
      </c>
    </row>
    <row r="148" spans="2:65" s="1" customFormat="1" ht="49.05" customHeight="1">
      <c r="B148" s="25"/>
      <c r="C148" s="140" t="s">
        <v>184</v>
      </c>
      <c r="D148" s="140" t="s">
        <v>165</v>
      </c>
      <c r="E148" s="141" t="s">
        <v>185</v>
      </c>
      <c r="F148" s="142" t="s">
        <v>186</v>
      </c>
      <c r="G148" s="143" t="s">
        <v>187</v>
      </c>
      <c r="H148" s="144">
        <v>34</v>
      </c>
      <c r="I148" s="145"/>
      <c r="J148" s="145">
        <f>ROUND(I148*H148,2)</f>
        <v>0</v>
      </c>
      <c r="K148" s="142" t="s">
        <v>1</v>
      </c>
      <c r="L148" s="25"/>
      <c r="M148" s="146" t="s">
        <v>1</v>
      </c>
      <c r="N148" s="147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179</v>
      </c>
      <c r="AT148" s="135" t="s">
        <v>165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179</v>
      </c>
      <c r="BM148" s="135" t="s">
        <v>188</v>
      </c>
    </row>
    <row r="149" spans="2:65" s="1" customFormat="1" ht="28.8">
      <c r="B149" s="25"/>
      <c r="D149" s="137" t="s">
        <v>155</v>
      </c>
      <c r="F149" s="138" t="s">
        <v>186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24.15" customHeight="1">
      <c r="B150" s="25"/>
      <c r="C150" s="124" t="s">
        <v>169</v>
      </c>
      <c r="D150" s="124" t="s">
        <v>150</v>
      </c>
      <c r="E150" s="125" t="s">
        <v>189</v>
      </c>
      <c r="F150" s="126" t="s">
        <v>190</v>
      </c>
      <c r="G150" s="127" t="s">
        <v>187</v>
      </c>
      <c r="H150" s="128">
        <v>34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191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179</v>
      </c>
      <c r="BM150" s="135" t="s">
        <v>192</v>
      </c>
    </row>
    <row r="151" spans="2:65" s="1" customFormat="1" ht="19.2">
      <c r="B151" s="25"/>
      <c r="D151" s="137" t="s">
        <v>155</v>
      </c>
      <c r="F151" s="138" t="s">
        <v>190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49.05" customHeight="1">
      <c r="B152" s="25"/>
      <c r="C152" s="140" t="s">
        <v>193</v>
      </c>
      <c r="D152" s="140" t="s">
        <v>165</v>
      </c>
      <c r="E152" s="141" t="s">
        <v>194</v>
      </c>
      <c r="F152" s="142" t="s">
        <v>195</v>
      </c>
      <c r="G152" s="143" t="s">
        <v>187</v>
      </c>
      <c r="H152" s="144">
        <v>17</v>
      </c>
      <c r="I152" s="145"/>
      <c r="J152" s="145">
        <f>ROUND(I152*H152,2)</f>
        <v>0</v>
      </c>
      <c r="K152" s="142" t="s">
        <v>1</v>
      </c>
      <c r="L152" s="25"/>
      <c r="M152" s="146" t="s">
        <v>1</v>
      </c>
      <c r="N152" s="147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179</v>
      </c>
      <c r="AT152" s="135" t="s">
        <v>165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179</v>
      </c>
      <c r="BM152" s="135" t="s">
        <v>196</v>
      </c>
    </row>
    <row r="153" spans="2:65" s="1" customFormat="1" ht="28.8">
      <c r="B153" s="25"/>
      <c r="D153" s="137" t="s">
        <v>155</v>
      </c>
      <c r="F153" s="138" t="s">
        <v>195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24.15" customHeight="1">
      <c r="B154" s="25"/>
      <c r="C154" s="124" t="s">
        <v>8</v>
      </c>
      <c r="D154" s="124" t="s">
        <v>150</v>
      </c>
      <c r="E154" s="125" t="s">
        <v>197</v>
      </c>
      <c r="F154" s="126" t="s">
        <v>198</v>
      </c>
      <c r="G154" s="127" t="s">
        <v>187</v>
      </c>
      <c r="H154" s="128">
        <v>17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191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179</v>
      </c>
      <c r="BM154" s="135" t="s">
        <v>199</v>
      </c>
    </row>
    <row r="155" spans="2:65" s="1" customFormat="1" ht="19.2">
      <c r="B155" s="25"/>
      <c r="D155" s="137" t="s">
        <v>155</v>
      </c>
      <c r="F155" s="138" t="s">
        <v>198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44.25" customHeight="1">
      <c r="B156" s="25"/>
      <c r="C156" s="140" t="s">
        <v>200</v>
      </c>
      <c r="D156" s="140" t="s">
        <v>165</v>
      </c>
      <c r="E156" s="141" t="s">
        <v>201</v>
      </c>
      <c r="F156" s="142" t="s">
        <v>202</v>
      </c>
      <c r="G156" s="143" t="s">
        <v>187</v>
      </c>
      <c r="H156" s="144">
        <v>10</v>
      </c>
      <c r="I156" s="145"/>
      <c r="J156" s="145">
        <f>ROUND(I156*H156,2)</f>
        <v>0</v>
      </c>
      <c r="K156" s="142" t="s">
        <v>1</v>
      </c>
      <c r="L156" s="25"/>
      <c r="M156" s="146" t="s">
        <v>1</v>
      </c>
      <c r="N156" s="147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179</v>
      </c>
      <c r="AT156" s="135" t="s">
        <v>165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179</v>
      </c>
      <c r="BM156" s="135" t="s">
        <v>203</v>
      </c>
    </row>
    <row r="157" spans="2:65" s="1" customFormat="1" ht="28.8">
      <c r="B157" s="25"/>
      <c r="D157" s="137" t="s">
        <v>155</v>
      </c>
      <c r="F157" s="138" t="s">
        <v>202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44.25" customHeight="1">
      <c r="B158" s="25"/>
      <c r="C158" s="124" t="s">
        <v>176</v>
      </c>
      <c r="D158" s="124" t="s">
        <v>150</v>
      </c>
      <c r="E158" s="125" t="s">
        <v>204</v>
      </c>
      <c r="F158" s="126" t="s">
        <v>205</v>
      </c>
      <c r="G158" s="127" t="s">
        <v>187</v>
      </c>
      <c r="H158" s="128">
        <v>10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191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206</v>
      </c>
    </row>
    <row r="159" spans="2:65" s="1" customFormat="1" ht="28.8">
      <c r="B159" s="25"/>
      <c r="D159" s="137" t="s">
        <v>155</v>
      </c>
      <c r="F159" s="138" t="s">
        <v>205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37.799999999999997" customHeight="1">
      <c r="B160" s="25"/>
      <c r="C160" s="140" t="s">
        <v>207</v>
      </c>
      <c r="D160" s="140" t="s">
        <v>165</v>
      </c>
      <c r="E160" s="141" t="s">
        <v>208</v>
      </c>
      <c r="F160" s="142" t="s">
        <v>209</v>
      </c>
      <c r="G160" s="143" t="s">
        <v>210</v>
      </c>
      <c r="H160" s="144">
        <v>4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179</v>
      </c>
      <c r="AT160" s="135" t="s">
        <v>165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211</v>
      </c>
    </row>
    <row r="161" spans="2:65" s="1" customFormat="1" ht="19.2">
      <c r="B161" s="25"/>
      <c r="D161" s="137" t="s">
        <v>155</v>
      </c>
      <c r="F161" s="138" t="s">
        <v>209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37.799999999999997" customHeight="1">
      <c r="B162" s="25"/>
      <c r="C162" s="140" t="s">
        <v>179</v>
      </c>
      <c r="D162" s="140" t="s">
        <v>165</v>
      </c>
      <c r="E162" s="141" t="s">
        <v>212</v>
      </c>
      <c r="F162" s="142" t="s">
        <v>213</v>
      </c>
      <c r="G162" s="143" t="s">
        <v>210</v>
      </c>
      <c r="H162" s="144">
        <v>6</v>
      </c>
      <c r="I162" s="145"/>
      <c r="J162" s="145">
        <f>ROUND(I162*H162,2)</f>
        <v>0</v>
      </c>
      <c r="K162" s="142" t="s">
        <v>1</v>
      </c>
      <c r="L162" s="25"/>
      <c r="M162" s="146" t="s">
        <v>1</v>
      </c>
      <c r="N162" s="147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179</v>
      </c>
      <c r="AT162" s="135" t="s">
        <v>165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179</v>
      </c>
      <c r="BM162" s="135" t="s">
        <v>191</v>
      </c>
    </row>
    <row r="163" spans="2:65" s="1" customFormat="1" ht="19.2">
      <c r="B163" s="25"/>
      <c r="D163" s="137" t="s">
        <v>155</v>
      </c>
      <c r="F163" s="138" t="s">
        <v>213</v>
      </c>
      <c r="L163" s="25"/>
      <c r="M163" s="139"/>
      <c r="T163" s="49"/>
      <c r="AT163" s="13" t="s">
        <v>155</v>
      </c>
      <c r="AU163" s="13" t="s">
        <v>81</v>
      </c>
    </row>
    <row r="164" spans="2:65" s="11" customFormat="1" ht="25.95" customHeight="1">
      <c r="B164" s="113"/>
      <c r="D164" s="114" t="s">
        <v>70</v>
      </c>
      <c r="E164" s="115" t="s">
        <v>150</v>
      </c>
      <c r="F164" s="115" t="s">
        <v>214</v>
      </c>
      <c r="J164" s="116">
        <f>BK164</f>
        <v>0</v>
      </c>
      <c r="L164" s="113"/>
      <c r="M164" s="117"/>
      <c r="P164" s="118">
        <f>P165+P190</f>
        <v>0</v>
      </c>
      <c r="R164" s="118">
        <f>R165+R190</f>
        <v>0</v>
      </c>
      <c r="T164" s="119">
        <f>T165+T190</f>
        <v>0</v>
      </c>
      <c r="AR164" s="114" t="s">
        <v>158</v>
      </c>
      <c r="AT164" s="120" t="s">
        <v>70</v>
      </c>
      <c r="AU164" s="120" t="s">
        <v>71</v>
      </c>
      <c r="AY164" s="114" t="s">
        <v>147</v>
      </c>
      <c r="BK164" s="121">
        <f>BK165+BK190</f>
        <v>0</v>
      </c>
    </row>
    <row r="165" spans="2:65" s="11" customFormat="1" ht="22.8" customHeight="1">
      <c r="B165" s="113"/>
      <c r="D165" s="114" t="s">
        <v>70</v>
      </c>
      <c r="E165" s="122" t="s">
        <v>215</v>
      </c>
      <c r="F165" s="122" t="s">
        <v>216</v>
      </c>
      <c r="J165" s="123">
        <f>BK165</f>
        <v>0</v>
      </c>
      <c r="L165" s="113"/>
      <c r="M165" s="117"/>
      <c r="P165" s="118">
        <f>SUM(P166:P189)</f>
        <v>0</v>
      </c>
      <c r="R165" s="118">
        <f>SUM(R166:R189)</f>
        <v>0</v>
      </c>
      <c r="T165" s="119">
        <f>SUM(T166:T189)</f>
        <v>0</v>
      </c>
      <c r="AR165" s="114" t="s">
        <v>158</v>
      </c>
      <c r="AT165" s="120" t="s">
        <v>70</v>
      </c>
      <c r="AU165" s="120" t="s">
        <v>79</v>
      </c>
      <c r="AY165" s="114" t="s">
        <v>147</v>
      </c>
      <c r="BK165" s="121">
        <f>SUM(BK166:BK189)</f>
        <v>0</v>
      </c>
    </row>
    <row r="166" spans="2:65" s="1" customFormat="1" ht="37.799999999999997" customHeight="1">
      <c r="B166" s="25"/>
      <c r="C166" s="140" t="s">
        <v>217</v>
      </c>
      <c r="D166" s="140" t="s">
        <v>165</v>
      </c>
      <c r="E166" s="141" t="s">
        <v>218</v>
      </c>
      <c r="F166" s="142" t="s">
        <v>219</v>
      </c>
      <c r="G166" s="143" t="s">
        <v>210</v>
      </c>
      <c r="H166" s="144">
        <v>6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221</v>
      </c>
    </row>
    <row r="167" spans="2:65" s="1" customFormat="1" ht="19.2">
      <c r="B167" s="25"/>
      <c r="D167" s="137" t="s">
        <v>155</v>
      </c>
      <c r="F167" s="138" t="s">
        <v>219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37.799999999999997" customHeight="1">
      <c r="B168" s="25"/>
      <c r="C168" s="140" t="s">
        <v>188</v>
      </c>
      <c r="D168" s="140" t="s">
        <v>165</v>
      </c>
      <c r="E168" s="141" t="s">
        <v>222</v>
      </c>
      <c r="F168" s="142" t="s">
        <v>223</v>
      </c>
      <c r="G168" s="143" t="s">
        <v>210</v>
      </c>
      <c r="H168" s="144">
        <v>6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220</v>
      </c>
      <c r="AT168" s="135" t="s">
        <v>165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220</v>
      </c>
      <c r="BM168" s="135" t="s">
        <v>224</v>
      </c>
    </row>
    <row r="169" spans="2:65" s="1" customFormat="1" ht="19.2">
      <c r="B169" s="25"/>
      <c r="D169" s="137" t="s">
        <v>155</v>
      </c>
      <c r="F169" s="138" t="s">
        <v>223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4.15" customHeight="1">
      <c r="B170" s="25"/>
      <c r="C170" s="124" t="s">
        <v>225</v>
      </c>
      <c r="D170" s="124" t="s">
        <v>150</v>
      </c>
      <c r="E170" s="125" t="s">
        <v>226</v>
      </c>
      <c r="F170" s="126" t="s">
        <v>227</v>
      </c>
      <c r="G170" s="127" t="s">
        <v>210</v>
      </c>
      <c r="H170" s="128">
        <v>3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228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220</v>
      </c>
      <c r="BM170" s="135" t="s">
        <v>229</v>
      </c>
    </row>
    <row r="171" spans="2:65" s="1" customFormat="1">
      <c r="B171" s="25"/>
      <c r="D171" s="137" t="s">
        <v>155</v>
      </c>
      <c r="F171" s="138" t="s">
        <v>227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24.15" customHeight="1">
      <c r="B172" s="25"/>
      <c r="C172" s="124" t="s">
        <v>192</v>
      </c>
      <c r="D172" s="124" t="s">
        <v>150</v>
      </c>
      <c r="E172" s="125" t="s">
        <v>230</v>
      </c>
      <c r="F172" s="126" t="s">
        <v>231</v>
      </c>
      <c r="G172" s="127" t="s">
        <v>153</v>
      </c>
      <c r="H172" s="128">
        <v>9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228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232</v>
      </c>
    </row>
    <row r="173" spans="2:65" s="1" customFormat="1" ht="19.2">
      <c r="B173" s="25"/>
      <c r="D173" s="137" t="s">
        <v>155</v>
      </c>
      <c r="F173" s="138" t="s">
        <v>231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6.5" customHeight="1">
      <c r="B174" s="25"/>
      <c r="C174" s="140" t="s">
        <v>7</v>
      </c>
      <c r="D174" s="140" t="s">
        <v>165</v>
      </c>
      <c r="E174" s="141" t="s">
        <v>233</v>
      </c>
      <c r="F174" s="142" t="s">
        <v>234</v>
      </c>
      <c r="G174" s="143" t="s">
        <v>210</v>
      </c>
      <c r="H174" s="144">
        <v>9</v>
      </c>
      <c r="I174" s="145"/>
      <c r="J174" s="145">
        <f>ROUND(I174*H174,2)</f>
        <v>0</v>
      </c>
      <c r="K174" s="142" t="s">
        <v>1</v>
      </c>
      <c r="L174" s="25"/>
      <c r="M174" s="146" t="s">
        <v>1</v>
      </c>
      <c r="N174" s="147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220</v>
      </c>
      <c r="AT174" s="135" t="s">
        <v>165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220</v>
      </c>
      <c r="BM174" s="135" t="s">
        <v>235</v>
      </c>
    </row>
    <row r="175" spans="2:65" s="1" customFormat="1">
      <c r="B175" s="25"/>
      <c r="D175" s="137" t="s">
        <v>155</v>
      </c>
      <c r="F175" s="138" t="s">
        <v>234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24.15" customHeight="1">
      <c r="B176" s="25"/>
      <c r="C176" s="140" t="s">
        <v>196</v>
      </c>
      <c r="D176" s="140" t="s">
        <v>165</v>
      </c>
      <c r="E176" s="141" t="s">
        <v>236</v>
      </c>
      <c r="F176" s="142" t="s">
        <v>237</v>
      </c>
      <c r="G176" s="143" t="s">
        <v>210</v>
      </c>
      <c r="H176" s="144">
        <v>1</v>
      </c>
      <c r="I176" s="145"/>
      <c r="J176" s="145">
        <f>ROUND(I176*H176,2)</f>
        <v>0</v>
      </c>
      <c r="K176" s="142" t="s">
        <v>1</v>
      </c>
      <c r="L176" s="25"/>
      <c r="M176" s="146" t="s">
        <v>1</v>
      </c>
      <c r="N176" s="147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220</v>
      </c>
      <c r="AT176" s="135" t="s">
        <v>165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220</v>
      </c>
      <c r="BM176" s="135" t="s">
        <v>238</v>
      </c>
    </row>
    <row r="177" spans="2:65" s="1" customFormat="1" ht="19.2">
      <c r="B177" s="25"/>
      <c r="D177" s="137" t="s">
        <v>155</v>
      </c>
      <c r="F177" s="138" t="s">
        <v>237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24.15" customHeight="1">
      <c r="B178" s="25"/>
      <c r="C178" s="124" t="s">
        <v>239</v>
      </c>
      <c r="D178" s="124" t="s">
        <v>150</v>
      </c>
      <c r="E178" s="125" t="s">
        <v>240</v>
      </c>
      <c r="F178" s="126" t="s">
        <v>241</v>
      </c>
      <c r="G178" s="127" t="s">
        <v>210</v>
      </c>
      <c r="H178" s="128">
        <v>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228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220</v>
      </c>
      <c r="BM178" s="135" t="s">
        <v>242</v>
      </c>
    </row>
    <row r="179" spans="2:65" s="1" customFormat="1" ht="19.2">
      <c r="B179" s="25"/>
      <c r="D179" s="137" t="s">
        <v>155</v>
      </c>
      <c r="F179" s="138" t="s">
        <v>241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66.75" customHeight="1">
      <c r="B180" s="25"/>
      <c r="C180" s="140" t="s">
        <v>199</v>
      </c>
      <c r="D180" s="140" t="s">
        <v>165</v>
      </c>
      <c r="E180" s="141" t="s">
        <v>243</v>
      </c>
      <c r="F180" s="142" t="s">
        <v>244</v>
      </c>
      <c r="G180" s="143" t="s">
        <v>187</v>
      </c>
      <c r="H180" s="144">
        <v>45</v>
      </c>
      <c r="I180" s="145"/>
      <c r="J180" s="145">
        <f>ROUND(I180*H180,2)</f>
        <v>0</v>
      </c>
      <c r="K180" s="142" t="s">
        <v>1</v>
      </c>
      <c r="L180" s="25"/>
      <c r="M180" s="146" t="s">
        <v>1</v>
      </c>
      <c r="N180" s="147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220</v>
      </c>
      <c r="AT180" s="135" t="s">
        <v>165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220</v>
      </c>
      <c r="BM180" s="135" t="s">
        <v>245</v>
      </c>
    </row>
    <row r="181" spans="2:65" s="1" customFormat="1" ht="38.4">
      <c r="B181" s="25"/>
      <c r="D181" s="137" t="s">
        <v>155</v>
      </c>
      <c r="F181" s="138" t="s">
        <v>244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44.25" customHeight="1">
      <c r="B182" s="25"/>
      <c r="C182" s="124" t="s">
        <v>246</v>
      </c>
      <c r="D182" s="124" t="s">
        <v>150</v>
      </c>
      <c r="E182" s="125" t="s">
        <v>247</v>
      </c>
      <c r="F182" s="126" t="s">
        <v>248</v>
      </c>
      <c r="G182" s="127" t="s">
        <v>187</v>
      </c>
      <c r="H182" s="128">
        <v>45</v>
      </c>
      <c r="I182" s="129"/>
      <c r="J182" s="129">
        <f>ROUND(I182*H182,2)</f>
        <v>0</v>
      </c>
      <c r="K182" s="126" t="s">
        <v>1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228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249</v>
      </c>
    </row>
    <row r="183" spans="2:65" s="1" customFormat="1" ht="28.8">
      <c r="B183" s="25"/>
      <c r="D183" s="137" t="s">
        <v>155</v>
      </c>
      <c r="F183" s="138" t="s">
        <v>248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66.75" customHeight="1">
      <c r="B184" s="25"/>
      <c r="C184" s="140" t="s">
        <v>203</v>
      </c>
      <c r="D184" s="140" t="s">
        <v>165</v>
      </c>
      <c r="E184" s="141" t="s">
        <v>250</v>
      </c>
      <c r="F184" s="142" t="s">
        <v>251</v>
      </c>
      <c r="G184" s="143" t="s">
        <v>187</v>
      </c>
      <c r="H184" s="144">
        <v>27</v>
      </c>
      <c r="I184" s="145"/>
      <c r="J184" s="145">
        <f>ROUND(I184*H184,2)</f>
        <v>0</v>
      </c>
      <c r="K184" s="142" t="s">
        <v>1</v>
      </c>
      <c r="L184" s="25"/>
      <c r="M184" s="146" t="s">
        <v>1</v>
      </c>
      <c r="N184" s="147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220</v>
      </c>
      <c r="AT184" s="135" t="s">
        <v>165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252</v>
      </c>
    </row>
    <row r="185" spans="2:65" s="1" customFormat="1" ht="38.4">
      <c r="B185" s="25"/>
      <c r="D185" s="137" t="s">
        <v>155</v>
      </c>
      <c r="F185" s="138" t="s">
        <v>251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44.25" customHeight="1">
      <c r="B186" s="25"/>
      <c r="C186" s="124" t="s">
        <v>253</v>
      </c>
      <c r="D186" s="124" t="s">
        <v>150</v>
      </c>
      <c r="E186" s="125" t="s">
        <v>254</v>
      </c>
      <c r="F186" s="126" t="s">
        <v>255</v>
      </c>
      <c r="G186" s="127" t="s">
        <v>187</v>
      </c>
      <c r="H186" s="128">
        <v>27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228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256</v>
      </c>
    </row>
    <row r="187" spans="2:65" s="1" customFormat="1" ht="28.8">
      <c r="B187" s="25"/>
      <c r="D187" s="137" t="s">
        <v>155</v>
      </c>
      <c r="F187" s="138" t="s">
        <v>255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24.15" customHeight="1">
      <c r="B188" s="25"/>
      <c r="C188" s="124" t="s">
        <v>206</v>
      </c>
      <c r="D188" s="124" t="s">
        <v>150</v>
      </c>
      <c r="E188" s="125" t="s">
        <v>257</v>
      </c>
      <c r="F188" s="126" t="s">
        <v>258</v>
      </c>
      <c r="G188" s="127" t="s">
        <v>187</v>
      </c>
      <c r="H188" s="128">
        <v>12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228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259</v>
      </c>
    </row>
    <row r="189" spans="2:65" s="1" customFormat="1" ht="19.2">
      <c r="B189" s="25"/>
      <c r="D189" s="137" t="s">
        <v>155</v>
      </c>
      <c r="F189" s="138" t="s">
        <v>258</v>
      </c>
      <c r="L189" s="25"/>
      <c r="M189" s="139"/>
      <c r="T189" s="49"/>
      <c r="AT189" s="13" t="s">
        <v>155</v>
      </c>
      <c r="AU189" s="13" t="s">
        <v>81</v>
      </c>
    </row>
    <row r="190" spans="2:65" s="11" customFormat="1" ht="22.8" customHeight="1">
      <c r="B190" s="113"/>
      <c r="D190" s="114" t="s">
        <v>70</v>
      </c>
      <c r="E190" s="122" t="s">
        <v>260</v>
      </c>
      <c r="F190" s="122" t="s">
        <v>261</v>
      </c>
      <c r="J190" s="123">
        <f>BK190</f>
        <v>0</v>
      </c>
      <c r="L190" s="113"/>
      <c r="M190" s="117"/>
      <c r="P190" s="118">
        <f>SUM(P191:P192)</f>
        <v>0</v>
      </c>
      <c r="R190" s="118">
        <f>SUM(R191:R192)</f>
        <v>0</v>
      </c>
      <c r="T190" s="119">
        <f>SUM(T191:T192)</f>
        <v>0</v>
      </c>
      <c r="AR190" s="114" t="s">
        <v>158</v>
      </c>
      <c r="AT190" s="120" t="s">
        <v>70</v>
      </c>
      <c r="AU190" s="120" t="s">
        <v>79</v>
      </c>
      <c r="AY190" s="114" t="s">
        <v>147</v>
      </c>
      <c r="BK190" s="121">
        <f>SUM(BK191:BK192)</f>
        <v>0</v>
      </c>
    </row>
    <row r="191" spans="2:65" s="1" customFormat="1" ht="16.5" customHeight="1">
      <c r="B191" s="25"/>
      <c r="C191" s="140" t="s">
        <v>262</v>
      </c>
      <c r="D191" s="140" t="s">
        <v>165</v>
      </c>
      <c r="E191" s="141" t="s">
        <v>263</v>
      </c>
      <c r="F191" s="142" t="s">
        <v>264</v>
      </c>
      <c r="G191" s="143" t="s">
        <v>153</v>
      </c>
      <c r="H191" s="144">
        <v>6</v>
      </c>
      <c r="I191" s="145"/>
      <c r="J191" s="145">
        <f>ROUND(I191*H191,2)</f>
        <v>0</v>
      </c>
      <c r="K191" s="142" t="s">
        <v>1</v>
      </c>
      <c r="L191" s="25"/>
      <c r="M191" s="146" t="s">
        <v>1</v>
      </c>
      <c r="N191" s="147" t="s">
        <v>36</v>
      </c>
      <c r="O191" s="133">
        <v>0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220</v>
      </c>
      <c r="AT191" s="135" t="s">
        <v>165</v>
      </c>
      <c r="AU191" s="135" t="s">
        <v>81</v>
      </c>
      <c r="AY191" s="13" t="s">
        <v>147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79</v>
      </c>
      <c r="BK191" s="136">
        <f>ROUND(I191*H191,2)</f>
        <v>0</v>
      </c>
      <c r="BL191" s="13" t="s">
        <v>220</v>
      </c>
      <c r="BM191" s="135" t="s">
        <v>265</v>
      </c>
    </row>
    <row r="192" spans="2:65" s="1" customFormat="1">
      <c r="B192" s="25"/>
      <c r="D192" s="137" t="s">
        <v>155</v>
      </c>
      <c r="F192" s="138" t="s">
        <v>264</v>
      </c>
      <c r="L192" s="25"/>
      <c r="M192" s="139"/>
      <c r="T192" s="49"/>
      <c r="AT192" s="13" t="s">
        <v>155</v>
      </c>
      <c r="AU192" s="13" t="s">
        <v>81</v>
      </c>
    </row>
    <row r="193" spans="2:65" s="11" customFormat="1" ht="25.95" customHeight="1">
      <c r="B193" s="113"/>
      <c r="D193" s="114" t="s">
        <v>70</v>
      </c>
      <c r="E193" s="115" t="s">
        <v>266</v>
      </c>
      <c r="F193" s="115" t="s">
        <v>267</v>
      </c>
      <c r="J193" s="116">
        <f>BK193</f>
        <v>0</v>
      </c>
      <c r="L193" s="113"/>
      <c r="M193" s="117"/>
      <c r="P193" s="118">
        <f>P194+P197+P202</f>
        <v>0</v>
      </c>
      <c r="R193" s="118">
        <f>R194+R197+R202</f>
        <v>0</v>
      </c>
      <c r="T193" s="119">
        <f>T194+T197+T202</f>
        <v>0</v>
      </c>
      <c r="AR193" s="114" t="s">
        <v>164</v>
      </c>
      <c r="AT193" s="120" t="s">
        <v>70</v>
      </c>
      <c r="AU193" s="120" t="s">
        <v>71</v>
      </c>
      <c r="AY193" s="114" t="s">
        <v>147</v>
      </c>
      <c r="BK193" s="121">
        <f>BK194+BK197+BK202</f>
        <v>0</v>
      </c>
    </row>
    <row r="194" spans="2:65" s="11" customFormat="1" ht="22.8" customHeight="1">
      <c r="B194" s="113"/>
      <c r="D194" s="114" t="s">
        <v>70</v>
      </c>
      <c r="E194" s="122" t="s">
        <v>268</v>
      </c>
      <c r="F194" s="122" t="s">
        <v>269</v>
      </c>
      <c r="J194" s="123">
        <f>BK194</f>
        <v>0</v>
      </c>
      <c r="L194" s="113"/>
      <c r="M194" s="117"/>
      <c r="P194" s="118">
        <f>SUM(P195:P196)</f>
        <v>0</v>
      </c>
      <c r="R194" s="118">
        <f>SUM(R195:R196)</f>
        <v>0</v>
      </c>
      <c r="T194" s="119">
        <f>SUM(T195:T196)</f>
        <v>0</v>
      </c>
      <c r="AR194" s="114" t="s">
        <v>164</v>
      </c>
      <c r="AT194" s="120" t="s">
        <v>70</v>
      </c>
      <c r="AU194" s="120" t="s">
        <v>79</v>
      </c>
      <c r="AY194" s="114" t="s">
        <v>147</v>
      </c>
      <c r="BK194" s="121">
        <f>SUM(BK195:BK196)</f>
        <v>0</v>
      </c>
    </row>
    <row r="195" spans="2:65" s="1" customFormat="1" ht="37.799999999999997" customHeight="1">
      <c r="B195" s="25"/>
      <c r="C195" s="140" t="s">
        <v>211</v>
      </c>
      <c r="D195" s="140" t="s">
        <v>165</v>
      </c>
      <c r="E195" s="141" t="s">
        <v>270</v>
      </c>
      <c r="F195" s="142" t="s">
        <v>271</v>
      </c>
      <c r="G195" s="143" t="s">
        <v>272</v>
      </c>
      <c r="H195" s="144">
        <v>1</v>
      </c>
      <c r="I195" s="145"/>
      <c r="J195" s="145">
        <f>ROUND(I195*H195,2)</f>
        <v>0</v>
      </c>
      <c r="K195" s="142" t="s">
        <v>1</v>
      </c>
      <c r="L195" s="25"/>
      <c r="M195" s="146" t="s">
        <v>1</v>
      </c>
      <c r="N195" s="147" t="s">
        <v>36</v>
      </c>
      <c r="O195" s="133">
        <v>0</v>
      </c>
      <c r="P195" s="133">
        <f>O195*H195</f>
        <v>0</v>
      </c>
      <c r="Q195" s="133">
        <v>0</v>
      </c>
      <c r="R195" s="133">
        <f>Q195*H195</f>
        <v>0</v>
      </c>
      <c r="S195" s="133">
        <v>0</v>
      </c>
      <c r="T195" s="134">
        <f>S195*H195</f>
        <v>0</v>
      </c>
      <c r="AR195" s="135" t="s">
        <v>146</v>
      </c>
      <c r="AT195" s="135" t="s">
        <v>165</v>
      </c>
      <c r="AU195" s="135" t="s">
        <v>81</v>
      </c>
      <c r="AY195" s="13" t="s">
        <v>147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79</v>
      </c>
      <c r="BK195" s="136">
        <f>ROUND(I195*H195,2)</f>
        <v>0</v>
      </c>
      <c r="BL195" s="13" t="s">
        <v>146</v>
      </c>
      <c r="BM195" s="135" t="s">
        <v>273</v>
      </c>
    </row>
    <row r="196" spans="2:65" s="1" customFormat="1" ht="28.8">
      <c r="B196" s="25"/>
      <c r="D196" s="137" t="s">
        <v>155</v>
      </c>
      <c r="F196" s="138" t="s">
        <v>271</v>
      </c>
      <c r="L196" s="25"/>
      <c r="M196" s="139"/>
      <c r="T196" s="49"/>
      <c r="AT196" s="13" t="s">
        <v>155</v>
      </c>
      <c r="AU196" s="13" t="s">
        <v>81</v>
      </c>
    </row>
    <row r="197" spans="2:65" s="11" customFormat="1" ht="22.8" customHeight="1">
      <c r="B197" s="113"/>
      <c r="D197" s="114" t="s">
        <v>70</v>
      </c>
      <c r="E197" s="122" t="s">
        <v>274</v>
      </c>
      <c r="F197" s="122" t="s">
        <v>275</v>
      </c>
      <c r="J197" s="123">
        <f>BK197</f>
        <v>0</v>
      </c>
      <c r="L197" s="113"/>
      <c r="M197" s="117"/>
      <c r="P197" s="118">
        <f>SUM(P198:P201)</f>
        <v>0</v>
      </c>
      <c r="R197" s="118">
        <f>SUM(R198:R201)</f>
        <v>0</v>
      </c>
      <c r="T197" s="119">
        <f>SUM(T198:T201)</f>
        <v>0</v>
      </c>
      <c r="AR197" s="114" t="s">
        <v>164</v>
      </c>
      <c r="AT197" s="120" t="s">
        <v>70</v>
      </c>
      <c r="AU197" s="120" t="s">
        <v>79</v>
      </c>
      <c r="AY197" s="114" t="s">
        <v>147</v>
      </c>
      <c r="BK197" s="121">
        <f>SUM(BK198:BK201)</f>
        <v>0</v>
      </c>
    </row>
    <row r="198" spans="2:65" s="1" customFormat="1" ht="16.5" customHeight="1">
      <c r="B198" s="25"/>
      <c r="C198" s="140" t="s">
        <v>276</v>
      </c>
      <c r="D198" s="140" t="s">
        <v>165</v>
      </c>
      <c r="E198" s="141" t="s">
        <v>277</v>
      </c>
      <c r="F198" s="142" t="s">
        <v>278</v>
      </c>
      <c r="G198" s="143" t="s">
        <v>272</v>
      </c>
      <c r="H198" s="144">
        <v>1</v>
      </c>
      <c r="I198" s="145"/>
      <c r="J198" s="145">
        <f>ROUND(I198*H198,2)</f>
        <v>0</v>
      </c>
      <c r="K198" s="142" t="s">
        <v>1</v>
      </c>
      <c r="L198" s="25"/>
      <c r="M198" s="146" t="s">
        <v>1</v>
      </c>
      <c r="N198" s="147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146</v>
      </c>
      <c r="AT198" s="135" t="s">
        <v>165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146</v>
      </c>
      <c r="BM198" s="135" t="s">
        <v>279</v>
      </c>
    </row>
    <row r="199" spans="2:65" s="1" customFormat="1">
      <c r="B199" s="25"/>
      <c r="D199" s="137" t="s">
        <v>155</v>
      </c>
      <c r="F199" s="138" t="s">
        <v>278</v>
      </c>
      <c r="L199" s="25"/>
      <c r="M199" s="139"/>
      <c r="T199" s="49"/>
      <c r="AT199" s="13" t="s">
        <v>155</v>
      </c>
      <c r="AU199" s="13" t="s">
        <v>81</v>
      </c>
    </row>
    <row r="200" spans="2:65" s="1" customFormat="1" ht="16.5" customHeight="1">
      <c r="B200" s="25"/>
      <c r="C200" s="140" t="s">
        <v>191</v>
      </c>
      <c r="D200" s="140" t="s">
        <v>165</v>
      </c>
      <c r="E200" s="141" t="s">
        <v>280</v>
      </c>
      <c r="F200" s="142" t="s">
        <v>281</v>
      </c>
      <c r="G200" s="143" t="s">
        <v>272</v>
      </c>
      <c r="H200" s="144">
        <v>1</v>
      </c>
      <c r="I200" s="145"/>
      <c r="J200" s="145">
        <f>ROUND(I200*H200,2)</f>
        <v>0</v>
      </c>
      <c r="K200" s="142" t="s">
        <v>1</v>
      </c>
      <c r="L200" s="25"/>
      <c r="M200" s="146" t="s">
        <v>1</v>
      </c>
      <c r="N200" s="147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146</v>
      </c>
      <c r="AT200" s="135" t="s">
        <v>165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146</v>
      </c>
      <c r="BM200" s="135" t="s">
        <v>220</v>
      </c>
    </row>
    <row r="201" spans="2:65" s="1" customFormat="1">
      <c r="B201" s="25"/>
      <c r="D201" s="137" t="s">
        <v>155</v>
      </c>
      <c r="F201" s="138" t="s">
        <v>281</v>
      </c>
      <c r="L201" s="25"/>
      <c r="M201" s="139"/>
      <c r="T201" s="49"/>
      <c r="AT201" s="13" t="s">
        <v>155</v>
      </c>
      <c r="AU201" s="13" t="s">
        <v>81</v>
      </c>
    </row>
    <row r="202" spans="2:65" s="11" customFormat="1" ht="22.8" customHeight="1">
      <c r="B202" s="113"/>
      <c r="D202" s="114" t="s">
        <v>70</v>
      </c>
      <c r="E202" s="122" t="s">
        <v>282</v>
      </c>
      <c r="F202" s="122" t="s">
        <v>283</v>
      </c>
      <c r="J202" s="123">
        <f>BK202</f>
        <v>0</v>
      </c>
      <c r="L202" s="113"/>
      <c r="M202" s="117"/>
      <c r="P202" s="118">
        <f>SUM(P203:P204)</f>
        <v>0</v>
      </c>
      <c r="R202" s="118">
        <f>SUM(R203:R204)</f>
        <v>0</v>
      </c>
      <c r="T202" s="119">
        <f>SUM(T203:T204)</f>
        <v>0</v>
      </c>
      <c r="AR202" s="114" t="s">
        <v>164</v>
      </c>
      <c r="AT202" s="120" t="s">
        <v>70</v>
      </c>
      <c r="AU202" s="120" t="s">
        <v>79</v>
      </c>
      <c r="AY202" s="114" t="s">
        <v>147</v>
      </c>
      <c r="BK202" s="121">
        <f>SUM(BK203:BK204)</f>
        <v>0</v>
      </c>
    </row>
    <row r="203" spans="2:65" s="1" customFormat="1" ht="16.5" customHeight="1">
      <c r="B203" s="25"/>
      <c r="C203" s="140" t="s">
        <v>284</v>
      </c>
      <c r="D203" s="140" t="s">
        <v>165</v>
      </c>
      <c r="E203" s="141" t="s">
        <v>285</v>
      </c>
      <c r="F203" s="142" t="s">
        <v>286</v>
      </c>
      <c r="G203" s="143" t="s">
        <v>287</v>
      </c>
      <c r="H203" s="144">
        <v>40</v>
      </c>
      <c r="I203" s="145"/>
      <c r="J203" s="145">
        <f>ROUND(I203*H203,2)</f>
        <v>0</v>
      </c>
      <c r="K203" s="142" t="s">
        <v>1</v>
      </c>
      <c r="L203" s="25"/>
      <c r="M203" s="146" t="s">
        <v>1</v>
      </c>
      <c r="N203" s="147" t="s">
        <v>36</v>
      </c>
      <c r="O203" s="133">
        <v>0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146</v>
      </c>
      <c r="AT203" s="135" t="s">
        <v>165</v>
      </c>
      <c r="AU203" s="135" t="s">
        <v>81</v>
      </c>
      <c r="AY203" s="13" t="s">
        <v>147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79</v>
      </c>
      <c r="BK203" s="136">
        <f>ROUND(I203*H203,2)</f>
        <v>0</v>
      </c>
      <c r="BL203" s="13" t="s">
        <v>146</v>
      </c>
      <c r="BM203" s="135" t="s">
        <v>288</v>
      </c>
    </row>
    <row r="204" spans="2:65" s="1" customFormat="1">
      <c r="B204" s="25"/>
      <c r="D204" s="137" t="s">
        <v>155</v>
      </c>
      <c r="F204" s="138" t="s">
        <v>286</v>
      </c>
      <c r="L204" s="25"/>
      <c r="M204" s="148"/>
      <c r="N204" s="149"/>
      <c r="O204" s="149"/>
      <c r="P204" s="149"/>
      <c r="Q204" s="149"/>
      <c r="R204" s="149"/>
      <c r="S204" s="149"/>
      <c r="T204" s="150"/>
      <c r="AT204" s="13" t="s">
        <v>155</v>
      </c>
      <c r="AU204" s="13" t="s">
        <v>81</v>
      </c>
    </row>
    <row r="205" spans="2:65" s="1" customFormat="1" ht="6.9" customHeight="1">
      <c r="B205" s="37"/>
      <c r="C205" s="38"/>
      <c r="D205" s="38"/>
      <c r="E205" s="38"/>
      <c r="F205" s="38"/>
      <c r="G205" s="38"/>
      <c r="H205" s="38"/>
      <c r="I205" s="38"/>
      <c r="J205" s="38"/>
      <c r="K205" s="38"/>
      <c r="L205" s="25"/>
    </row>
  </sheetData>
  <autoFilter ref="C126:K204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2:BM295"/>
  <sheetViews>
    <sheetView showGridLines="0" topLeftCell="A125" workbookViewId="0">
      <selection activeCell="I136" sqref="I136:I29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289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ROUND(J133,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ROUND((SUM(BE133:BE294)),  2)</f>
        <v>0</v>
      </c>
      <c r="I33" s="85">
        <v>0.21</v>
      </c>
      <c r="J33" s="84">
        <f>ROUND(((SUM(BE133:BE294))*I33),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ROUND((SUM(BF133:BF294)),  2)</f>
        <v>0</v>
      </c>
      <c r="I34" s="85">
        <v>0.12</v>
      </c>
      <c r="J34" s="84">
        <f>ROUND(((SUM(BF133:BF294))*I34),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ROUND((SUM(BG133:BG294)),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ROUND((SUM(BH133:BH294)),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ROUND((SUM(BI133:BI294)),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001.2 - Trakční techno...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J133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J134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J135</f>
        <v>0</v>
      </c>
      <c r="L98" s="101"/>
    </row>
    <row r="99" spans="2:12" s="9" customFormat="1" ht="19.95" customHeight="1">
      <c r="B99" s="101"/>
      <c r="D99" s="102" t="s">
        <v>290</v>
      </c>
      <c r="E99" s="103"/>
      <c r="F99" s="103"/>
      <c r="G99" s="103"/>
      <c r="H99" s="103"/>
      <c r="I99" s="103"/>
      <c r="J99" s="104">
        <f>J174</f>
        <v>0</v>
      </c>
      <c r="L99" s="101"/>
    </row>
    <row r="100" spans="2:12" s="9" customFormat="1" ht="19.95" customHeight="1">
      <c r="B100" s="101"/>
      <c r="D100" s="102" t="s">
        <v>291</v>
      </c>
      <c r="E100" s="103"/>
      <c r="F100" s="103"/>
      <c r="G100" s="103"/>
      <c r="H100" s="103"/>
      <c r="I100" s="103"/>
      <c r="J100" s="104">
        <f>J179</f>
        <v>0</v>
      </c>
      <c r="L100" s="101"/>
    </row>
    <row r="101" spans="2:12" s="8" customFormat="1" ht="24.9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J180</f>
        <v>0</v>
      </c>
      <c r="L101" s="97"/>
    </row>
    <row r="102" spans="2:12" s="9" customFormat="1" ht="19.95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J181</f>
        <v>0</v>
      </c>
      <c r="L102" s="101"/>
    </row>
    <row r="103" spans="2:12" s="9" customFormat="1" ht="19.95" customHeight="1">
      <c r="B103" s="101"/>
      <c r="D103" s="102" t="s">
        <v>292</v>
      </c>
      <c r="E103" s="103"/>
      <c r="F103" s="103"/>
      <c r="G103" s="103"/>
      <c r="H103" s="103"/>
      <c r="I103" s="103"/>
      <c r="J103" s="104">
        <f>J226</f>
        <v>0</v>
      </c>
      <c r="L103" s="101"/>
    </row>
    <row r="104" spans="2:12" s="8" customFormat="1" ht="24.9" customHeight="1">
      <c r="B104" s="97"/>
      <c r="D104" s="98" t="s">
        <v>293</v>
      </c>
      <c r="E104" s="99"/>
      <c r="F104" s="99"/>
      <c r="G104" s="99"/>
      <c r="H104" s="99"/>
      <c r="I104" s="99"/>
      <c r="J104" s="100">
        <f>J237</f>
        <v>0</v>
      </c>
      <c r="L104" s="97"/>
    </row>
    <row r="105" spans="2:12" s="8" customFormat="1" ht="24.9" customHeight="1">
      <c r="B105" s="97"/>
      <c r="D105" s="98" t="s">
        <v>120</v>
      </c>
      <c r="E105" s="99"/>
      <c r="F105" s="99"/>
      <c r="G105" s="99"/>
      <c r="H105" s="99"/>
      <c r="I105" s="99"/>
      <c r="J105" s="100">
        <f>J240</f>
        <v>0</v>
      </c>
      <c r="L105" s="97"/>
    </row>
    <row r="106" spans="2:12" s="9" customFormat="1" ht="19.95" customHeight="1">
      <c r="B106" s="101"/>
      <c r="D106" s="102" t="s">
        <v>294</v>
      </c>
      <c r="E106" s="103"/>
      <c r="F106" s="103"/>
      <c r="G106" s="103"/>
      <c r="H106" s="103"/>
      <c r="I106" s="103"/>
      <c r="J106" s="104">
        <f>J241</f>
        <v>0</v>
      </c>
      <c r="L106" s="101"/>
    </row>
    <row r="107" spans="2:12" s="9" customFormat="1" ht="19.95" customHeight="1">
      <c r="B107" s="101"/>
      <c r="D107" s="102" t="s">
        <v>121</v>
      </c>
      <c r="E107" s="103"/>
      <c r="F107" s="103"/>
      <c r="G107" s="103"/>
      <c r="H107" s="103"/>
      <c r="I107" s="103"/>
      <c r="J107" s="104">
        <f>J256</f>
        <v>0</v>
      </c>
      <c r="L107" s="101"/>
    </row>
    <row r="108" spans="2:12" s="9" customFormat="1" ht="19.95" customHeight="1">
      <c r="B108" s="101"/>
      <c r="D108" s="102" t="s">
        <v>295</v>
      </c>
      <c r="E108" s="103"/>
      <c r="F108" s="103"/>
      <c r="G108" s="103"/>
      <c r="H108" s="103"/>
      <c r="I108" s="103"/>
      <c r="J108" s="104">
        <f>J257</f>
        <v>0</v>
      </c>
      <c r="L108" s="101"/>
    </row>
    <row r="109" spans="2:12" s="8" customFormat="1" ht="24.9" customHeight="1">
      <c r="B109" s="97"/>
      <c r="D109" s="98" t="s">
        <v>127</v>
      </c>
      <c r="E109" s="99"/>
      <c r="F109" s="99"/>
      <c r="G109" s="99"/>
      <c r="H109" s="99"/>
      <c r="I109" s="99"/>
      <c r="J109" s="100">
        <f>J262</f>
        <v>0</v>
      </c>
      <c r="L109" s="97"/>
    </row>
    <row r="110" spans="2:12" s="9" customFormat="1" ht="19.95" customHeight="1">
      <c r="B110" s="101"/>
      <c r="D110" s="102" t="s">
        <v>128</v>
      </c>
      <c r="E110" s="103"/>
      <c r="F110" s="103"/>
      <c r="G110" s="103"/>
      <c r="H110" s="103"/>
      <c r="I110" s="103"/>
      <c r="J110" s="104">
        <f>J263</f>
        <v>0</v>
      </c>
      <c r="L110" s="101"/>
    </row>
    <row r="111" spans="2:12" s="9" customFormat="1" ht="19.95" customHeight="1">
      <c r="B111" s="101"/>
      <c r="D111" s="102" t="s">
        <v>296</v>
      </c>
      <c r="E111" s="103"/>
      <c r="F111" s="103"/>
      <c r="G111" s="103"/>
      <c r="H111" s="103"/>
      <c r="I111" s="103"/>
      <c r="J111" s="104">
        <f>J266</f>
        <v>0</v>
      </c>
      <c r="L111" s="101"/>
    </row>
    <row r="112" spans="2:12" s="9" customFormat="1" ht="19.95" customHeight="1">
      <c r="B112" s="101"/>
      <c r="D112" s="102" t="s">
        <v>129</v>
      </c>
      <c r="E112" s="103"/>
      <c r="F112" s="103"/>
      <c r="G112" s="103"/>
      <c r="H112" s="103"/>
      <c r="I112" s="103"/>
      <c r="J112" s="104">
        <f>J269</f>
        <v>0</v>
      </c>
      <c r="L112" s="101"/>
    </row>
    <row r="113" spans="2:12" s="9" customFormat="1" ht="19.95" customHeight="1">
      <c r="B113" s="101"/>
      <c r="D113" s="102" t="s">
        <v>130</v>
      </c>
      <c r="E113" s="103"/>
      <c r="F113" s="103"/>
      <c r="G113" s="103"/>
      <c r="H113" s="103"/>
      <c r="I113" s="103"/>
      <c r="J113" s="104">
        <f>J284</f>
        <v>0</v>
      </c>
      <c r="L113" s="101"/>
    </row>
    <row r="114" spans="2:12" s="1" customFormat="1" ht="21.75" customHeight="1">
      <c r="B114" s="25"/>
      <c r="L114" s="25"/>
    </row>
    <row r="115" spans="2:12" s="1" customFormat="1" ht="6.9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25"/>
    </row>
    <row r="119" spans="2:12" s="1" customFormat="1" ht="6.9" customHeight="1"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25"/>
    </row>
    <row r="120" spans="2:12" s="1" customFormat="1" ht="24.9" customHeight="1">
      <c r="B120" s="25"/>
      <c r="C120" s="17" t="s">
        <v>131</v>
      </c>
      <c r="L120" s="25"/>
    </row>
    <row r="121" spans="2:12" s="1" customFormat="1" ht="6.9" customHeight="1">
      <c r="B121" s="25"/>
      <c r="L121" s="25"/>
    </row>
    <row r="122" spans="2:12" s="1" customFormat="1" ht="12" customHeight="1">
      <c r="B122" s="25"/>
      <c r="C122" s="22" t="s">
        <v>14</v>
      </c>
      <c r="L122" s="25"/>
    </row>
    <row r="123" spans="2:12" s="1" customFormat="1" ht="16.5" customHeight="1">
      <c r="B123" s="25"/>
      <c r="E123" s="186" t="str">
        <f>E7</f>
        <v>Výstavba nové měnírny MR 5 Šanov II</v>
      </c>
      <c r="F123" s="187"/>
      <c r="G123" s="187"/>
      <c r="H123" s="187"/>
      <c r="L123" s="25"/>
    </row>
    <row r="124" spans="2:12" s="1" customFormat="1" ht="12" customHeight="1">
      <c r="B124" s="25"/>
      <c r="C124" s="22" t="s">
        <v>113</v>
      </c>
      <c r="L124" s="25"/>
    </row>
    <row r="125" spans="2:12" s="1" customFormat="1" ht="16.5" customHeight="1">
      <c r="B125" s="25"/>
      <c r="E125" s="177" t="str">
        <f>E9</f>
        <v>PS 001.2 - Trakční techno...</v>
      </c>
      <c r="F125" s="185"/>
      <c r="G125" s="185"/>
      <c r="H125" s="185"/>
      <c r="L125" s="25"/>
    </row>
    <row r="126" spans="2:12" s="1" customFormat="1" ht="6.9" customHeight="1">
      <c r="B126" s="25"/>
      <c r="L126" s="25"/>
    </row>
    <row r="127" spans="2:12" s="1" customFormat="1" ht="12" customHeight="1">
      <c r="B127" s="25"/>
      <c r="C127" s="22" t="s">
        <v>18</v>
      </c>
      <c r="F127" s="20" t="str">
        <f>F12</f>
        <v xml:space="preserve"> </v>
      </c>
      <c r="I127" s="22" t="s">
        <v>20</v>
      </c>
      <c r="J127" s="45" t="str">
        <f>IF(J12="","",J12)</f>
        <v>15. 7. 2025</v>
      </c>
      <c r="L127" s="25"/>
    </row>
    <row r="128" spans="2:12" s="1" customFormat="1" ht="6.9" customHeight="1">
      <c r="B128" s="25"/>
      <c r="L128" s="25"/>
    </row>
    <row r="129" spans="2:65" s="1" customFormat="1" ht="15.15" customHeight="1">
      <c r="B129" s="25"/>
      <c r="C129" s="22" t="s">
        <v>22</v>
      </c>
      <c r="F129" s="20" t="str">
        <f>E15</f>
        <v xml:space="preserve"> </v>
      </c>
      <c r="I129" s="22" t="s">
        <v>26</v>
      </c>
      <c r="J129" s="23" t="str">
        <f>E21</f>
        <v>Sagasta s.r.o.</v>
      </c>
      <c r="L129" s="25"/>
    </row>
    <row r="130" spans="2:65" s="1" customFormat="1" ht="15.15" customHeight="1">
      <c r="B130" s="25"/>
      <c r="C130" s="22" t="s">
        <v>25</v>
      </c>
      <c r="F130" s="20" t="str">
        <f>IF(E18="","",E18)</f>
        <v xml:space="preserve"> </v>
      </c>
      <c r="I130" s="22" t="s">
        <v>29</v>
      </c>
      <c r="J130" s="23" t="str">
        <f>E24</f>
        <v xml:space="preserve"> </v>
      </c>
      <c r="L130" s="25"/>
    </row>
    <row r="131" spans="2:65" s="1" customFormat="1" ht="10.35" customHeight="1">
      <c r="B131" s="25"/>
      <c r="L131" s="25"/>
    </row>
    <row r="132" spans="2:65" s="10" customFormat="1" ht="29.25" customHeight="1">
      <c r="B132" s="105"/>
      <c r="C132" s="106" t="s">
        <v>132</v>
      </c>
      <c r="D132" s="107" t="s">
        <v>56</v>
      </c>
      <c r="E132" s="107" t="s">
        <v>52</v>
      </c>
      <c r="F132" s="107" t="s">
        <v>53</v>
      </c>
      <c r="G132" s="107" t="s">
        <v>133</v>
      </c>
      <c r="H132" s="107" t="s">
        <v>134</v>
      </c>
      <c r="I132" s="107" t="s">
        <v>135</v>
      </c>
      <c r="J132" s="107" t="s">
        <v>117</v>
      </c>
      <c r="K132" s="108" t="s">
        <v>136</v>
      </c>
      <c r="L132" s="105"/>
      <c r="M132" s="52" t="s">
        <v>1</v>
      </c>
      <c r="N132" s="53" t="s">
        <v>35</v>
      </c>
      <c r="O132" s="53" t="s">
        <v>137</v>
      </c>
      <c r="P132" s="53" t="s">
        <v>138</v>
      </c>
      <c r="Q132" s="53" t="s">
        <v>139</v>
      </c>
      <c r="R132" s="53" t="s">
        <v>140</v>
      </c>
      <c r="S132" s="53" t="s">
        <v>141</v>
      </c>
      <c r="T132" s="54" t="s">
        <v>142</v>
      </c>
    </row>
    <row r="133" spans="2:65" s="1" customFormat="1" ht="22.8" customHeight="1">
      <c r="B133" s="25"/>
      <c r="C133" s="57" t="s">
        <v>143</v>
      </c>
      <c r="J133" s="109">
        <f>BK133</f>
        <v>0</v>
      </c>
      <c r="L133" s="25"/>
      <c r="M133" s="55"/>
      <c r="N133" s="46"/>
      <c r="O133" s="46"/>
      <c r="P133" s="110">
        <f>P134+P180+P237+P240+P262</f>
        <v>0</v>
      </c>
      <c r="Q133" s="46"/>
      <c r="R133" s="110">
        <f>R134+R180+R237+R240+R262</f>
        <v>0</v>
      </c>
      <c r="S133" s="46"/>
      <c r="T133" s="111">
        <f>T134+T180+T237+T240+T262</f>
        <v>0</v>
      </c>
      <c r="AT133" s="13" t="s">
        <v>70</v>
      </c>
      <c r="AU133" s="13" t="s">
        <v>119</v>
      </c>
      <c r="BK133" s="112">
        <f>BK134+BK180+BK237+BK240+BK262</f>
        <v>0</v>
      </c>
    </row>
    <row r="134" spans="2:65" s="11" customFormat="1" ht="25.95" customHeight="1">
      <c r="B134" s="113"/>
      <c r="D134" s="114" t="s">
        <v>70</v>
      </c>
      <c r="E134" s="115" t="s">
        <v>180</v>
      </c>
      <c r="F134" s="115" t="s">
        <v>181</v>
      </c>
      <c r="J134" s="116">
        <f>BK134</f>
        <v>0</v>
      </c>
      <c r="L134" s="113"/>
      <c r="M134" s="117"/>
      <c r="P134" s="118">
        <f>P135+P174+P179</f>
        <v>0</v>
      </c>
      <c r="R134" s="118">
        <f>R135+R174+R179</f>
        <v>0</v>
      </c>
      <c r="T134" s="119">
        <f>T135+T174+T179</f>
        <v>0</v>
      </c>
      <c r="AR134" s="114" t="s">
        <v>81</v>
      </c>
      <c r="AT134" s="120" t="s">
        <v>70</v>
      </c>
      <c r="AU134" s="120" t="s">
        <v>71</v>
      </c>
      <c r="AY134" s="114" t="s">
        <v>147</v>
      </c>
      <c r="BK134" s="121">
        <f>BK135+BK174+BK179</f>
        <v>0</v>
      </c>
    </row>
    <row r="135" spans="2:65" s="11" customFormat="1" ht="22.8" customHeight="1">
      <c r="B135" s="113"/>
      <c r="D135" s="114" t="s">
        <v>70</v>
      </c>
      <c r="E135" s="122" t="s">
        <v>182</v>
      </c>
      <c r="F135" s="122" t="s">
        <v>183</v>
      </c>
      <c r="J135" s="123">
        <f>BK135</f>
        <v>0</v>
      </c>
      <c r="L135" s="113"/>
      <c r="M135" s="117"/>
      <c r="P135" s="118">
        <f>SUM(P136:P173)</f>
        <v>0</v>
      </c>
      <c r="R135" s="118">
        <f>SUM(R136:R173)</f>
        <v>0</v>
      </c>
      <c r="T135" s="119">
        <f>SUM(T136:T173)</f>
        <v>0</v>
      </c>
      <c r="AR135" s="114" t="s">
        <v>81</v>
      </c>
      <c r="AT135" s="120" t="s">
        <v>70</v>
      </c>
      <c r="AU135" s="120" t="s">
        <v>79</v>
      </c>
      <c r="AY135" s="114" t="s">
        <v>147</v>
      </c>
      <c r="BK135" s="121">
        <f>SUM(BK136:BK173)</f>
        <v>0</v>
      </c>
    </row>
    <row r="136" spans="2:65" s="1" customFormat="1" ht="33" customHeight="1">
      <c r="B136" s="25"/>
      <c r="C136" s="140" t="s">
        <v>79</v>
      </c>
      <c r="D136" s="140" t="s">
        <v>165</v>
      </c>
      <c r="E136" s="141" t="s">
        <v>297</v>
      </c>
      <c r="F136" s="142" t="s">
        <v>298</v>
      </c>
      <c r="G136" s="143" t="s">
        <v>187</v>
      </c>
      <c r="H136" s="144">
        <v>72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179</v>
      </c>
      <c r="AT136" s="135" t="s">
        <v>165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81</v>
      </c>
    </row>
    <row r="137" spans="2:65" s="1" customFormat="1" ht="19.2">
      <c r="B137" s="25"/>
      <c r="D137" s="137" t="s">
        <v>155</v>
      </c>
      <c r="F137" s="138" t="s">
        <v>298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24.15" customHeight="1">
      <c r="B138" s="25"/>
      <c r="C138" s="124" t="s">
        <v>81</v>
      </c>
      <c r="D138" s="124" t="s">
        <v>150</v>
      </c>
      <c r="E138" s="125" t="s">
        <v>299</v>
      </c>
      <c r="F138" s="126" t="s">
        <v>300</v>
      </c>
      <c r="G138" s="127" t="s">
        <v>187</v>
      </c>
      <c r="H138" s="128">
        <v>72</v>
      </c>
      <c r="I138" s="129"/>
      <c r="J138" s="129">
        <f>ROUND(I138*H138,2)</f>
        <v>0</v>
      </c>
      <c r="K138" s="126" t="s">
        <v>1</v>
      </c>
      <c r="L138" s="130"/>
      <c r="M138" s="131" t="s">
        <v>1</v>
      </c>
      <c r="N138" s="132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191</v>
      </c>
      <c r="AT138" s="135" t="s">
        <v>150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179</v>
      </c>
      <c r="BM138" s="135" t="s">
        <v>146</v>
      </c>
    </row>
    <row r="139" spans="2:65" s="1" customFormat="1" ht="19.2">
      <c r="B139" s="25"/>
      <c r="D139" s="137" t="s">
        <v>155</v>
      </c>
      <c r="F139" s="138" t="s">
        <v>300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33" customHeight="1">
      <c r="B140" s="25"/>
      <c r="C140" s="140" t="s">
        <v>158</v>
      </c>
      <c r="D140" s="140" t="s">
        <v>165</v>
      </c>
      <c r="E140" s="141" t="s">
        <v>301</v>
      </c>
      <c r="F140" s="142" t="s">
        <v>302</v>
      </c>
      <c r="G140" s="143" t="s">
        <v>187</v>
      </c>
      <c r="H140" s="144">
        <v>9</v>
      </c>
      <c r="I140" s="145"/>
      <c r="J140" s="145">
        <f>ROUND(I140*H140,2)</f>
        <v>0</v>
      </c>
      <c r="K140" s="142" t="s">
        <v>1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179</v>
      </c>
      <c r="AT140" s="135" t="s">
        <v>165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179</v>
      </c>
      <c r="BM140" s="135" t="s">
        <v>161</v>
      </c>
    </row>
    <row r="141" spans="2:65" s="1" customFormat="1" ht="19.2">
      <c r="B141" s="25"/>
      <c r="D141" s="137" t="s">
        <v>155</v>
      </c>
      <c r="F141" s="138" t="s">
        <v>302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24.15" customHeight="1">
      <c r="B142" s="25"/>
      <c r="C142" s="124" t="s">
        <v>146</v>
      </c>
      <c r="D142" s="124" t="s">
        <v>150</v>
      </c>
      <c r="E142" s="125" t="s">
        <v>303</v>
      </c>
      <c r="F142" s="126" t="s">
        <v>304</v>
      </c>
      <c r="G142" s="127" t="s">
        <v>187</v>
      </c>
      <c r="H142" s="128">
        <v>9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191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179</v>
      </c>
      <c r="BM142" s="135" t="s">
        <v>154</v>
      </c>
    </row>
    <row r="143" spans="2:65" s="1" customFormat="1" ht="19.2">
      <c r="B143" s="25"/>
      <c r="D143" s="137" t="s">
        <v>155</v>
      </c>
      <c r="F143" s="138" t="s">
        <v>304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4.15" customHeight="1">
      <c r="B144" s="25"/>
      <c r="C144" s="140" t="s">
        <v>164</v>
      </c>
      <c r="D144" s="140" t="s">
        <v>165</v>
      </c>
      <c r="E144" s="141" t="s">
        <v>201</v>
      </c>
      <c r="F144" s="142" t="s">
        <v>305</v>
      </c>
      <c r="G144" s="143" t="s">
        <v>187</v>
      </c>
      <c r="H144" s="144">
        <v>18</v>
      </c>
      <c r="I144" s="145"/>
      <c r="J144" s="145">
        <f>ROUND(I144*H144,2)</f>
        <v>0</v>
      </c>
      <c r="K144" s="142" t="s">
        <v>1</v>
      </c>
      <c r="L144" s="25"/>
      <c r="M144" s="146" t="s">
        <v>1</v>
      </c>
      <c r="N144" s="147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179</v>
      </c>
      <c r="AT144" s="135" t="s">
        <v>165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179</v>
      </c>
      <c r="BM144" s="135" t="s">
        <v>169</v>
      </c>
    </row>
    <row r="145" spans="2:65" s="1" customFormat="1" ht="19.2">
      <c r="B145" s="25"/>
      <c r="D145" s="137" t="s">
        <v>155</v>
      </c>
      <c r="F145" s="138" t="s">
        <v>305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44.25" customHeight="1">
      <c r="B146" s="25"/>
      <c r="C146" s="124" t="s">
        <v>161</v>
      </c>
      <c r="D146" s="124" t="s">
        <v>150</v>
      </c>
      <c r="E146" s="125" t="s">
        <v>204</v>
      </c>
      <c r="F146" s="126" t="s">
        <v>205</v>
      </c>
      <c r="G146" s="127" t="s">
        <v>187</v>
      </c>
      <c r="H146" s="128">
        <v>18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191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179</v>
      </c>
      <c r="BM146" s="135" t="s">
        <v>8</v>
      </c>
    </row>
    <row r="147" spans="2:65" s="1" customFormat="1" ht="28.8">
      <c r="B147" s="25"/>
      <c r="D147" s="137" t="s">
        <v>155</v>
      </c>
      <c r="F147" s="138" t="s">
        <v>205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172</v>
      </c>
      <c r="D148" s="124" t="s">
        <v>150</v>
      </c>
      <c r="E148" s="125" t="s">
        <v>306</v>
      </c>
      <c r="F148" s="126" t="s">
        <v>307</v>
      </c>
      <c r="G148" s="127" t="s">
        <v>187</v>
      </c>
      <c r="H148" s="128">
        <v>3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191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179</v>
      </c>
      <c r="BM148" s="135" t="s">
        <v>176</v>
      </c>
    </row>
    <row r="149" spans="2:65" s="1" customFormat="1">
      <c r="B149" s="25"/>
      <c r="D149" s="137" t="s">
        <v>155</v>
      </c>
      <c r="F149" s="138" t="s">
        <v>307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16.5" customHeight="1">
      <c r="B150" s="25"/>
      <c r="C150" s="124" t="s">
        <v>154</v>
      </c>
      <c r="D150" s="124" t="s">
        <v>150</v>
      </c>
      <c r="E150" s="125" t="s">
        <v>308</v>
      </c>
      <c r="F150" s="126" t="s">
        <v>309</v>
      </c>
      <c r="G150" s="127" t="s">
        <v>187</v>
      </c>
      <c r="H150" s="128">
        <v>12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191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179</v>
      </c>
      <c r="BM150" s="135" t="s">
        <v>179</v>
      </c>
    </row>
    <row r="151" spans="2:65" s="1" customFormat="1">
      <c r="B151" s="25"/>
      <c r="D151" s="137" t="s">
        <v>155</v>
      </c>
      <c r="F151" s="138" t="s">
        <v>309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16.5" customHeight="1">
      <c r="B152" s="25"/>
      <c r="C152" s="124" t="s">
        <v>184</v>
      </c>
      <c r="D152" s="124" t="s">
        <v>150</v>
      </c>
      <c r="E152" s="125" t="s">
        <v>310</v>
      </c>
      <c r="F152" s="126" t="s">
        <v>311</v>
      </c>
      <c r="G152" s="127" t="s">
        <v>187</v>
      </c>
      <c r="H152" s="128">
        <v>6</v>
      </c>
      <c r="I152" s="129"/>
      <c r="J152" s="129">
        <f>ROUND(I152*H152,2)</f>
        <v>0</v>
      </c>
      <c r="K152" s="126" t="s">
        <v>1</v>
      </c>
      <c r="L152" s="130"/>
      <c r="M152" s="131" t="s">
        <v>1</v>
      </c>
      <c r="N152" s="132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191</v>
      </c>
      <c r="AT152" s="135" t="s">
        <v>150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179</v>
      </c>
      <c r="BM152" s="135" t="s">
        <v>188</v>
      </c>
    </row>
    <row r="153" spans="2:65" s="1" customFormat="1">
      <c r="B153" s="25"/>
      <c r="D153" s="137" t="s">
        <v>155</v>
      </c>
      <c r="F153" s="138" t="s">
        <v>311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16.5" customHeight="1">
      <c r="B154" s="25"/>
      <c r="C154" s="124" t="s">
        <v>169</v>
      </c>
      <c r="D154" s="124" t="s">
        <v>150</v>
      </c>
      <c r="E154" s="125" t="s">
        <v>312</v>
      </c>
      <c r="F154" s="126" t="s">
        <v>313</v>
      </c>
      <c r="G154" s="127" t="s">
        <v>187</v>
      </c>
      <c r="H154" s="128">
        <v>14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191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179</v>
      </c>
      <c r="BM154" s="135" t="s">
        <v>192</v>
      </c>
    </row>
    <row r="155" spans="2:65" s="1" customFormat="1">
      <c r="B155" s="25"/>
      <c r="D155" s="137" t="s">
        <v>155</v>
      </c>
      <c r="F155" s="138" t="s">
        <v>313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16.5" customHeight="1">
      <c r="B156" s="25"/>
      <c r="C156" s="124" t="s">
        <v>193</v>
      </c>
      <c r="D156" s="124" t="s">
        <v>150</v>
      </c>
      <c r="E156" s="125" t="s">
        <v>314</v>
      </c>
      <c r="F156" s="126" t="s">
        <v>315</v>
      </c>
      <c r="G156" s="127" t="s">
        <v>187</v>
      </c>
      <c r="H156" s="128">
        <v>6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191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179</v>
      </c>
      <c r="BM156" s="135" t="s">
        <v>196</v>
      </c>
    </row>
    <row r="157" spans="2:65" s="1" customFormat="1">
      <c r="B157" s="25"/>
      <c r="D157" s="137" t="s">
        <v>155</v>
      </c>
      <c r="F157" s="138" t="s">
        <v>315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16.5" customHeight="1">
      <c r="B158" s="25"/>
      <c r="C158" s="124" t="s">
        <v>8</v>
      </c>
      <c r="D158" s="124" t="s">
        <v>150</v>
      </c>
      <c r="E158" s="125" t="s">
        <v>316</v>
      </c>
      <c r="F158" s="126" t="s">
        <v>317</v>
      </c>
      <c r="G158" s="127" t="s">
        <v>187</v>
      </c>
      <c r="H158" s="128">
        <v>6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191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199</v>
      </c>
    </row>
    <row r="159" spans="2:65" s="1" customFormat="1">
      <c r="B159" s="25"/>
      <c r="D159" s="137" t="s">
        <v>155</v>
      </c>
      <c r="F159" s="138" t="s">
        <v>317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16.5" customHeight="1">
      <c r="B160" s="25"/>
      <c r="C160" s="124" t="s">
        <v>200</v>
      </c>
      <c r="D160" s="124" t="s">
        <v>150</v>
      </c>
      <c r="E160" s="125" t="s">
        <v>318</v>
      </c>
      <c r="F160" s="126" t="s">
        <v>319</v>
      </c>
      <c r="G160" s="127" t="s">
        <v>187</v>
      </c>
      <c r="H160" s="128">
        <v>8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191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203</v>
      </c>
    </row>
    <row r="161" spans="2:65" s="1" customFormat="1">
      <c r="B161" s="25"/>
      <c r="D161" s="137" t="s">
        <v>155</v>
      </c>
      <c r="F161" s="138" t="s">
        <v>319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16.5" customHeight="1">
      <c r="B162" s="25"/>
      <c r="C162" s="124" t="s">
        <v>176</v>
      </c>
      <c r="D162" s="124" t="s">
        <v>150</v>
      </c>
      <c r="E162" s="125" t="s">
        <v>320</v>
      </c>
      <c r="F162" s="126" t="s">
        <v>321</v>
      </c>
      <c r="G162" s="127" t="s">
        <v>187</v>
      </c>
      <c r="H162" s="128">
        <v>2</v>
      </c>
      <c r="I162" s="129"/>
      <c r="J162" s="129">
        <f>ROUND(I162*H162,2)</f>
        <v>0</v>
      </c>
      <c r="K162" s="126" t="s">
        <v>1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191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179</v>
      </c>
      <c r="BM162" s="135" t="s">
        <v>206</v>
      </c>
    </row>
    <row r="163" spans="2:65" s="1" customFormat="1">
      <c r="B163" s="25"/>
      <c r="D163" s="137" t="s">
        <v>155</v>
      </c>
      <c r="F163" s="138" t="s">
        <v>321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16.5" customHeight="1">
      <c r="B164" s="25"/>
      <c r="C164" s="140" t="s">
        <v>207</v>
      </c>
      <c r="D164" s="140" t="s">
        <v>165</v>
      </c>
      <c r="E164" s="141" t="s">
        <v>322</v>
      </c>
      <c r="F164" s="142" t="s">
        <v>323</v>
      </c>
      <c r="G164" s="143" t="s">
        <v>187</v>
      </c>
      <c r="H164" s="144">
        <v>15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179</v>
      </c>
      <c r="AT164" s="135" t="s">
        <v>165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179</v>
      </c>
      <c r="BM164" s="135" t="s">
        <v>211</v>
      </c>
    </row>
    <row r="165" spans="2:65" s="1" customFormat="1">
      <c r="B165" s="25"/>
      <c r="D165" s="137" t="s">
        <v>155</v>
      </c>
      <c r="F165" s="138" t="s">
        <v>323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16.5" customHeight="1">
      <c r="B166" s="25"/>
      <c r="C166" s="140" t="s">
        <v>179</v>
      </c>
      <c r="D166" s="140" t="s">
        <v>165</v>
      </c>
      <c r="E166" s="141" t="s">
        <v>324</v>
      </c>
      <c r="F166" s="142" t="s">
        <v>325</v>
      </c>
      <c r="G166" s="143" t="s">
        <v>187</v>
      </c>
      <c r="H166" s="144">
        <v>20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179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179</v>
      </c>
      <c r="BM166" s="135" t="s">
        <v>191</v>
      </c>
    </row>
    <row r="167" spans="2:65" s="1" customFormat="1">
      <c r="B167" s="25"/>
      <c r="D167" s="137" t="s">
        <v>155</v>
      </c>
      <c r="F167" s="138" t="s">
        <v>325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16.5" customHeight="1">
      <c r="B168" s="25"/>
      <c r="C168" s="140" t="s">
        <v>217</v>
      </c>
      <c r="D168" s="140" t="s">
        <v>165</v>
      </c>
      <c r="E168" s="141" t="s">
        <v>326</v>
      </c>
      <c r="F168" s="142" t="s">
        <v>327</v>
      </c>
      <c r="G168" s="143" t="s">
        <v>187</v>
      </c>
      <c r="H168" s="144">
        <v>12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179</v>
      </c>
      <c r="AT168" s="135" t="s">
        <v>165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179</v>
      </c>
      <c r="BM168" s="135" t="s">
        <v>221</v>
      </c>
    </row>
    <row r="169" spans="2:65" s="1" customFormat="1">
      <c r="B169" s="25"/>
      <c r="D169" s="137" t="s">
        <v>155</v>
      </c>
      <c r="F169" s="138" t="s">
        <v>327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1.75" customHeight="1">
      <c r="B170" s="25"/>
      <c r="C170" s="140" t="s">
        <v>188</v>
      </c>
      <c r="D170" s="140" t="s">
        <v>165</v>
      </c>
      <c r="E170" s="141" t="s">
        <v>328</v>
      </c>
      <c r="F170" s="142" t="s">
        <v>329</v>
      </c>
      <c r="G170" s="143" t="s">
        <v>210</v>
      </c>
      <c r="H170" s="144">
        <v>20</v>
      </c>
      <c r="I170" s="145"/>
      <c r="J170" s="145">
        <f>ROUND(I170*H170,2)</f>
        <v>0</v>
      </c>
      <c r="K170" s="142" t="s">
        <v>1</v>
      </c>
      <c r="L170" s="25"/>
      <c r="M170" s="146" t="s">
        <v>1</v>
      </c>
      <c r="N170" s="147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179</v>
      </c>
      <c r="AT170" s="135" t="s">
        <v>165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179</v>
      </c>
      <c r="BM170" s="135" t="s">
        <v>224</v>
      </c>
    </row>
    <row r="171" spans="2:65" s="1" customFormat="1">
      <c r="B171" s="25"/>
      <c r="D171" s="137" t="s">
        <v>155</v>
      </c>
      <c r="F171" s="138" t="s">
        <v>329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16.5" customHeight="1">
      <c r="B172" s="25"/>
      <c r="C172" s="124" t="s">
        <v>225</v>
      </c>
      <c r="D172" s="124" t="s">
        <v>150</v>
      </c>
      <c r="E172" s="125" t="s">
        <v>330</v>
      </c>
      <c r="F172" s="126" t="s">
        <v>331</v>
      </c>
      <c r="G172" s="127" t="s">
        <v>210</v>
      </c>
      <c r="H172" s="128">
        <v>20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191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179</v>
      </c>
      <c r="BM172" s="135" t="s">
        <v>229</v>
      </c>
    </row>
    <row r="173" spans="2:65" s="1" customFormat="1">
      <c r="B173" s="25"/>
      <c r="D173" s="137" t="s">
        <v>155</v>
      </c>
      <c r="F173" s="138" t="s">
        <v>331</v>
      </c>
      <c r="L173" s="25"/>
      <c r="M173" s="139"/>
      <c r="T173" s="49"/>
      <c r="AT173" s="13" t="s">
        <v>155</v>
      </c>
      <c r="AU173" s="13" t="s">
        <v>81</v>
      </c>
    </row>
    <row r="174" spans="2:65" s="11" customFormat="1" ht="22.8" customHeight="1">
      <c r="B174" s="113"/>
      <c r="D174" s="114" t="s">
        <v>70</v>
      </c>
      <c r="E174" s="122" t="s">
        <v>332</v>
      </c>
      <c r="F174" s="122" t="s">
        <v>333</v>
      </c>
      <c r="J174" s="123">
        <f>BK174</f>
        <v>0</v>
      </c>
      <c r="L174" s="113"/>
      <c r="M174" s="117"/>
      <c r="P174" s="118">
        <f>SUM(P175:P178)</f>
        <v>0</v>
      </c>
      <c r="R174" s="118">
        <f>SUM(R175:R178)</f>
        <v>0</v>
      </c>
      <c r="T174" s="119">
        <f>SUM(T175:T178)</f>
        <v>0</v>
      </c>
      <c r="AR174" s="114" t="s">
        <v>81</v>
      </c>
      <c r="AT174" s="120" t="s">
        <v>70</v>
      </c>
      <c r="AU174" s="120" t="s">
        <v>79</v>
      </c>
      <c r="AY174" s="114" t="s">
        <v>147</v>
      </c>
      <c r="BK174" s="121">
        <f>SUM(BK175:BK178)</f>
        <v>0</v>
      </c>
    </row>
    <row r="175" spans="2:65" s="1" customFormat="1" ht="24.15" customHeight="1">
      <c r="B175" s="25"/>
      <c r="C175" s="140" t="s">
        <v>192</v>
      </c>
      <c r="D175" s="140" t="s">
        <v>165</v>
      </c>
      <c r="E175" s="141" t="s">
        <v>334</v>
      </c>
      <c r="F175" s="142" t="s">
        <v>335</v>
      </c>
      <c r="G175" s="143" t="s">
        <v>187</v>
      </c>
      <c r="H175" s="144">
        <v>18</v>
      </c>
      <c r="I175" s="145"/>
      <c r="J175" s="145">
        <f>ROUND(I175*H175,2)</f>
        <v>0</v>
      </c>
      <c r="K175" s="142" t="s">
        <v>1</v>
      </c>
      <c r="L175" s="25"/>
      <c r="M175" s="146" t="s">
        <v>1</v>
      </c>
      <c r="N175" s="147" t="s">
        <v>36</v>
      </c>
      <c r="O175" s="133">
        <v>0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179</v>
      </c>
      <c r="AT175" s="135" t="s">
        <v>165</v>
      </c>
      <c r="AU175" s="135" t="s">
        <v>81</v>
      </c>
      <c r="AY175" s="13" t="s">
        <v>147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79</v>
      </c>
      <c r="BK175" s="136">
        <f>ROUND(I175*H175,2)</f>
        <v>0</v>
      </c>
      <c r="BL175" s="13" t="s">
        <v>179</v>
      </c>
      <c r="BM175" s="135" t="s">
        <v>232</v>
      </c>
    </row>
    <row r="176" spans="2:65" s="1" customFormat="1" ht="19.2">
      <c r="B176" s="25"/>
      <c r="D176" s="137" t="s">
        <v>155</v>
      </c>
      <c r="F176" s="138" t="s">
        <v>335</v>
      </c>
      <c r="L176" s="25"/>
      <c r="M176" s="139"/>
      <c r="T176" s="49"/>
      <c r="AT176" s="13" t="s">
        <v>155</v>
      </c>
      <c r="AU176" s="13" t="s">
        <v>81</v>
      </c>
    </row>
    <row r="177" spans="2:65" s="1" customFormat="1" ht="24.15" customHeight="1">
      <c r="B177" s="25"/>
      <c r="C177" s="124" t="s">
        <v>7</v>
      </c>
      <c r="D177" s="124" t="s">
        <v>150</v>
      </c>
      <c r="E177" s="125" t="s">
        <v>336</v>
      </c>
      <c r="F177" s="126" t="s">
        <v>337</v>
      </c>
      <c r="G177" s="127" t="s">
        <v>187</v>
      </c>
      <c r="H177" s="128">
        <v>18</v>
      </c>
      <c r="I177" s="129"/>
      <c r="J177" s="129">
        <f>ROUND(I177*H177,2)</f>
        <v>0</v>
      </c>
      <c r="K177" s="126" t="s">
        <v>1</v>
      </c>
      <c r="L177" s="130"/>
      <c r="M177" s="131" t="s">
        <v>1</v>
      </c>
      <c r="N177" s="132" t="s">
        <v>36</v>
      </c>
      <c r="O177" s="133">
        <v>0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191</v>
      </c>
      <c r="AT177" s="135" t="s">
        <v>150</v>
      </c>
      <c r="AU177" s="135" t="s">
        <v>81</v>
      </c>
      <c r="AY177" s="13" t="s">
        <v>147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79</v>
      </c>
      <c r="BK177" s="136">
        <f>ROUND(I177*H177,2)</f>
        <v>0</v>
      </c>
      <c r="BL177" s="13" t="s">
        <v>179</v>
      </c>
      <c r="BM177" s="135" t="s">
        <v>235</v>
      </c>
    </row>
    <row r="178" spans="2:65" s="1" customFormat="1">
      <c r="B178" s="25"/>
      <c r="D178" s="137" t="s">
        <v>155</v>
      </c>
      <c r="F178" s="138" t="s">
        <v>337</v>
      </c>
      <c r="L178" s="25"/>
      <c r="M178" s="139"/>
      <c r="T178" s="49"/>
      <c r="AT178" s="13" t="s">
        <v>155</v>
      </c>
      <c r="AU178" s="13" t="s">
        <v>81</v>
      </c>
    </row>
    <row r="179" spans="2:65" s="11" customFormat="1" ht="22.8" customHeight="1">
      <c r="B179" s="113"/>
      <c r="D179" s="114" t="s">
        <v>70</v>
      </c>
      <c r="E179" s="122" t="s">
        <v>338</v>
      </c>
      <c r="F179" s="122" t="s">
        <v>339</v>
      </c>
      <c r="J179" s="123">
        <f>BK179</f>
        <v>0</v>
      </c>
      <c r="L179" s="113"/>
      <c r="M179" s="117"/>
      <c r="P179" s="118">
        <v>0</v>
      </c>
      <c r="R179" s="118">
        <v>0</v>
      </c>
      <c r="T179" s="119">
        <v>0</v>
      </c>
      <c r="AR179" s="114" t="s">
        <v>81</v>
      </c>
      <c r="AT179" s="120" t="s">
        <v>70</v>
      </c>
      <c r="AU179" s="120" t="s">
        <v>79</v>
      </c>
      <c r="AY179" s="114" t="s">
        <v>147</v>
      </c>
      <c r="BK179" s="121">
        <v>0</v>
      </c>
    </row>
    <row r="180" spans="2:65" s="11" customFormat="1" ht="25.95" customHeight="1">
      <c r="B180" s="113"/>
      <c r="D180" s="114" t="s">
        <v>70</v>
      </c>
      <c r="E180" s="115" t="s">
        <v>150</v>
      </c>
      <c r="F180" s="115" t="s">
        <v>214</v>
      </c>
      <c r="J180" s="116">
        <f>BK180</f>
        <v>0</v>
      </c>
      <c r="L180" s="113"/>
      <c r="M180" s="117"/>
      <c r="P180" s="118">
        <f>P181+P226</f>
        <v>0</v>
      </c>
      <c r="R180" s="118">
        <f>R181+R226</f>
        <v>0</v>
      </c>
      <c r="T180" s="119">
        <f>T181+T226</f>
        <v>0</v>
      </c>
      <c r="AR180" s="114" t="s">
        <v>158</v>
      </c>
      <c r="AT180" s="120" t="s">
        <v>70</v>
      </c>
      <c r="AU180" s="120" t="s">
        <v>71</v>
      </c>
      <c r="AY180" s="114" t="s">
        <v>147</v>
      </c>
      <c r="BK180" s="121">
        <f>BK181+BK226</f>
        <v>0</v>
      </c>
    </row>
    <row r="181" spans="2:65" s="11" customFormat="1" ht="22.8" customHeight="1">
      <c r="B181" s="113"/>
      <c r="D181" s="114" t="s">
        <v>70</v>
      </c>
      <c r="E181" s="122" t="s">
        <v>215</v>
      </c>
      <c r="F181" s="122" t="s">
        <v>216</v>
      </c>
      <c r="J181" s="123">
        <f>BK181</f>
        <v>0</v>
      </c>
      <c r="L181" s="113"/>
      <c r="M181" s="117"/>
      <c r="P181" s="118">
        <f>SUM(P182:P225)</f>
        <v>0</v>
      </c>
      <c r="R181" s="118">
        <f>SUM(R182:R225)</f>
        <v>0</v>
      </c>
      <c r="T181" s="119">
        <f>SUM(T182:T225)</f>
        <v>0</v>
      </c>
      <c r="AR181" s="114" t="s">
        <v>158</v>
      </c>
      <c r="AT181" s="120" t="s">
        <v>70</v>
      </c>
      <c r="AU181" s="120" t="s">
        <v>79</v>
      </c>
      <c r="AY181" s="114" t="s">
        <v>147</v>
      </c>
      <c r="BK181" s="121">
        <f>SUM(BK182:BK225)</f>
        <v>0</v>
      </c>
    </row>
    <row r="182" spans="2:65" s="1" customFormat="1" ht="24.15" customHeight="1">
      <c r="B182" s="25"/>
      <c r="C182" s="140" t="s">
        <v>196</v>
      </c>
      <c r="D182" s="140" t="s">
        <v>165</v>
      </c>
      <c r="E182" s="141" t="s">
        <v>340</v>
      </c>
      <c r="F182" s="142" t="s">
        <v>341</v>
      </c>
      <c r="G182" s="143" t="s">
        <v>210</v>
      </c>
      <c r="H182" s="144">
        <v>72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220</v>
      </c>
      <c r="AT182" s="135" t="s">
        <v>165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238</v>
      </c>
    </row>
    <row r="183" spans="2:65" s="1" customFormat="1" ht="19.2">
      <c r="B183" s="25"/>
      <c r="D183" s="137" t="s">
        <v>155</v>
      </c>
      <c r="F183" s="138" t="s">
        <v>341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6.5" customHeight="1">
      <c r="B184" s="25"/>
      <c r="C184" s="124" t="s">
        <v>239</v>
      </c>
      <c r="D184" s="124" t="s">
        <v>150</v>
      </c>
      <c r="E184" s="125" t="s">
        <v>342</v>
      </c>
      <c r="F184" s="126" t="s">
        <v>343</v>
      </c>
      <c r="G184" s="127" t="s">
        <v>210</v>
      </c>
      <c r="H184" s="128">
        <v>72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228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242</v>
      </c>
    </row>
    <row r="185" spans="2:65" s="1" customFormat="1">
      <c r="B185" s="25"/>
      <c r="D185" s="137" t="s">
        <v>155</v>
      </c>
      <c r="F185" s="138" t="s">
        <v>343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16.5" customHeight="1">
      <c r="B186" s="25"/>
      <c r="C186" s="140" t="s">
        <v>199</v>
      </c>
      <c r="D186" s="140" t="s">
        <v>165</v>
      </c>
      <c r="E186" s="141" t="s">
        <v>344</v>
      </c>
      <c r="F186" s="142" t="s">
        <v>345</v>
      </c>
      <c r="G186" s="143" t="s">
        <v>210</v>
      </c>
      <c r="H186" s="144">
        <v>4</v>
      </c>
      <c r="I186" s="145"/>
      <c r="J186" s="145">
        <f>ROUND(I186*H186,2)</f>
        <v>0</v>
      </c>
      <c r="K186" s="142" t="s">
        <v>1</v>
      </c>
      <c r="L186" s="25"/>
      <c r="M186" s="146" t="s">
        <v>1</v>
      </c>
      <c r="N186" s="147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220</v>
      </c>
      <c r="AT186" s="135" t="s">
        <v>165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245</v>
      </c>
    </row>
    <row r="187" spans="2:65" s="1" customFormat="1">
      <c r="B187" s="25"/>
      <c r="D187" s="137" t="s">
        <v>155</v>
      </c>
      <c r="F187" s="138" t="s">
        <v>345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16.5" customHeight="1">
      <c r="B188" s="25"/>
      <c r="C188" s="124" t="s">
        <v>246</v>
      </c>
      <c r="D188" s="124" t="s">
        <v>150</v>
      </c>
      <c r="E188" s="125" t="s">
        <v>346</v>
      </c>
      <c r="F188" s="126" t="s">
        <v>347</v>
      </c>
      <c r="G188" s="127" t="s">
        <v>210</v>
      </c>
      <c r="H188" s="128">
        <v>4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228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249</v>
      </c>
    </row>
    <row r="189" spans="2:65" s="1" customFormat="1">
      <c r="B189" s="25"/>
      <c r="D189" s="137" t="s">
        <v>155</v>
      </c>
      <c r="F189" s="138" t="s">
        <v>347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44.25" customHeight="1">
      <c r="B190" s="25"/>
      <c r="C190" s="140" t="s">
        <v>203</v>
      </c>
      <c r="D190" s="140" t="s">
        <v>165</v>
      </c>
      <c r="E190" s="141" t="s">
        <v>348</v>
      </c>
      <c r="F190" s="142" t="s">
        <v>349</v>
      </c>
      <c r="G190" s="143" t="s">
        <v>210</v>
      </c>
      <c r="H190" s="144">
        <v>18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220</v>
      </c>
      <c r="AT190" s="135" t="s">
        <v>165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220</v>
      </c>
      <c r="BM190" s="135" t="s">
        <v>252</v>
      </c>
    </row>
    <row r="191" spans="2:65" s="1" customFormat="1" ht="28.8">
      <c r="B191" s="25"/>
      <c r="D191" s="137" t="s">
        <v>155</v>
      </c>
      <c r="F191" s="138" t="s">
        <v>349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24" t="s">
        <v>253</v>
      </c>
      <c r="D192" s="124" t="s">
        <v>150</v>
      </c>
      <c r="E192" s="125" t="s">
        <v>350</v>
      </c>
      <c r="F192" s="126" t="s">
        <v>351</v>
      </c>
      <c r="G192" s="127" t="s">
        <v>210</v>
      </c>
      <c r="H192" s="128">
        <v>18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228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220</v>
      </c>
      <c r="BM192" s="135" t="s">
        <v>256</v>
      </c>
    </row>
    <row r="193" spans="2:65" s="1" customFormat="1">
      <c r="B193" s="25"/>
      <c r="D193" s="137" t="s">
        <v>155</v>
      </c>
      <c r="F193" s="138" t="s">
        <v>351</v>
      </c>
      <c r="L193" s="25"/>
      <c r="M193" s="139"/>
      <c r="T193" s="49"/>
      <c r="AT193" s="13" t="s">
        <v>155</v>
      </c>
      <c r="AU193" s="13" t="s">
        <v>81</v>
      </c>
    </row>
    <row r="194" spans="2:65" s="1" customFormat="1" ht="33" customHeight="1">
      <c r="B194" s="25"/>
      <c r="C194" s="140" t="s">
        <v>206</v>
      </c>
      <c r="D194" s="140" t="s">
        <v>165</v>
      </c>
      <c r="E194" s="141" t="s">
        <v>352</v>
      </c>
      <c r="F194" s="142" t="s">
        <v>353</v>
      </c>
      <c r="G194" s="143" t="s">
        <v>210</v>
      </c>
      <c r="H194" s="144">
        <v>18</v>
      </c>
      <c r="I194" s="145"/>
      <c r="J194" s="145">
        <f>ROUND(I194*H194,2)</f>
        <v>0</v>
      </c>
      <c r="K194" s="142" t="s">
        <v>1</v>
      </c>
      <c r="L194" s="25"/>
      <c r="M194" s="146" t="s">
        <v>1</v>
      </c>
      <c r="N194" s="147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220</v>
      </c>
      <c r="AT194" s="135" t="s">
        <v>165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220</v>
      </c>
      <c r="BM194" s="135" t="s">
        <v>259</v>
      </c>
    </row>
    <row r="195" spans="2:65" s="1" customFormat="1" ht="19.2">
      <c r="B195" s="25"/>
      <c r="D195" s="137" t="s">
        <v>155</v>
      </c>
      <c r="F195" s="138" t="s">
        <v>353</v>
      </c>
      <c r="L195" s="25"/>
      <c r="M195" s="139"/>
      <c r="T195" s="49"/>
      <c r="AT195" s="13" t="s">
        <v>155</v>
      </c>
      <c r="AU195" s="13" t="s">
        <v>81</v>
      </c>
    </row>
    <row r="196" spans="2:65" s="1" customFormat="1" ht="21.75" customHeight="1">
      <c r="B196" s="25"/>
      <c r="C196" s="124" t="s">
        <v>262</v>
      </c>
      <c r="D196" s="124" t="s">
        <v>150</v>
      </c>
      <c r="E196" s="125" t="s">
        <v>354</v>
      </c>
      <c r="F196" s="126" t="s">
        <v>355</v>
      </c>
      <c r="G196" s="127" t="s">
        <v>210</v>
      </c>
      <c r="H196" s="128">
        <v>18</v>
      </c>
      <c r="I196" s="129"/>
      <c r="J196" s="129">
        <f>ROUND(I196*H196,2)</f>
        <v>0</v>
      </c>
      <c r="K196" s="126" t="s">
        <v>1</v>
      </c>
      <c r="L196" s="130"/>
      <c r="M196" s="131" t="s">
        <v>1</v>
      </c>
      <c r="N196" s="132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228</v>
      </c>
      <c r="AT196" s="135" t="s">
        <v>150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265</v>
      </c>
    </row>
    <row r="197" spans="2:65" s="1" customFormat="1">
      <c r="B197" s="25"/>
      <c r="D197" s="137" t="s">
        <v>155</v>
      </c>
      <c r="F197" s="138" t="s">
        <v>355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16.5" customHeight="1">
      <c r="B198" s="25"/>
      <c r="C198" s="140" t="s">
        <v>211</v>
      </c>
      <c r="D198" s="140" t="s">
        <v>165</v>
      </c>
      <c r="E198" s="141" t="s">
        <v>356</v>
      </c>
      <c r="F198" s="142" t="s">
        <v>357</v>
      </c>
      <c r="G198" s="143" t="s">
        <v>210</v>
      </c>
      <c r="H198" s="144">
        <v>2</v>
      </c>
      <c r="I198" s="145"/>
      <c r="J198" s="145">
        <f>ROUND(I198*H198,2)</f>
        <v>0</v>
      </c>
      <c r="K198" s="142" t="s">
        <v>1</v>
      </c>
      <c r="L198" s="25"/>
      <c r="M198" s="146" t="s">
        <v>1</v>
      </c>
      <c r="N198" s="147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220</v>
      </c>
      <c r="AT198" s="135" t="s">
        <v>165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220</v>
      </c>
      <c r="BM198" s="135" t="s">
        <v>273</v>
      </c>
    </row>
    <row r="199" spans="2:65" s="1" customFormat="1">
      <c r="B199" s="25"/>
      <c r="D199" s="137" t="s">
        <v>155</v>
      </c>
      <c r="F199" s="138" t="s">
        <v>357</v>
      </c>
      <c r="L199" s="25"/>
      <c r="M199" s="139"/>
      <c r="T199" s="49"/>
      <c r="AT199" s="13" t="s">
        <v>155</v>
      </c>
      <c r="AU199" s="13" t="s">
        <v>81</v>
      </c>
    </row>
    <row r="200" spans="2:65" s="1" customFormat="1" ht="16.5" customHeight="1">
      <c r="B200" s="25"/>
      <c r="C200" s="124" t="s">
        <v>276</v>
      </c>
      <c r="D200" s="124" t="s">
        <v>150</v>
      </c>
      <c r="E200" s="125" t="s">
        <v>358</v>
      </c>
      <c r="F200" s="126" t="s">
        <v>359</v>
      </c>
      <c r="G200" s="127" t="s">
        <v>210</v>
      </c>
      <c r="H200" s="128">
        <v>2</v>
      </c>
      <c r="I200" s="129"/>
      <c r="J200" s="129">
        <f>ROUND(I200*H200,2)</f>
        <v>0</v>
      </c>
      <c r="K200" s="126" t="s">
        <v>1</v>
      </c>
      <c r="L200" s="130"/>
      <c r="M200" s="131" t="s">
        <v>1</v>
      </c>
      <c r="N200" s="132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228</v>
      </c>
      <c r="AT200" s="135" t="s">
        <v>150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220</v>
      </c>
      <c r="BM200" s="135" t="s">
        <v>279</v>
      </c>
    </row>
    <row r="201" spans="2:65" s="1" customFormat="1">
      <c r="B201" s="25"/>
      <c r="D201" s="137" t="s">
        <v>155</v>
      </c>
      <c r="F201" s="138" t="s">
        <v>359</v>
      </c>
      <c r="L201" s="25"/>
      <c r="M201" s="139"/>
      <c r="T201" s="49"/>
      <c r="AT201" s="13" t="s">
        <v>155</v>
      </c>
      <c r="AU201" s="13" t="s">
        <v>81</v>
      </c>
    </row>
    <row r="202" spans="2:65" s="1" customFormat="1" ht="16.5" customHeight="1">
      <c r="B202" s="25"/>
      <c r="C202" s="140" t="s">
        <v>191</v>
      </c>
      <c r="D202" s="140" t="s">
        <v>165</v>
      </c>
      <c r="E202" s="141" t="s">
        <v>360</v>
      </c>
      <c r="F202" s="142" t="s">
        <v>361</v>
      </c>
      <c r="G202" s="143" t="s">
        <v>210</v>
      </c>
      <c r="H202" s="144">
        <v>6</v>
      </c>
      <c r="I202" s="145"/>
      <c r="J202" s="145">
        <f>ROUND(I202*H202,2)</f>
        <v>0</v>
      </c>
      <c r="K202" s="142" t="s">
        <v>1</v>
      </c>
      <c r="L202" s="25"/>
      <c r="M202" s="146" t="s">
        <v>1</v>
      </c>
      <c r="N202" s="147" t="s">
        <v>36</v>
      </c>
      <c r="O202" s="133">
        <v>0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220</v>
      </c>
      <c r="AT202" s="135" t="s">
        <v>165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220</v>
      </c>
      <c r="BM202" s="135" t="s">
        <v>220</v>
      </c>
    </row>
    <row r="203" spans="2:65" s="1" customFormat="1">
      <c r="B203" s="25"/>
      <c r="D203" s="137" t="s">
        <v>155</v>
      </c>
      <c r="F203" s="138" t="s">
        <v>361</v>
      </c>
      <c r="L203" s="25"/>
      <c r="M203" s="139"/>
      <c r="T203" s="49"/>
      <c r="AT203" s="13" t="s">
        <v>155</v>
      </c>
      <c r="AU203" s="13" t="s">
        <v>81</v>
      </c>
    </row>
    <row r="204" spans="2:65" s="1" customFormat="1" ht="24.15" customHeight="1">
      <c r="B204" s="25"/>
      <c r="C204" s="124" t="s">
        <v>284</v>
      </c>
      <c r="D204" s="124" t="s">
        <v>150</v>
      </c>
      <c r="E204" s="125" t="s">
        <v>362</v>
      </c>
      <c r="F204" s="126" t="s">
        <v>363</v>
      </c>
      <c r="G204" s="127" t="s">
        <v>210</v>
      </c>
      <c r="H204" s="128">
        <v>6</v>
      </c>
      <c r="I204" s="129"/>
      <c r="J204" s="129">
        <f>ROUND(I204*H204,2)</f>
        <v>0</v>
      </c>
      <c r="K204" s="126" t="s">
        <v>1</v>
      </c>
      <c r="L204" s="130"/>
      <c r="M204" s="131" t="s">
        <v>1</v>
      </c>
      <c r="N204" s="132" t="s">
        <v>36</v>
      </c>
      <c r="O204" s="133">
        <v>0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228</v>
      </c>
      <c r="AT204" s="135" t="s">
        <v>150</v>
      </c>
      <c r="AU204" s="135" t="s">
        <v>81</v>
      </c>
      <c r="AY204" s="13" t="s">
        <v>147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79</v>
      </c>
      <c r="BK204" s="136">
        <f>ROUND(I204*H204,2)</f>
        <v>0</v>
      </c>
      <c r="BL204" s="13" t="s">
        <v>220</v>
      </c>
      <c r="BM204" s="135" t="s">
        <v>288</v>
      </c>
    </row>
    <row r="205" spans="2:65" s="1" customFormat="1">
      <c r="B205" s="25"/>
      <c r="D205" s="137" t="s">
        <v>155</v>
      </c>
      <c r="F205" s="138" t="s">
        <v>363</v>
      </c>
      <c r="L205" s="25"/>
      <c r="M205" s="139"/>
      <c r="T205" s="49"/>
      <c r="AT205" s="13" t="s">
        <v>155</v>
      </c>
      <c r="AU205" s="13" t="s">
        <v>81</v>
      </c>
    </row>
    <row r="206" spans="2:65" s="1" customFormat="1" ht="49.05" customHeight="1">
      <c r="B206" s="25"/>
      <c r="C206" s="140" t="s">
        <v>221</v>
      </c>
      <c r="D206" s="140" t="s">
        <v>165</v>
      </c>
      <c r="E206" s="141" t="s">
        <v>364</v>
      </c>
      <c r="F206" s="142" t="s">
        <v>365</v>
      </c>
      <c r="G206" s="143" t="s">
        <v>187</v>
      </c>
      <c r="H206" s="144">
        <v>99</v>
      </c>
      <c r="I206" s="145"/>
      <c r="J206" s="145">
        <f>ROUND(I206*H206,2)</f>
        <v>0</v>
      </c>
      <c r="K206" s="142" t="s">
        <v>1</v>
      </c>
      <c r="L206" s="25"/>
      <c r="M206" s="146" t="s">
        <v>1</v>
      </c>
      <c r="N206" s="147" t="s">
        <v>36</v>
      </c>
      <c r="O206" s="133">
        <v>0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220</v>
      </c>
      <c r="AT206" s="135" t="s">
        <v>165</v>
      </c>
      <c r="AU206" s="135" t="s">
        <v>81</v>
      </c>
      <c r="AY206" s="13" t="s">
        <v>147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3" t="s">
        <v>79</v>
      </c>
      <c r="BK206" s="136">
        <f>ROUND(I206*H206,2)</f>
        <v>0</v>
      </c>
      <c r="BL206" s="13" t="s">
        <v>220</v>
      </c>
      <c r="BM206" s="135" t="s">
        <v>366</v>
      </c>
    </row>
    <row r="207" spans="2:65" s="1" customFormat="1" ht="28.8">
      <c r="B207" s="25"/>
      <c r="D207" s="137" t="s">
        <v>155</v>
      </c>
      <c r="F207" s="138" t="s">
        <v>365</v>
      </c>
      <c r="L207" s="25"/>
      <c r="M207" s="139"/>
      <c r="T207" s="49"/>
      <c r="AT207" s="13" t="s">
        <v>155</v>
      </c>
      <c r="AU207" s="13" t="s">
        <v>81</v>
      </c>
    </row>
    <row r="208" spans="2:65" s="1" customFormat="1" ht="37.799999999999997" customHeight="1">
      <c r="B208" s="25"/>
      <c r="C208" s="124" t="s">
        <v>367</v>
      </c>
      <c r="D208" s="124" t="s">
        <v>150</v>
      </c>
      <c r="E208" s="125" t="s">
        <v>368</v>
      </c>
      <c r="F208" s="126" t="s">
        <v>369</v>
      </c>
      <c r="G208" s="127" t="s">
        <v>187</v>
      </c>
      <c r="H208" s="128">
        <v>99</v>
      </c>
      <c r="I208" s="129"/>
      <c r="J208" s="129">
        <f>ROUND(I208*H208,2)</f>
        <v>0</v>
      </c>
      <c r="K208" s="126" t="s">
        <v>1</v>
      </c>
      <c r="L208" s="130"/>
      <c r="M208" s="131" t="s">
        <v>1</v>
      </c>
      <c r="N208" s="132" t="s">
        <v>36</v>
      </c>
      <c r="O208" s="133">
        <v>0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228</v>
      </c>
      <c r="AT208" s="135" t="s">
        <v>150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220</v>
      </c>
      <c r="BM208" s="135" t="s">
        <v>370</v>
      </c>
    </row>
    <row r="209" spans="2:65" s="1" customFormat="1" ht="28.8">
      <c r="B209" s="25"/>
      <c r="D209" s="137" t="s">
        <v>155</v>
      </c>
      <c r="F209" s="138" t="s">
        <v>369</v>
      </c>
      <c r="L209" s="25"/>
      <c r="M209" s="139"/>
      <c r="T209" s="49"/>
      <c r="AT209" s="13" t="s">
        <v>155</v>
      </c>
      <c r="AU209" s="13" t="s">
        <v>81</v>
      </c>
    </row>
    <row r="210" spans="2:65" s="1" customFormat="1" ht="16.5" customHeight="1">
      <c r="B210" s="25"/>
      <c r="C210" s="124" t="s">
        <v>224</v>
      </c>
      <c r="D210" s="124" t="s">
        <v>150</v>
      </c>
      <c r="E210" s="125" t="s">
        <v>371</v>
      </c>
      <c r="F210" s="126" t="s">
        <v>372</v>
      </c>
      <c r="G210" s="127" t="s">
        <v>168</v>
      </c>
      <c r="H210" s="128">
        <v>1</v>
      </c>
      <c r="I210" s="129"/>
      <c r="J210" s="129">
        <f>ROUND(I210*H210,2)</f>
        <v>0</v>
      </c>
      <c r="K210" s="126" t="s">
        <v>1</v>
      </c>
      <c r="L210" s="130"/>
      <c r="M210" s="131" t="s">
        <v>1</v>
      </c>
      <c r="N210" s="132" t="s">
        <v>36</v>
      </c>
      <c r="O210" s="133">
        <v>0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228</v>
      </c>
      <c r="AT210" s="135" t="s">
        <v>150</v>
      </c>
      <c r="AU210" s="135" t="s">
        <v>81</v>
      </c>
      <c r="AY210" s="13" t="s">
        <v>147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3" t="s">
        <v>79</v>
      </c>
      <c r="BK210" s="136">
        <f>ROUND(I210*H210,2)</f>
        <v>0</v>
      </c>
      <c r="BL210" s="13" t="s">
        <v>220</v>
      </c>
      <c r="BM210" s="135" t="s">
        <v>373</v>
      </c>
    </row>
    <row r="211" spans="2:65" s="1" customFormat="1">
      <c r="B211" s="25"/>
      <c r="D211" s="137" t="s">
        <v>155</v>
      </c>
      <c r="F211" s="138" t="s">
        <v>372</v>
      </c>
      <c r="L211" s="25"/>
      <c r="M211" s="139"/>
      <c r="T211" s="49"/>
      <c r="AT211" s="13" t="s">
        <v>155</v>
      </c>
      <c r="AU211" s="13" t="s">
        <v>81</v>
      </c>
    </row>
    <row r="212" spans="2:65" s="1" customFormat="1" ht="21.75" customHeight="1">
      <c r="B212" s="25"/>
      <c r="C212" s="140" t="s">
        <v>374</v>
      </c>
      <c r="D212" s="140" t="s">
        <v>165</v>
      </c>
      <c r="E212" s="141" t="s">
        <v>375</v>
      </c>
      <c r="F212" s="142" t="s">
        <v>376</v>
      </c>
      <c r="G212" s="143" t="s">
        <v>210</v>
      </c>
      <c r="H212" s="144">
        <v>1</v>
      </c>
      <c r="I212" s="145"/>
      <c r="J212" s="145">
        <f>ROUND(I212*H212,2)</f>
        <v>0</v>
      </c>
      <c r="K212" s="142" t="s">
        <v>1</v>
      </c>
      <c r="L212" s="25"/>
      <c r="M212" s="146" t="s">
        <v>1</v>
      </c>
      <c r="N212" s="147" t="s">
        <v>36</v>
      </c>
      <c r="O212" s="133">
        <v>0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220</v>
      </c>
      <c r="AT212" s="135" t="s">
        <v>165</v>
      </c>
      <c r="AU212" s="135" t="s">
        <v>81</v>
      </c>
      <c r="AY212" s="13" t="s">
        <v>147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3" t="s">
        <v>79</v>
      </c>
      <c r="BK212" s="136">
        <f>ROUND(I212*H212,2)</f>
        <v>0</v>
      </c>
      <c r="BL212" s="13" t="s">
        <v>220</v>
      </c>
      <c r="BM212" s="135" t="s">
        <v>377</v>
      </c>
    </row>
    <row r="213" spans="2:65" s="1" customFormat="1">
      <c r="B213" s="25"/>
      <c r="D213" s="137" t="s">
        <v>155</v>
      </c>
      <c r="F213" s="138" t="s">
        <v>376</v>
      </c>
      <c r="L213" s="25"/>
      <c r="M213" s="139"/>
      <c r="T213" s="49"/>
      <c r="AT213" s="13" t="s">
        <v>155</v>
      </c>
      <c r="AU213" s="13" t="s">
        <v>81</v>
      </c>
    </row>
    <row r="214" spans="2:65" s="1" customFormat="1" ht="16.5" customHeight="1">
      <c r="B214" s="25"/>
      <c r="C214" s="124" t="s">
        <v>229</v>
      </c>
      <c r="D214" s="124" t="s">
        <v>150</v>
      </c>
      <c r="E214" s="125" t="s">
        <v>378</v>
      </c>
      <c r="F214" s="126" t="s">
        <v>379</v>
      </c>
      <c r="G214" s="127" t="s">
        <v>210</v>
      </c>
      <c r="H214" s="128">
        <v>1</v>
      </c>
      <c r="I214" s="129"/>
      <c r="J214" s="129">
        <f>ROUND(I214*H214,2)</f>
        <v>0</v>
      </c>
      <c r="K214" s="126" t="s">
        <v>1</v>
      </c>
      <c r="L214" s="130"/>
      <c r="M214" s="131" t="s">
        <v>1</v>
      </c>
      <c r="N214" s="132" t="s">
        <v>36</v>
      </c>
      <c r="O214" s="133">
        <v>0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228</v>
      </c>
      <c r="AT214" s="135" t="s">
        <v>150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220</v>
      </c>
      <c r="BM214" s="135" t="s">
        <v>380</v>
      </c>
    </row>
    <row r="215" spans="2:65" s="1" customFormat="1">
      <c r="B215" s="25"/>
      <c r="D215" s="137" t="s">
        <v>155</v>
      </c>
      <c r="F215" s="138" t="s">
        <v>379</v>
      </c>
      <c r="L215" s="25"/>
      <c r="M215" s="139"/>
      <c r="T215" s="49"/>
      <c r="AT215" s="13" t="s">
        <v>155</v>
      </c>
      <c r="AU215" s="13" t="s">
        <v>81</v>
      </c>
    </row>
    <row r="216" spans="2:65" s="1" customFormat="1" ht="37.799999999999997" customHeight="1">
      <c r="B216" s="25"/>
      <c r="C216" s="140" t="s">
        <v>381</v>
      </c>
      <c r="D216" s="140" t="s">
        <v>165</v>
      </c>
      <c r="E216" s="141" t="s">
        <v>382</v>
      </c>
      <c r="F216" s="142" t="s">
        <v>383</v>
      </c>
      <c r="G216" s="143" t="s">
        <v>210</v>
      </c>
      <c r="H216" s="144">
        <v>1</v>
      </c>
      <c r="I216" s="145"/>
      <c r="J216" s="145">
        <f>ROUND(I216*H216,2)</f>
        <v>0</v>
      </c>
      <c r="K216" s="142" t="s">
        <v>1</v>
      </c>
      <c r="L216" s="25"/>
      <c r="M216" s="146" t="s">
        <v>1</v>
      </c>
      <c r="N216" s="147" t="s">
        <v>36</v>
      </c>
      <c r="O216" s="133">
        <v>0</v>
      </c>
      <c r="P216" s="133">
        <f>O216*H216</f>
        <v>0</v>
      </c>
      <c r="Q216" s="133">
        <v>0</v>
      </c>
      <c r="R216" s="133">
        <f>Q216*H216</f>
        <v>0</v>
      </c>
      <c r="S216" s="133">
        <v>0</v>
      </c>
      <c r="T216" s="134">
        <f>S216*H216</f>
        <v>0</v>
      </c>
      <c r="AR216" s="135" t="s">
        <v>220</v>
      </c>
      <c r="AT216" s="135" t="s">
        <v>165</v>
      </c>
      <c r="AU216" s="135" t="s">
        <v>81</v>
      </c>
      <c r="AY216" s="13" t="s">
        <v>147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3" t="s">
        <v>79</v>
      </c>
      <c r="BK216" s="136">
        <f>ROUND(I216*H216,2)</f>
        <v>0</v>
      </c>
      <c r="BL216" s="13" t="s">
        <v>220</v>
      </c>
      <c r="BM216" s="135" t="s">
        <v>384</v>
      </c>
    </row>
    <row r="217" spans="2:65" s="1" customFormat="1" ht="19.2">
      <c r="B217" s="25"/>
      <c r="D217" s="137" t="s">
        <v>155</v>
      </c>
      <c r="F217" s="138" t="s">
        <v>383</v>
      </c>
      <c r="L217" s="25"/>
      <c r="M217" s="139"/>
      <c r="T217" s="49"/>
      <c r="AT217" s="13" t="s">
        <v>155</v>
      </c>
      <c r="AU217" s="13" t="s">
        <v>81</v>
      </c>
    </row>
    <row r="218" spans="2:65" s="1" customFormat="1" ht="33" customHeight="1">
      <c r="B218" s="25"/>
      <c r="C218" s="124" t="s">
        <v>232</v>
      </c>
      <c r="D218" s="124" t="s">
        <v>150</v>
      </c>
      <c r="E218" s="125" t="s">
        <v>385</v>
      </c>
      <c r="F218" s="126" t="s">
        <v>386</v>
      </c>
      <c r="G218" s="127" t="s">
        <v>210</v>
      </c>
      <c r="H218" s="128">
        <v>1</v>
      </c>
      <c r="I218" s="129"/>
      <c r="J218" s="129">
        <f>ROUND(I218*H218,2)</f>
        <v>0</v>
      </c>
      <c r="K218" s="126" t="s">
        <v>1</v>
      </c>
      <c r="L218" s="130"/>
      <c r="M218" s="131" t="s">
        <v>1</v>
      </c>
      <c r="N218" s="132" t="s">
        <v>36</v>
      </c>
      <c r="O218" s="133">
        <v>0</v>
      </c>
      <c r="P218" s="133">
        <f>O218*H218</f>
        <v>0</v>
      </c>
      <c r="Q218" s="133">
        <v>0</v>
      </c>
      <c r="R218" s="133">
        <f>Q218*H218</f>
        <v>0</v>
      </c>
      <c r="S218" s="133">
        <v>0</v>
      </c>
      <c r="T218" s="134">
        <f>S218*H218</f>
        <v>0</v>
      </c>
      <c r="AR218" s="135" t="s">
        <v>228</v>
      </c>
      <c r="AT218" s="135" t="s">
        <v>150</v>
      </c>
      <c r="AU218" s="135" t="s">
        <v>81</v>
      </c>
      <c r="AY218" s="13" t="s">
        <v>147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3" t="s">
        <v>79</v>
      </c>
      <c r="BK218" s="136">
        <f>ROUND(I218*H218,2)</f>
        <v>0</v>
      </c>
      <c r="BL218" s="13" t="s">
        <v>220</v>
      </c>
      <c r="BM218" s="135" t="s">
        <v>387</v>
      </c>
    </row>
    <row r="219" spans="2:65" s="1" customFormat="1" ht="19.2">
      <c r="B219" s="25"/>
      <c r="D219" s="137" t="s">
        <v>155</v>
      </c>
      <c r="F219" s="138" t="s">
        <v>386</v>
      </c>
      <c r="L219" s="25"/>
      <c r="M219" s="139"/>
      <c r="T219" s="49"/>
      <c r="AT219" s="13" t="s">
        <v>155</v>
      </c>
      <c r="AU219" s="13" t="s">
        <v>81</v>
      </c>
    </row>
    <row r="220" spans="2:65" s="1" customFormat="1" ht="49.05" customHeight="1">
      <c r="B220" s="25"/>
      <c r="C220" s="140" t="s">
        <v>388</v>
      </c>
      <c r="D220" s="140" t="s">
        <v>165</v>
      </c>
      <c r="E220" s="141" t="s">
        <v>389</v>
      </c>
      <c r="F220" s="142" t="s">
        <v>390</v>
      </c>
      <c r="G220" s="143" t="s">
        <v>187</v>
      </c>
      <c r="H220" s="144">
        <v>5</v>
      </c>
      <c r="I220" s="145"/>
      <c r="J220" s="145">
        <f>ROUND(I220*H220,2)</f>
        <v>0</v>
      </c>
      <c r="K220" s="142" t="s">
        <v>1</v>
      </c>
      <c r="L220" s="25"/>
      <c r="M220" s="146" t="s">
        <v>1</v>
      </c>
      <c r="N220" s="147" t="s">
        <v>36</v>
      </c>
      <c r="O220" s="133">
        <v>0</v>
      </c>
      <c r="P220" s="133">
        <f>O220*H220</f>
        <v>0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220</v>
      </c>
      <c r="AT220" s="135" t="s">
        <v>165</v>
      </c>
      <c r="AU220" s="135" t="s">
        <v>81</v>
      </c>
      <c r="AY220" s="13" t="s">
        <v>147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3" t="s">
        <v>79</v>
      </c>
      <c r="BK220" s="136">
        <f>ROUND(I220*H220,2)</f>
        <v>0</v>
      </c>
      <c r="BL220" s="13" t="s">
        <v>220</v>
      </c>
      <c r="BM220" s="135" t="s">
        <v>391</v>
      </c>
    </row>
    <row r="221" spans="2:65" s="1" customFormat="1" ht="28.8">
      <c r="B221" s="25"/>
      <c r="D221" s="137" t="s">
        <v>155</v>
      </c>
      <c r="F221" s="138" t="s">
        <v>390</v>
      </c>
      <c r="L221" s="25"/>
      <c r="M221" s="139"/>
      <c r="T221" s="49"/>
      <c r="AT221" s="13" t="s">
        <v>155</v>
      </c>
      <c r="AU221" s="13" t="s">
        <v>81</v>
      </c>
    </row>
    <row r="222" spans="2:65" s="1" customFormat="1" ht="16.5" customHeight="1">
      <c r="B222" s="25"/>
      <c r="C222" s="124" t="s">
        <v>235</v>
      </c>
      <c r="D222" s="124" t="s">
        <v>150</v>
      </c>
      <c r="E222" s="125" t="s">
        <v>392</v>
      </c>
      <c r="F222" s="126" t="s">
        <v>393</v>
      </c>
      <c r="G222" s="127" t="s">
        <v>187</v>
      </c>
      <c r="H222" s="128">
        <v>5</v>
      </c>
      <c r="I222" s="129"/>
      <c r="J222" s="129">
        <f>ROUND(I222*H222,2)</f>
        <v>0</v>
      </c>
      <c r="K222" s="126" t="s">
        <v>1</v>
      </c>
      <c r="L222" s="130"/>
      <c r="M222" s="131" t="s">
        <v>1</v>
      </c>
      <c r="N222" s="132" t="s">
        <v>36</v>
      </c>
      <c r="O222" s="133">
        <v>0</v>
      </c>
      <c r="P222" s="133">
        <f>O222*H222</f>
        <v>0</v>
      </c>
      <c r="Q222" s="133">
        <v>0</v>
      </c>
      <c r="R222" s="133">
        <f>Q222*H222</f>
        <v>0</v>
      </c>
      <c r="S222" s="133">
        <v>0</v>
      </c>
      <c r="T222" s="134">
        <f>S222*H222</f>
        <v>0</v>
      </c>
      <c r="AR222" s="135" t="s">
        <v>228</v>
      </c>
      <c r="AT222" s="135" t="s">
        <v>150</v>
      </c>
      <c r="AU222" s="135" t="s">
        <v>81</v>
      </c>
      <c r="AY222" s="13" t="s">
        <v>147</v>
      </c>
      <c r="BE222" s="136">
        <f>IF(N222="základní",J222,0)</f>
        <v>0</v>
      </c>
      <c r="BF222" s="136">
        <f>IF(N222="snížená",J222,0)</f>
        <v>0</v>
      </c>
      <c r="BG222" s="136">
        <f>IF(N222="zákl. přenesená",J222,0)</f>
        <v>0</v>
      </c>
      <c r="BH222" s="136">
        <f>IF(N222="sníž. přenesená",J222,0)</f>
        <v>0</v>
      </c>
      <c r="BI222" s="136">
        <f>IF(N222="nulová",J222,0)</f>
        <v>0</v>
      </c>
      <c r="BJ222" s="13" t="s">
        <v>79</v>
      </c>
      <c r="BK222" s="136">
        <f>ROUND(I222*H222,2)</f>
        <v>0</v>
      </c>
      <c r="BL222" s="13" t="s">
        <v>220</v>
      </c>
      <c r="BM222" s="135" t="s">
        <v>394</v>
      </c>
    </row>
    <row r="223" spans="2:65" s="1" customFormat="1">
      <c r="B223" s="25"/>
      <c r="D223" s="137" t="s">
        <v>155</v>
      </c>
      <c r="F223" s="138" t="s">
        <v>393</v>
      </c>
      <c r="L223" s="25"/>
      <c r="M223" s="139"/>
      <c r="T223" s="49"/>
      <c r="AT223" s="13" t="s">
        <v>155</v>
      </c>
      <c r="AU223" s="13" t="s">
        <v>81</v>
      </c>
    </row>
    <row r="224" spans="2:65" s="1" customFormat="1" ht="16.5" customHeight="1">
      <c r="B224" s="25"/>
      <c r="C224" s="124" t="s">
        <v>395</v>
      </c>
      <c r="D224" s="124" t="s">
        <v>150</v>
      </c>
      <c r="E224" s="125" t="s">
        <v>396</v>
      </c>
      <c r="F224" s="126" t="s">
        <v>397</v>
      </c>
      <c r="G224" s="127" t="s">
        <v>153</v>
      </c>
      <c r="H224" s="128">
        <v>3</v>
      </c>
      <c r="I224" s="129"/>
      <c r="J224" s="129">
        <f>ROUND(I224*H224,2)</f>
        <v>0</v>
      </c>
      <c r="K224" s="126" t="s">
        <v>1</v>
      </c>
      <c r="L224" s="130"/>
      <c r="M224" s="131" t="s">
        <v>1</v>
      </c>
      <c r="N224" s="132" t="s">
        <v>36</v>
      </c>
      <c r="O224" s="133">
        <v>0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228</v>
      </c>
      <c r="AT224" s="135" t="s">
        <v>150</v>
      </c>
      <c r="AU224" s="135" t="s">
        <v>81</v>
      </c>
      <c r="AY224" s="13" t="s">
        <v>147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3" t="s">
        <v>79</v>
      </c>
      <c r="BK224" s="136">
        <f>ROUND(I224*H224,2)</f>
        <v>0</v>
      </c>
      <c r="BL224" s="13" t="s">
        <v>220</v>
      </c>
      <c r="BM224" s="135" t="s">
        <v>398</v>
      </c>
    </row>
    <row r="225" spans="2:65" s="1" customFormat="1">
      <c r="B225" s="25"/>
      <c r="D225" s="137" t="s">
        <v>155</v>
      </c>
      <c r="F225" s="138" t="s">
        <v>397</v>
      </c>
      <c r="L225" s="25"/>
      <c r="M225" s="139"/>
      <c r="T225" s="49"/>
      <c r="AT225" s="13" t="s">
        <v>155</v>
      </c>
      <c r="AU225" s="13" t="s">
        <v>81</v>
      </c>
    </row>
    <row r="226" spans="2:65" s="11" customFormat="1" ht="22.8" customHeight="1">
      <c r="B226" s="113"/>
      <c r="D226" s="114" t="s">
        <v>70</v>
      </c>
      <c r="E226" s="122" t="s">
        <v>399</v>
      </c>
      <c r="F226" s="122" t="s">
        <v>400</v>
      </c>
      <c r="J226" s="123">
        <f>BK226</f>
        <v>0</v>
      </c>
      <c r="L226" s="113"/>
      <c r="M226" s="117"/>
      <c r="P226" s="118">
        <f>SUM(P227:P236)</f>
        <v>0</v>
      </c>
      <c r="R226" s="118">
        <f>SUM(R227:R236)</f>
        <v>0</v>
      </c>
      <c r="T226" s="119">
        <f>SUM(T227:T236)</f>
        <v>0</v>
      </c>
      <c r="AR226" s="114" t="s">
        <v>158</v>
      </c>
      <c r="AT226" s="120" t="s">
        <v>70</v>
      </c>
      <c r="AU226" s="120" t="s">
        <v>79</v>
      </c>
      <c r="AY226" s="114" t="s">
        <v>147</v>
      </c>
      <c r="BK226" s="121">
        <f>SUM(BK227:BK236)</f>
        <v>0</v>
      </c>
    </row>
    <row r="227" spans="2:65" s="1" customFormat="1" ht="16.5" customHeight="1">
      <c r="B227" s="25"/>
      <c r="C227" s="140" t="s">
        <v>238</v>
      </c>
      <c r="D227" s="140" t="s">
        <v>165</v>
      </c>
      <c r="E227" s="141" t="s">
        <v>401</v>
      </c>
      <c r="F227" s="142" t="s">
        <v>402</v>
      </c>
      <c r="G227" s="143" t="s">
        <v>187</v>
      </c>
      <c r="H227" s="144">
        <v>4.5</v>
      </c>
      <c r="I227" s="145"/>
      <c r="J227" s="145">
        <f>ROUND(I227*H227,2)</f>
        <v>0</v>
      </c>
      <c r="K227" s="142" t="s">
        <v>1</v>
      </c>
      <c r="L227" s="25"/>
      <c r="M227" s="146" t="s">
        <v>1</v>
      </c>
      <c r="N227" s="147" t="s">
        <v>36</v>
      </c>
      <c r="O227" s="133">
        <v>0</v>
      </c>
      <c r="P227" s="133">
        <f>O227*H227</f>
        <v>0</v>
      </c>
      <c r="Q227" s="133">
        <v>0</v>
      </c>
      <c r="R227" s="133">
        <f>Q227*H227</f>
        <v>0</v>
      </c>
      <c r="S227" s="133">
        <v>0</v>
      </c>
      <c r="T227" s="134">
        <f>S227*H227</f>
        <v>0</v>
      </c>
      <c r="AR227" s="135" t="s">
        <v>220</v>
      </c>
      <c r="AT227" s="135" t="s">
        <v>165</v>
      </c>
      <c r="AU227" s="135" t="s">
        <v>81</v>
      </c>
      <c r="AY227" s="13" t="s">
        <v>147</v>
      </c>
      <c r="BE227" s="136">
        <f>IF(N227="základní",J227,0)</f>
        <v>0</v>
      </c>
      <c r="BF227" s="136">
        <f>IF(N227="snížená",J227,0)</f>
        <v>0</v>
      </c>
      <c r="BG227" s="136">
        <f>IF(N227="zákl. přenesená",J227,0)</f>
        <v>0</v>
      </c>
      <c r="BH227" s="136">
        <f>IF(N227="sníž. přenesená",J227,0)</f>
        <v>0</v>
      </c>
      <c r="BI227" s="136">
        <f>IF(N227="nulová",J227,0)</f>
        <v>0</v>
      </c>
      <c r="BJ227" s="13" t="s">
        <v>79</v>
      </c>
      <c r="BK227" s="136">
        <f>ROUND(I227*H227,2)</f>
        <v>0</v>
      </c>
      <c r="BL227" s="13" t="s">
        <v>220</v>
      </c>
      <c r="BM227" s="135" t="s">
        <v>403</v>
      </c>
    </row>
    <row r="228" spans="2:65" s="1" customFormat="1">
      <c r="B228" s="25"/>
      <c r="D228" s="137" t="s">
        <v>155</v>
      </c>
      <c r="F228" s="138" t="s">
        <v>402</v>
      </c>
      <c r="L228" s="25"/>
      <c r="M228" s="139"/>
      <c r="T228" s="49"/>
      <c r="AT228" s="13" t="s">
        <v>155</v>
      </c>
      <c r="AU228" s="13" t="s">
        <v>81</v>
      </c>
    </row>
    <row r="229" spans="2:65" s="1" customFormat="1" ht="16.5" customHeight="1">
      <c r="B229" s="25"/>
      <c r="C229" s="124" t="s">
        <v>404</v>
      </c>
      <c r="D229" s="124" t="s">
        <v>150</v>
      </c>
      <c r="E229" s="125" t="s">
        <v>405</v>
      </c>
      <c r="F229" s="126" t="s">
        <v>406</v>
      </c>
      <c r="G229" s="127" t="s">
        <v>210</v>
      </c>
      <c r="H229" s="128">
        <v>9</v>
      </c>
      <c r="I229" s="129"/>
      <c r="J229" s="129">
        <f>ROUND(I229*H229,2)</f>
        <v>0</v>
      </c>
      <c r="K229" s="126" t="s">
        <v>1</v>
      </c>
      <c r="L229" s="130"/>
      <c r="M229" s="131" t="s">
        <v>1</v>
      </c>
      <c r="N229" s="132" t="s">
        <v>36</v>
      </c>
      <c r="O229" s="133">
        <v>0</v>
      </c>
      <c r="P229" s="133">
        <f>O229*H229</f>
        <v>0</v>
      </c>
      <c r="Q229" s="133">
        <v>0</v>
      </c>
      <c r="R229" s="133">
        <f>Q229*H229</f>
        <v>0</v>
      </c>
      <c r="S229" s="133">
        <v>0</v>
      </c>
      <c r="T229" s="134">
        <f>S229*H229</f>
        <v>0</v>
      </c>
      <c r="AR229" s="135" t="s">
        <v>228</v>
      </c>
      <c r="AT229" s="135" t="s">
        <v>150</v>
      </c>
      <c r="AU229" s="135" t="s">
        <v>81</v>
      </c>
      <c r="AY229" s="13" t="s">
        <v>147</v>
      </c>
      <c r="BE229" s="136">
        <f>IF(N229="základní",J229,0)</f>
        <v>0</v>
      </c>
      <c r="BF229" s="136">
        <f>IF(N229="snížená",J229,0)</f>
        <v>0</v>
      </c>
      <c r="BG229" s="136">
        <f>IF(N229="zákl. přenesená",J229,0)</f>
        <v>0</v>
      </c>
      <c r="BH229" s="136">
        <f>IF(N229="sníž. přenesená",J229,0)</f>
        <v>0</v>
      </c>
      <c r="BI229" s="136">
        <f>IF(N229="nulová",J229,0)</f>
        <v>0</v>
      </c>
      <c r="BJ229" s="13" t="s">
        <v>79</v>
      </c>
      <c r="BK229" s="136">
        <f>ROUND(I229*H229,2)</f>
        <v>0</v>
      </c>
      <c r="BL229" s="13" t="s">
        <v>220</v>
      </c>
      <c r="BM229" s="135" t="s">
        <v>407</v>
      </c>
    </row>
    <row r="230" spans="2:65" s="1" customFormat="1">
      <c r="B230" s="25"/>
      <c r="D230" s="137" t="s">
        <v>155</v>
      </c>
      <c r="F230" s="138" t="s">
        <v>406</v>
      </c>
      <c r="L230" s="25"/>
      <c r="M230" s="139"/>
      <c r="T230" s="49"/>
      <c r="AT230" s="13" t="s">
        <v>155</v>
      </c>
      <c r="AU230" s="13" t="s">
        <v>81</v>
      </c>
    </row>
    <row r="231" spans="2:65" s="1" customFormat="1" ht="16.5" customHeight="1">
      <c r="B231" s="25"/>
      <c r="C231" s="124" t="s">
        <v>242</v>
      </c>
      <c r="D231" s="124" t="s">
        <v>150</v>
      </c>
      <c r="E231" s="125" t="s">
        <v>408</v>
      </c>
      <c r="F231" s="126" t="s">
        <v>409</v>
      </c>
      <c r="G231" s="127" t="s">
        <v>210</v>
      </c>
      <c r="H231" s="128">
        <v>9</v>
      </c>
      <c r="I231" s="129"/>
      <c r="J231" s="129">
        <f>ROUND(I231*H231,2)</f>
        <v>0</v>
      </c>
      <c r="K231" s="126" t="s">
        <v>1</v>
      </c>
      <c r="L231" s="130"/>
      <c r="M231" s="131" t="s">
        <v>1</v>
      </c>
      <c r="N231" s="132" t="s">
        <v>36</v>
      </c>
      <c r="O231" s="133">
        <v>0</v>
      </c>
      <c r="P231" s="133">
        <f>O231*H231</f>
        <v>0</v>
      </c>
      <c r="Q231" s="133">
        <v>0</v>
      </c>
      <c r="R231" s="133">
        <f>Q231*H231</f>
        <v>0</v>
      </c>
      <c r="S231" s="133">
        <v>0</v>
      </c>
      <c r="T231" s="134">
        <f>S231*H231</f>
        <v>0</v>
      </c>
      <c r="AR231" s="135" t="s">
        <v>228</v>
      </c>
      <c r="AT231" s="135" t="s">
        <v>150</v>
      </c>
      <c r="AU231" s="135" t="s">
        <v>81</v>
      </c>
      <c r="AY231" s="13" t="s">
        <v>147</v>
      </c>
      <c r="BE231" s="136">
        <f>IF(N231="základní",J231,0)</f>
        <v>0</v>
      </c>
      <c r="BF231" s="136">
        <f>IF(N231="snížená",J231,0)</f>
        <v>0</v>
      </c>
      <c r="BG231" s="136">
        <f>IF(N231="zákl. přenesená",J231,0)</f>
        <v>0</v>
      </c>
      <c r="BH231" s="136">
        <f>IF(N231="sníž. přenesená",J231,0)</f>
        <v>0</v>
      </c>
      <c r="BI231" s="136">
        <f>IF(N231="nulová",J231,0)</f>
        <v>0</v>
      </c>
      <c r="BJ231" s="13" t="s">
        <v>79</v>
      </c>
      <c r="BK231" s="136">
        <f>ROUND(I231*H231,2)</f>
        <v>0</v>
      </c>
      <c r="BL231" s="13" t="s">
        <v>220</v>
      </c>
      <c r="BM231" s="135" t="s">
        <v>410</v>
      </c>
    </row>
    <row r="232" spans="2:65" s="1" customFormat="1">
      <c r="B232" s="25"/>
      <c r="D232" s="137" t="s">
        <v>155</v>
      </c>
      <c r="F232" s="138" t="s">
        <v>409</v>
      </c>
      <c r="L232" s="25"/>
      <c r="M232" s="139"/>
      <c r="T232" s="49"/>
      <c r="AT232" s="13" t="s">
        <v>155</v>
      </c>
      <c r="AU232" s="13" t="s">
        <v>81</v>
      </c>
    </row>
    <row r="233" spans="2:65" s="1" customFormat="1" ht="33" customHeight="1">
      <c r="B233" s="25"/>
      <c r="C233" s="140" t="s">
        <v>411</v>
      </c>
      <c r="D233" s="140" t="s">
        <v>165</v>
      </c>
      <c r="E233" s="141" t="s">
        <v>412</v>
      </c>
      <c r="F233" s="142" t="s">
        <v>413</v>
      </c>
      <c r="G233" s="143" t="s">
        <v>210</v>
      </c>
      <c r="H233" s="144">
        <v>24</v>
      </c>
      <c r="I233" s="145"/>
      <c r="J233" s="145">
        <f>ROUND(I233*H233,2)</f>
        <v>0</v>
      </c>
      <c r="K233" s="142" t="s">
        <v>1</v>
      </c>
      <c r="L233" s="25"/>
      <c r="M233" s="146" t="s">
        <v>1</v>
      </c>
      <c r="N233" s="147" t="s">
        <v>36</v>
      </c>
      <c r="O233" s="133">
        <v>0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220</v>
      </c>
      <c r="AT233" s="135" t="s">
        <v>165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220</v>
      </c>
      <c r="BM233" s="135" t="s">
        <v>414</v>
      </c>
    </row>
    <row r="234" spans="2:65" s="1" customFormat="1" ht="19.2">
      <c r="B234" s="25"/>
      <c r="D234" s="137" t="s">
        <v>155</v>
      </c>
      <c r="F234" s="138" t="s">
        <v>413</v>
      </c>
      <c r="L234" s="25"/>
      <c r="M234" s="139"/>
      <c r="T234" s="49"/>
      <c r="AT234" s="13" t="s">
        <v>155</v>
      </c>
      <c r="AU234" s="13" t="s">
        <v>81</v>
      </c>
    </row>
    <row r="235" spans="2:65" s="1" customFormat="1" ht="16.5" customHeight="1">
      <c r="B235" s="25"/>
      <c r="C235" s="124" t="s">
        <v>245</v>
      </c>
      <c r="D235" s="124" t="s">
        <v>150</v>
      </c>
      <c r="E235" s="125" t="s">
        <v>415</v>
      </c>
      <c r="F235" s="126" t="s">
        <v>416</v>
      </c>
      <c r="G235" s="127" t="s">
        <v>210</v>
      </c>
      <c r="H235" s="128">
        <v>24</v>
      </c>
      <c r="I235" s="129"/>
      <c r="J235" s="129">
        <f>ROUND(I235*H235,2)</f>
        <v>0</v>
      </c>
      <c r="K235" s="126" t="s">
        <v>1</v>
      </c>
      <c r="L235" s="130"/>
      <c r="M235" s="131" t="s">
        <v>1</v>
      </c>
      <c r="N235" s="132" t="s">
        <v>36</v>
      </c>
      <c r="O235" s="133">
        <v>0</v>
      </c>
      <c r="P235" s="133">
        <f>O235*H235</f>
        <v>0</v>
      </c>
      <c r="Q235" s="133">
        <v>0</v>
      </c>
      <c r="R235" s="133">
        <f>Q235*H235</f>
        <v>0</v>
      </c>
      <c r="S235" s="133">
        <v>0</v>
      </c>
      <c r="T235" s="134">
        <f>S235*H235</f>
        <v>0</v>
      </c>
      <c r="AR235" s="135" t="s">
        <v>228</v>
      </c>
      <c r="AT235" s="135" t="s">
        <v>150</v>
      </c>
      <c r="AU235" s="135" t="s">
        <v>81</v>
      </c>
      <c r="AY235" s="13" t="s">
        <v>147</v>
      </c>
      <c r="BE235" s="136">
        <f>IF(N235="základní",J235,0)</f>
        <v>0</v>
      </c>
      <c r="BF235" s="136">
        <f>IF(N235="snížená",J235,0)</f>
        <v>0</v>
      </c>
      <c r="BG235" s="136">
        <f>IF(N235="zákl. přenesená",J235,0)</f>
        <v>0</v>
      </c>
      <c r="BH235" s="136">
        <f>IF(N235="sníž. přenesená",J235,0)</f>
        <v>0</v>
      </c>
      <c r="BI235" s="136">
        <f>IF(N235="nulová",J235,0)</f>
        <v>0</v>
      </c>
      <c r="BJ235" s="13" t="s">
        <v>79</v>
      </c>
      <c r="BK235" s="136">
        <f>ROUND(I235*H235,2)</f>
        <v>0</v>
      </c>
      <c r="BL235" s="13" t="s">
        <v>220</v>
      </c>
      <c r="BM235" s="135" t="s">
        <v>417</v>
      </c>
    </row>
    <row r="236" spans="2:65" s="1" customFormat="1">
      <c r="B236" s="25"/>
      <c r="D236" s="137" t="s">
        <v>155</v>
      </c>
      <c r="F236" s="138" t="s">
        <v>416</v>
      </c>
      <c r="L236" s="25"/>
      <c r="M236" s="139"/>
      <c r="T236" s="49"/>
      <c r="AT236" s="13" t="s">
        <v>155</v>
      </c>
      <c r="AU236" s="13" t="s">
        <v>81</v>
      </c>
    </row>
    <row r="237" spans="2:65" s="11" customFormat="1" ht="25.95" customHeight="1">
      <c r="B237" s="113"/>
      <c r="D237" s="114" t="s">
        <v>70</v>
      </c>
      <c r="E237" s="115" t="s">
        <v>418</v>
      </c>
      <c r="F237" s="115" t="s">
        <v>419</v>
      </c>
      <c r="J237" s="116">
        <f>BK237</f>
        <v>0</v>
      </c>
      <c r="L237" s="113"/>
      <c r="M237" s="117"/>
      <c r="P237" s="118">
        <f>SUM(P238:P239)</f>
        <v>0</v>
      </c>
      <c r="R237" s="118">
        <f>SUM(R238:R239)</f>
        <v>0</v>
      </c>
      <c r="T237" s="119">
        <f>SUM(T238:T239)</f>
        <v>0</v>
      </c>
      <c r="AR237" s="114" t="s">
        <v>146</v>
      </c>
      <c r="AT237" s="120" t="s">
        <v>70</v>
      </c>
      <c r="AU237" s="120" t="s">
        <v>71</v>
      </c>
      <c r="AY237" s="114" t="s">
        <v>147</v>
      </c>
      <c r="BK237" s="121">
        <f>SUM(BK238:BK239)</f>
        <v>0</v>
      </c>
    </row>
    <row r="238" spans="2:65" s="1" customFormat="1" ht="33" customHeight="1">
      <c r="B238" s="25"/>
      <c r="C238" s="140" t="s">
        <v>420</v>
      </c>
      <c r="D238" s="140" t="s">
        <v>165</v>
      </c>
      <c r="E238" s="141" t="s">
        <v>421</v>
      </c>
      <c r="F238" s="142" t="s">
        <v>422</v>
      </c>
      <c r="G238" s="143" t="s">
        <v>287</v>
      </c>
      <c r="H238" s="144">
        <v>5</v>
      </c>
      <c r="I238" s="145"/>
      <c r="J238" s="145">
        <f>ROUND(I238*H238,2)</f>
        <v>0</v>
      </c>
      <c r="K238" s="142" t="s">
        <v>1</v>
      </c>
      <c r="L238" s="25"/>
      <c r="M238" s="146" t="s">
        <v>1</v>
      </c>
      <c r="N238" s="147" t="s">
        <v>36</v>
      </c>
      <c r="O238" s="133">
        <v>0</v>
      </c>
      <c r="P238" s="133">
        <f>O238*H238</f>
        <v>0</v>
      </c>
      <c r="Q238" s="133">
        <v>0</v>
      </c>
      <c r="R238" s="133">
        <f>Q238*H238</f>
        <v>0</v>
      </c>
      <c r="S238" s="133">
        <v>0</v>
      </c>
      <c r="T238" s="134">
        <f>S238*H238</f>
        <v>0</v>
      </c>
      <c r="AR238" s="135" t="s">
        <v>423</v>
      </c>
      <c r="AT238" s="135" t="s">
        <v>165</v>
      </c>
      <c r="AU238" s="135" t="s">
        <v>79</v>
      </c>
      <c r="AY238" s="13" t="s">
        <v>147</v>
      </c>
      <c r="BE238" s="136">
        <f>IF(N238="základní",J238,0)</f>
        <v>0</v>
      </c>
      <c r="BF238" s="136">
        <f>IF(N238="snížená",J238,0)</f>
        <v>0</v>
      </c>
      <c r="BG238" s="136">
        <f>IF(N238="zákl. přenesená",J238,0)</f>
        <v>0</v>
      </c>
      <c r="BH238" s="136">
        <f>IF(N238="sníž. přenesená",J238,0)</f>
        <v>0</v>
      </c>
      <c r="BI238" s="136">
        <f>IF(N238="nulová",J238,0)</f>
        <v>0</v>
      </c>
      <c r="BJ238" s="13" t="s">
        <v>79</v>
      </c>
      <c r="BK238" s="136">
        <f>ROUND(I238*H238,2)</f>
        <v>0</v>
      </c>
      <c r="BL238" s="13" t="s">
        <v>423</v>
      </c>
      <c r="BM238" s="135" t="s">
        <v>424</v>
      </c>
    </row>
    <row r="239" spans="2:65" s="1" customFormat="1" ht="19.2">
      <c r="B239" s="25"/>
      <c r="D239" s="137" t="s">
        <v>155</v>
      </c>
      <c r="F239" s="138" t="s">
        <v>422</v>
      </c>
      <c r="L239" s="25"/>
      <c r="M239" s="139"/>
      <c r="T239" s="49"/>
      <c r="AT239" s="13" t="s">
        <v>155</v>
      </c>
      <c r="AU239" s="13" t="s">
        <v>79</v>
      </c>
    </row>
    <row r="240" spans="2:65" s="11" customFormat="1" ht="25.95" customHeight="1">
      <c r="B240" s="113"/>
      <c r="D240" s="114" t="s">
        <v>70</v>
      </c>
      <c r="E240" s="115" t="s">
        <v>144</v>
      </c>
      <c r="F240" s="115" t="s">
        <v>145</v>
      </c>
      <c r="J240" s="116">
        <f>BK240</f>
        <v>0</v>
      </c>
      <c r="L240" s="113"/>
      <c r="M240" s="117"/>
      <c r="P240" s="118">
        <f>P241+P256+P257</f>
        <v>0</v>
      </c>
      <c r="R240" s="118">
        <f>R241+R256+R257</f>
        <v>0</v>
      </c>
      <c r="T240" s="119">
        <f>T241+T256+T257</f>
        <v>0</v>
      </c>
      <c r="AR240" s="114" t="s">
        <v>146</v>
      </c>
      <c r="AT240" s="120" t="s">
        <v>70</v>
      </c>
      <c r="AU240" s="120" t="s">
        <v>71</v>
      </c>
      <c r="AY240" s="114" t="s">
        <v>147</v>
      </c>
      <c r="BK240" s="121">
        <f>BK241+BK256+BK257</f>
        <v>0</v>
      </c>
    </row>
    <row r="241" spans="2:65" s="11" customFormat="1" ht="22.8" customHeight="1">
      <c r="B241" s="113"/>
      <c r="D241" s="114" t="s">
        <v>70</v>
      </c>
      <c r="E241" s="122" t="s">
        <v>425</v>
      </c>
      <c r="F241" s="122" t="s">
        <v>426</v>
      </c>
      <c r="J241" s="123">
        <f>BK241</f>
        <v>0</v>
      </c>
      <c r="L241" s="113"/>
      <c r="M241" s="117"/>
      <c r="P241" s="118">
        <f>SUM(P242:P255)</f>
        <v>0</v>
      </c>
      <c r="R241" s="118">
        <f>SUM(R242:R255)</f>
        <v>0</v>
      </c>
      <c r="T241" s="119">
        <f>SUM(T242:T255)</f>
        <v>0</v>
      </c>
      <c r="AR241" s="114" t="s">
        <v>79</v>
      </c>
      <c r="AT241" s="120" t="s">
        <v>70</v>
      </c>
      <c r="AU241" s="120" t="s">
        <v>79</v>
      </c>
      <c r="AY241" s="114" t="s">
        <v>147</v>
      </c>
      <c r="BK241" s="121">
        <f>SUM(BK242:BK255)</f>
        <v>0</v>
      </c>
    </row>
    <row r="242" spans="2:65" s="1" customFormat="1" ht="24.15" customHeight="1">
      <c r="B242" s="25"/>
      <c r="C242" s="124" t="s">
        <v>249</v>
      </c>
      <c r="D242" s="124" t="s">
        <v>150</v>
      </c>
      <c r="E242" s="125" t="s">
        <v>427</v>
      </c>
      <c r="F242" s="126" t="s">
        <v>428</v>
      </c>
      <c r="G242" s="127" t="s">
        <v>168</v>
      </c>
      <c r="H242" s="128">
        <v>1</v>
      </c>
      <c r="I242" s="129"/>
      <c r="J242" s="129">
        <f>ROUND(I242*H242,2)</f>
        <v>0</v>
      </c>
      <c r="K242" s="126" t="s">
        <v>1</v>
      </c>
      <c r="L242" s="130"/>
      <c r="M242" s="131" t="s">
        <v>1</v>
      </c>
      <c r="N242" s="132" t="s">
        <v>36</v>
      </c>
      <c r="O242" s="133">
        <v>0</v>
      </c>
      <c r="P242" s="133">
        <f>O242*H242</f>
        <v>0</v>
      </c>
      <c r="Q242" s="133">
        <v>0</v>
      </c>
      <c r="R242" s="133">
        <f>Q242*H242</f>
        <v>0</v>
      </c>
      <c r="S242" s="133">
        <v>0</v>
      </c>
      <c r="T242" s="134">
        <f>S242*H242</f>
        <v>0</v>
      </c>
      <c r="AR242" s="135" t="s">
        <v>154</v>
      </c>
      <c r="AT242" s="135" t="s">
        <v>150</v>
      </c>
      <c r="AU242" s="135" t="s">
        <v>81</v>
      </c>
      <c r="AY242" s="13" t="s">
        <v>147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3" t="s">
        <v>79</v>
      </c>
      <c r="BK242" s="136">
        <f>ROUND(I242*H242,2)</f>
        <v>0</v>
      </c>
      <c r="BL242" s="13" t="s">
        <v>146</v>
      </c>
      <c r="BM242" s="135" t="s">
        <v>429</v>
      </c>
    </row>
    <row r="243" spans="2:65" s="1" customFormat="1" ht="19.2">
      <c r="B243" s="25"/>
      <c r="D243" s="137" t="s">
        <v>155</v>
      </c>
      <c r="F243" s="138" t="s">
        <v>428</v>
      </c>
      <c r="L243" s="25"/>
      <c r="M243" s="139"/>
      <c r="T243" s="49"/>
      <c r="AT243" s="13" t="s">
        <v>155</v>
      </c>
      <c r="AU243" s="13" t="s">
        <v>81</v>
      </c>
    </row>
    <row r="244" spans="2:65" s="1" customFormat="1" ht="16.5" customHeight="1">
      <c r="B244" s="25"/>
      <c r="C244" s="140" t="s">
        <v>430</v>
      </c>
      <c r="D244" s="140" t="s">
        <v>165</v>
      </c>
      <c r="E244" s="141" t="s">
        <v>431</v>
      </c>
      <c r="F244" s="142" t="s">
        <v>432</v>
      </c>
      <c r="G244" s="143" t="s">
        <v>210</v>
      </c>
      <c r="H244" s="144">
        <v>2</v>
      </c>
      <c r="I244" s="145"/>
      <c r="J244" s="145">
        <f>ROUND(I244*H244,2)</f>
        <v>0</v>
      </c>
      <c r="K244" s="142" t="s">
        <v>1</v>
      </c>
      <c r="L244" s="25"/>
      <c r="M244" s="146" t="s">
        <v>1</v>
      </c>
      <c r="N244" s="147" t="s">
        <v>36</v>
      </c>
      <c r="O244" s="133">
        <v>0</v>
      </c>
      <c r="P244" s="133">
        <f>O244*H244</f>
        <v>0</v>
      </c>
      <c r="Q244" s="133">
        <v>0</v>
      </c>
      <c r="R244" s="133">
        <f>Q244*H244</f>
        <v>0</v>
      </c>
      <c r="S244" s="133">
        <v>0</v>
      </c>
      <c r="T244" s="134">
        <f>S244*H244</f>
        <v>0</v>
      </c>
      <c r="AR244" s="135" t="s">
        <v>146</v>
      </c>
      <c r="AT244" s="135" t="s">
        <v>165</v>
      </c>
      <c r="AU244" s="135" t="s">
        <v>81</v>
      </c>
      <c r="AY244" s="13" t="s">
        <v>147</v>
      </c>
      <c r="BE244" s="136">
        <f>IF(N244="základní",J244,0)</f>
        <v>0</v>
      </c>
      <c r="BF244" s="136">
        <f>IF(N244="snížená",J244,0)</f>
        <v>0</v>
      </c>
      <c r="BG244" s="136">
        <f>IF(N244="zákl. přenesená",J244,0)</f>
        <v>0</v>
      </c>
      <c r="BH244" s="136">
        <f>IF(N244="sníž. přenesená",J244,0)</f>
        <v>0</v>
      </c>
      <c r="BI244" s="136">
        <f>IF(N244="nulová",J244,0)</f>
        <v>0</v>
      </c>
      <c r="BJ244" s="13" t="s">
        <v>79</v>
      </c>
      <c r="BK244" s="136">
        <f>ROUND(I244*H244,2)</f>
        <v>0</v>
      </c>
      <c r="BL244" s="13" t="s">
        <v>146</v>
      </c>
      <c r="BM244" s="135" t="s">
        <v>433</v>
      </c>
    </row>
    <row r="245" spans="2:65" s="1" customFormat="1">
      <c r="B245" s="25"/>
      <c r="D245" s="137" t="s">
        <v>155</v>
      </c>
      <c r="F245" s="138" t="s">
        <v>432</v>
      </c>
      <c r="L245" s="25"/>
      <c r="M245" s="139"/>
      <c r="T245" s="49"/>
      <c r="AT245" s="13" t="s">
        <v>155</v>
      </c>
      <c r="AU245" s="13" t="s">
        <v>81</v>
      </c>
    </row>
    <row r="246" spans="2:65" s="1" customFormat="1" ht="24.15" customHeight="1">
      <c r="B246" s="25"/>
      <c r="C246" s="124" t="s">
        <v>252</v>
      </c>
      <c r="D246" s="124" t="s">
        <v>150</v>
      </c>
      <c r="E246" s="125" t="s">
        <v>434</v>
      </c>
      <c r="F246" s="126" t="s">
        <v>435</v>
      </c>
      <c r="G246" s="127" t="s">
        <v>210</v>
      </c>
      <c r="H246" s="128">
        <v>2</v>
      </c>
      <c r="I246" s="129"/>
      <c r="J246" s="129">
        <f>ROUND(I246*H246,2)</f>
        <v>0</v>
      </c>
      <c r="K246" s="126" t="s">
        <v>1</v>
      </c>
      <c r="L246" s="130"/>
      <c r="M246" s="131" t="s">
        <v>1</v>
      </c>
      <c r="N246" s="132" t="s">
        <v>36</v>
      </c>
      <c r="O246" s="133">
        <v>0</v>
      </c>
      <c r="P246" s="133">
        <f>O246*H246</f>
        <v>0</v>
      </c>
      <c r="Q246" s="133">
        <v>0</v>
      </c>
      <c r="R246" s="133">
        <f>Q246*H246</f>
        <v>0</v>
      </c>
      <c r="S246" s="133">
        <v>0</v>
      </c>
      <c r="T246" s="134">
        <f>S246*H246</f>
        <v>0</v>
      </c>
      <c r="AR246" s="135" t="s">
        <v>154</v>
      </c>
      <c r="AT246" s="135" t="s">
        <v>150</v>
      </c>
      <c r="AU246" s="135" t="s">
        <v>81</v>
      </c>
      <c r="AY246" s="13" t="s">
        <v>147</v>
      </c>
      <c r="BE246" s="136">
        <f>IF(N246="základní",J246,0)</f>
        <v>0</v>
      </c>
      <c r="BF246" s="136">
        <f>IF(N246="snížená",J246,0)</f>
        <v>0</v>
      </c>
      <c r="BG246" s="136">
        <f>IF(N246="zákl. přenesená",J246,0)</f>
        <v>0</v>
      </c>
      <c r="BH246" s="136">
        <f>IF(N246="sníž. přenesená",J246,0)</f>
        <v>0</v>
      </c>
      <c r="BI246" s="136">
        <f>IF(N246="nulová",J246,0)</f>
        <v>0</v>
      </c>
      <c r="BJ246" s="13" t="s">
        <v>79</v>
      </c>
      <c r="BK246" s="136">
        <f>ROUND(I246*H246,2)</f>
        <v>0</v>
      </c>
      <c r="BL246" s="13" t="s">
        <v>146</v>
      </c>
      <c r="BM246" s="135" t="s">
        <v>436</v>
      </c>
    </row>
    <row r="247" spans="2:65" s="1" customFormat="1">
      <c r="B247" s="25"/>
      <c r="D247" s="137" t="s">
        <v>155</v>
      </c>
      <c r="F247" s="138" t="s">
        <v>435</v>
      </c>
      <c r="L247" s="25"/>
      <c r="M247" s="139"/>
      <c r="T247" s="49"/>
      <c r="AT247" s="13" t="s">
        <v>155</v>
      </c>
      <c r="AU247" s="13" t="s">
        <v>81</v>
      </c>
    </row>
    <row r="248" spans="2:65" s="1" customFormat="1" ht="16.5" customHeight="1">
      <c r="B248" s="25"/>
      <c r="C248" s="124" t="s">
        <v>437</v>
      </c>
      <c r="D248" s="124" t="s">
        <v>150</v>
      </c>
      <c r="E248" s="125" t="s">
        <v>438</v>
      </c>
      <c r="F248" s="126" t="s">
        <v>439</v>
      </c>
      <c r="G248" s="127" t="s">
        <v>168</v>
      </c>
      <c r="H248" s="128">
        <v>1</v>
      </c>
      <c r="I248" s="129"/>
      <c r="J248" s="129">
        <f>ROUND(I248*H248,2)</f>
        <v>0</v>
      </c>
      <c r="K248" s="126" t="s">
        <v>1</v>
      </c>
      <c r="L248" s="130"/>
      <c r="M248" s="131" t="s">
        <v>1</v>
      </c>
      <c r="N248" s="132" t="s">
        <v>36</v>
      </c>
      <c r="O248" s="133">
        <v>0</v>
      </c>
      <c r="P248" s="133">
        <f>O248*H248</f>
        <v>0</v>
      </c>
      <c r="Q248" s="133">
        <v>0</v>
      </c>
      <c r="R248" s="133">
        <f>Q248*H248</f>
        <v>0</v>
      </c>
      <c r="S248" s="133">
        <v>0</v>
      </c>
      <c r="T248" s="134">
        <f>S248*H248</f>
        <v>0</v>
      </c>
      <c r="AR248" s="135" t="s">
        <v>154</v>
      </c>
      <c r="AT248" s="135" t="s">
        <v>150</v>
      </c>
      <c r="AU248" s="135" t="s">
        <v>81</v>
      </c>
      <c r="AY248" s="13" t="s">
        <v>147</v>
      </c>
      <c r="BE248" s="136">
        <f>IF(N248="základní",J248,0)</f>
        <v>0</v>
      </c>
      <c r="BF248" s="136">
        <f>IF(N248="snížená",J248,0)</f>
        <v>0</v>
      </c>
      <c r="BG248" s="136">
        <f>IF(N248="zákl. přenesená",J248,0)</f>
        <v>0</v>
      </c>
      <c r="BH248" s="136">
        <f>IF(N248="sníž. přenesená",J248,0)</f>
        <v>0</v>
      </c>
      <c r="BI248" s="136">
        <f>IF(N248="nulová",J248,0)</f>
        <v>0</v>
      </c>
      <c r="BJ248" s="13" t="s">
        <v>79</v>
      </c>
      <c r="BK248" s="136">
        <f>ROUND(I248*H248,2)</f>
        <v>0</v>
      </c>
      <c r="BL248" s="13" t="s">
        <v>146</v>
      </c>
      <c r="BM248" s="135" t="s">
        <v>440</v>
      </c>
    </row>
    <row r="249" spans="2:65" s="1" customFormat="1">
      <c r="B249" s="25"/>
      <c r="D249" s="137" t="s">
        <v>155</v>
      </c>
      <c r="F249" s="138" t="s">
        <v>439</v>
      </c>
      <c r="L249" s="25"/>
      <c r="M249" s="139"/>
      <c r="T249" s="49"/>
      <c r="AT249" s="13" t="s">
        <v>155</v>
      </c>
      <c r="AU249" s="13" t="s">
        <v>81</v>
      </c>
    </row>
    <row r="250" spans="2:65" s="1" customFormat="1" ht="37.799999999999997" customHeight="1">
      <c r="B250" s="25"/>
      <c r="C250" s="124" t="s">
        <v>256</v>
      </c>
      <c r="D250" s="124" t="s">
        <v>150</v>
      </c>
      <c r="E250" s="125" t="s">
        <v>441</v>
      </c>
      <c r="F250" s="126" t="s">
        <v>442</v>
      </c>
      <c r="G250" s="127" t="s">
        <v>210</v>
      </c>
      <c r="H250" s="128">
        <v>1</v>
      </c>
      <c r="I250" s="129"/>
      <c r="J250" s="129">
        <f>ROUND(I250*H250,2)</f>
        <v>0</v>
      </c>
      <c r="K250" s="126" t="s">
        <v>1</v>
      </c>
      <c r="L250" s="130"/>
      <c r="M250" s="131" t="s">
        <v>1</v>
      </c>
      <c r="N250" s="132" t="s">
        <v>36</v>
      </c>
      <c r="O250" s="133">
        <v>0</v>
      </c>
      <c r="P250" s="133">
        <f>O250*H250</f>
        <v>0</v>
      </c>
      <c r="Q250" s="133">
        <v>0</v>
      </c>
      <c r="R250" s="133">
        <f>Q250*H250</f>
        <v>0</v>
      </c>
      <c r="S250" s="133">
        <v>0</v>
      </c>
      <c r="T250" s="134">
        <f>S250*H250</f>
        <v>0</v>
      </c>
      <c r="AR250" s="135" t="s">
        <v>154</v>
      </c>
      <c r="AT250" s="135" t="s">
        <v>150</v>
      </c>
      <c r="AU250" s="135" t="s">
        <v>81</v>
      </c>
      <c r="AY250" s="13" t="s">
        <v>147</v>
      </c>
      <c r="BE250" s="136">
        <f>IF(N250="základní",J250,0)</f>
        <v>0</v>
      </c>
      <c r="BF250" s="136">
        <f>IF(N250="snížená",J250,0)</f>
        <v>0</v>
      </c>
      <c r="BG250" s="136">
        <f>IF(N250="zákl. přenesená",J250,0)</f>
        <v>0</v>
      </c>
      <c r="BH250" s="136">
        <f>IF(N250="sníž. přenesená",J250,0)</f>
        <v>0</v>
      </c>
      <c r="BI250" s="136">
        <f>IF(N250="nulová",J250,0)</f>
        <v>0</v>
      </c>
      <c r="BJ250" s="13" t="s">
        <v>79</v>
      </c>
      <c r="BK250" s="136">
        <f>ROUND(I250*H250,2)</f>
        <v>0</v>
      </c>
      <c r="BL250" s="13" t="s">
        <v>146</v>
      </c>
      <c r="BM250" s="135" t="s">
        <v>443</v>
      </c>
    </row>
    <row r="251" spans="2:65" s="1" customFormat="1" ht="28.8">
      <c r="B251" s="25"/>
      <c r="D251" s="137" t="s">
        <v>155</v>
      </c>
      <c r="F251" s="138" t="s">
        <v>442</v>
      </c>
      <c r="L251" s="25"/>
      <c r="M251" s="139"/>
      <c r="T251" s="49"/>
      <c r="AT251" s="13" t="s">
        <v>155</v>
      </c>
      <c r="AU251" s="13" t="s">
        <v>81</v>
      </c>
    </row>
    <row r="252" spans="2:65" s="1" customFormat="1" ht="24.15" customHeight="1">
      <c r="B252" s="25"/>
      <c r="C252" s="124" t="s">
        <v>444</v>
      </c>
      <c r="D252" s="124" t="s">
        <v>150</v>
      </c>
      <c r="E252" s="125" t="s">
        <v>445</v>
      </c>
      <c r="F252" s="126" t="s">
        <v>446</v>
      </c>
      <c r="G252" s="127" t="s">
        <v>272</v>
      </c>
      <c r="H252" s="128">
        <v>1</v>
      </c>
      <c r="I252" s="129"/>
      <c r="J252" s="129">
        <f>ROUND(I252*H252,2)</f>
        <v>0</v>
      </c>
      <c r="K252" s="126" t="s">
        <v>1</v>
      </c>
      <c r="L252" s="130"/>
      <c r="M252" s="131" t="s">
        <v>1</v>
      </c>
      <c r="N252" s="132" t="s">
        <v>36</v>
      </c>
      <c r="O252" s="133">
        <v>0</v>
      </c>
      <c r="P252" s="133">
        <f>O252*H252</f>
        <v>0</v>
      </c>
      <c r="Q252" s="133">
        <v>0</v>
      </c>
      <c r="R252" s="133">
        <f>Q252*H252</f>
        <v>0</v>
      </c>
      <c r="S252" s="133">
        <v>0</v>
      </c>
      <c r="T252" s="134">
        <f>S252*H252</f>
        <v>0</v>
      </c>
      <c r="AR252" s="135" t="s">
        <v>154</v>
      </c>
      <c r="AT252" s="135" t="s">
        <v>150</v>
      </c>
      <c r="AU252" s="135" t="s">
        <v>81</v>
      </c>
      <c r="AY252" s="13" t="s">
        <v>147</v>
      </c>
      <c r="BE252" s="136">
        <f>IF(N252="základní",J252,0)</f>
        <v>0</v>
      </c>
      <c r="BF252" s="136">
        <f>IF(N252="snížená",J252,0)</f>
        <v>0</v>
      </c>
      <c r="BG252" s="136">
        <f>IF(N252="zákl. přenesená",J252,0)</f>
        <v>0</v>
      </c>
      <c r="BH252" s="136">
        <f>IF(N252="sníž. přenesená",J252,0)</f>
        <v>0</v>
      </c>
      <c r="BI252" s="136">
        <f>IF(N252="nulová",J252,0)</f>
        <v>0</v>
      </c>
      <c r="BJ252" s="13" t="s">
        <v>79</v>
      </c>
      <c r="BK252" s="136">
        <f>ROUND(I252*H252,2)</f>
        <v>0</v>
      </c>
      <c r="BL252" s="13" t="s">
        <v>146</v>
      </c>
      <c r="BM252" s="135" t="s">
        <v>447</v>
      </c>
    </row>
    <row r="253" spans="2:65" s="1" customFormat="1" ht="19.2">
      <c r="B253" s="25"/>
      <c r="D253" s="137" t="s">
        <v>155</v>
      </c>
      <c r="F253" s="138" t="s">
        <v>446</v>
      </c>
      <c r="L253" s="25"/>
      <c r="M253" s="139"/>
      <c r="T253" s="49"/>
      <c r="AT253" s="13" t="s">
        <v>155</v>
      </c>
      <c r="AU253" s="13" t="s">
        <v>81</v>
      </c>
    </row>
    <row r="254" spans="2:65" s="1" customFormat="1" ht="37.799999999999997" customHeight="1">
      <c r="B254" s="25"/>
      <c r="C254" s="124" t="s">
        <v>259</v>
      </c>
      <c r="D254" s="124" t="s">
        <v>150</v>
      </c>
      <c r="E254" s="125" t="s">
        <v>448</v>
      </c>
      <c r="F254" s="126" t="s">
        <v>449</v>
      </c>
      <c r="G254" s="127" t="s">
        <v>272</v>
      </c>
      <c r="H254" s="128">
        <v>1</v>
      </c>
      <c r="I254" s="129"/>
      <c r="J254" s="129">
        <f>ROUND(I254*H254,2)</f>
        <v>0</v>
      </c>
      <c r="K254" s="126" t="s">
        <v>1</v>
      </c>
      <c r="L254" s="130"/>
      <c r="M254" s="131" t="s">
        <v>1</v>
      </c>
      <c r="N254" s="132" t="s">
        <v>36</v>
      </c>
      <c r="O254" s="133">
        <v>0</v>
      </c>
      <c r="P254" s="133">
        <f>O254*H254</f>
        <v>0</v>
      </c>
      <c r="Q254" s="133">
        <v>0</v>
      </c>
      <c r="R254" s="133">
        <f>Q254*H254</f>
        <v>0</v>
      </c>
      <c r="S254" s="133">
        <v>0</v>
      </c>
      <c r="T254" s="134">
        <f>S254*H254</f>
        <v>0</v>
      </c>
      <c r="AR254" s="135" t="s">
        <v>154</v>
      </c>
      <c r="AT254" s="135" t="s">
        <v>150</v>
      </c>
      <c r="AU254" s="135" t="s">
        <v>81</v>
      </c>
      <c r="AY254" s="13" t="s">
        <v>147</v>
      </c>
      <c r="BE254" s="136">
        <f>IF(N254="základní",J254,0)</f>
        <v>0</v>
      </c>
      <c r="BF254" s="136">
        <f>IF(N254="snížená",J254,0)</f>
        <v>0</v>
      </c>
      <c r="BG254" s="136">
        <f>IF(N254="zákl. přenesená",J254,0)</f>
        <v>0</v>
      </c>
      <c r="BH254" s="136">
        <f>IF(N254="sníž. přenesená",J254,0)</f>
        <v>0</v>
      </c>
      <c r="BI254" s="136">
        <f>IF(N254="nulová",J254,0)</f>
        <v>0</v>
      </c>
      <c r="BJ254" s="13" t="s">
        <v>79</v>
      </c>
      <c r="BK254" s="136">
        <f>ROUND(I254*H254,2)</f>
        <v>0</v>
      </c>
      <c r="BL254" s="13" t="s">
        <v>146</v>
      </c>
      <c r="BM254" s="135" t="s">
        <v>450</v>
      </c>
    </row>
    <row r="255" spans="2:65" s="1" customFormat="1" ht="19.2">
      <c r="B255" s="25"/>
      <c r="D255" s="137" t="s">
        <v>155</v>
      </c>
      <c r="F255" s="138" t="s">
        <v>449</v>
      </c>
      <c r="L255" s="25"/>
      <c r="M255" s="139"/>
      <c r="T255" s="49"/>
      <c r="AT255" s="13" t="s">
        <v>155</v>
      </c>
      <c r="AU255" s="13" t="s">
        <v>81</v>
      </c>
    </row>
    <row r="256" spans="2:65" s="11" customFormat="1" ht="22.8" customHeight="1">
      <c r="B256" s="113"/>
      <c r="D256" s="114" t="s">
        <v>70</v>
      </c>
      <c r="E256" s="122" t="s">
        <v>148</v>
      </c>
      <c r="F256" s="122" t="s">
        <v>149</v>
      </c>
      <c r="J256" s="123">
        <f>BK256</f>
        <v>0</v>
      </c>
      <c r="L256" s="113"/>
      <c r="M256" s="117"/>
      <c r="P256" s="118">
        <v>0</v>
      </c>
      <c r="R256" s="118">
        <v>0</v>
      </c>
      <c r="T256" s="119">
        <v>0</v>
      </c>
      <c r="AR256" s="114" t="s">
        <v>79</v>
      </c>
      <c r="AT256" s="120" t="s">
        <v>70</v>
      </c>
      <c r="AU256" s="120" t="s">
        <v>79</v>
      </c>
      <c r="AY256" s="114" t="s">
        <v>147</v>
      </c>
      <c r="BK256" s="121">
        <v>0</v>
      </c>
    </row>
    <row r="257" spans="2:65" s="11" customFormat="1" ht="22.8" customHeight="1">
      <c r="B257" s="113"/>
      <c r="D257" s="114" t="s">
        <v>70</v>
      </c>
      <c r="E257" s="122" t="s">
        <v>451</v>
      </c>
      <c r="F257" s="122" t="s">
        <v>452</v>
      </c>
      <c r="J257" s="123">
        <f>BK257</f>
        <v>0</v>
      </c>
      <c r="L257" s="113"/>
      <c r="M257" s="117"/>
      <c r="P257" s="118">
        <f>SUM(P258:P261)</f>
        <v>0</v>
      </c>
      <c r="R257" s="118">
        <f>SUM(R258:R261)</f>
        <v>0</v>
      </c>
      <c r="T257" s="119">
        <f>SUM(T258:T261)</f>
        <v>0</v>
      </c>
      <c r="AR257" s="114" t="s">
        <v>79</v>
      </c>
      <c r="AT257" s="120" t="s">
        <v>70</v>
      </c>
      <c r="AU257" s="120" t="s">
        <v>79</v>
      </c>
      <c r="AY257" s="114" t="s">
        <v>147</v>
      </c>
      <c r="BK257" s="121">
        <f>SUM(BK258:BK261)</f>
        <v>0</v>
      </c>
    </row>
    <row r="258" spans="2:65" s="1" customFormat="1" ht="16.5" customHeight="1">
      <c r="B258" s="25"/>
      <c r="C258" s="124" t="s">
        <v>453</v>
      </c>
      <c r="D258" s="124" t="s">
        <v>150</v>
      </c>
      <c r="E258" s="125" t="s">
        <v>454</v>
      </c>
      <c r="F258" s="126" t="s">
        <v>455</v>
      </c>
      <c r="G258" s="127" t="s">
        <v>168</v>
      </c>
      <c r="H258" s="128">
        <v>1</v>
      </c>
      <c r="I258" s="129"/>
      <c r="J258" s="129">
        <f>ROUND(I258*H258,2)</f>
        <v>0</v>
      </c>
      <c r="K258" s="126" t="s">
        <v>1</v>
      </c>
      <c r="L258" s="130"/>
      <c r="M258" s="131" t="s">
        <v>1</v>
      </c>
      <c r="N258" s="132" t="s">
        <v>36</v>
      </c>
      <c r="O258" s="133">
        <v>0</v>
      </c>
      <c r="P258" s="133">
        <f>O258*H258</f>
        <v>0</v>
      </c>
      <c r="Q258" s="133">
        <v>0</v>
      </c>
      <c r="R258" s="133">
        <f>Q258*H258</f>
        <v>0</v>
      </c>
      <c r="S258" s="133">
        <v>0</v>
      </c>
      <c r="T258" s="134">
        <f>S258*H258</f>
        <v>0</v>
      </c>
      <c r="AR258" s="135" t="s">
        <v>154</v>
      </c>
      <c r="AT258" s="135" t="s">
        <v>150</v>
      </c>
      <c r="AU258" s="135" t="s">
        <v>81</v>
      </c>
      <c r="AY258" s="13" t="s">
        <v>147</v>
      </c>
      <c r="BE258" s="136">
        <f>IF(N258="základní",J258,0)</f>
        <v>0</v>
      </c>
      <c r="BF258" s="136">
        <f>IF(N258="snížená",J258,0)</f>
        <v>0</v>
      </c>
      <c r="BG258" s="136">
        <f>IF(N258="zákl. přenesená",J258,0)</f>
        <v>0</v>
      </c>
      <c r="BH258" s="136">
        <f>IF(N258="sníž. přenesená",J258,0)</f>
        <v>0</v>
      </c>
      <c r="BI258" s="136">
        <f>IF(N258="nulová",J258,0)</f>
        <v>0</v>
      </c>
      <c r="BJ258" s="13" t="s">
        <v>79</v>
      </c>
      <c r="BK258" s="136">
        <f>ROUND(I258*H258,2)</f>
        <v>0</v>
      </c>
      <c r="BL258" s="13" t="s">
        <v>146</v>
      </c>
      <c r="BM258" s="135" t="s">
        <v>456</v>
      </c>
    </row>
    <row r="259" spans="2:65" s="1" customFormat="1">
      <c r="B259" s="25"/>
      <c r="D259" s="137" t="s">
        <v>155</v>
      </c>
      <c r="F259" s="138" t="s">
        <v>455</v>
      </c>
      <c r="L259" s="25"/>
      <c r="M259" s="139"/>
      <c r="T259" s="49"/>
      <c r="AT259" s="13" t="s">
        <v>155</v>
      </c>
      <c r="AU259" s="13" t="s">
        <v>81</v>
      </c>
    </row>
    <row r="260" spans="2:65" s="1" customFormat="1" ht="44.25" customHeight="1">
      <c r="B260" s="25"/>
      <c r="C260" s="124" t="s">
        <v>265</v>
      </c>
      <c r="D260" s="124" t="s">
        <v>150</v>
      </c>
      <c r="E260" s="125" t="s">
        <v>457</v>
      </c>
      <c r="F260" s="126" t="s">
        <v>458</v>
      </c>
      <c r="G260" s="127" t="s">
        <v>168</v>
      </c>
      <c r="H260" s="128">
        <v>4</v>
      </c>
      <c r="I260" s="129"/>
      <c r="J260" s="129">
        <f>ROUND(I260*H260,2)</f>
        <v>0</v>
      </c>
      <c r="K260" s="126" t="s">
        <v>1</v>
      </c>
      <c r="L260" s="130"/>
      <c r="M260" s="131" t="s">
        <v>1</v>
      </c>
      <c r="N260" s="132" t="s">
        <v>36</v>
      </c>
      <c r="O260" s="133">
        <v>0</v>
      </c>
      <c r="P260" s="133">
        <f>O260*H260</f>
        <v>0</v>
      </c>
      <c r="Q260" s="133">
        <v>0</v>
      </c>
      <c r="R260" s="133">
        <f>Q260*H260</f>
        <v>0</v>
      </c>
      <c r="S260" s="133">
        <v>0</v>
      </c>
      <c r="T260" s="134">
        <f>S260*H260</f>
        <v>0</v>
      </c>
      <c r="AR260" s="135" t="s">
        <v>154</v>
      </c>
      <c r="AT260" s="135" t="s">
        <v>150</v>
      </c>
      <c r="AU260" s="135" t="s">
        <v>81</v>
      </c>
      <c r="AY260" s="13" t="s">
        <v>147</v>
      </c>
      <c r="BE260" s="136">
        <f>IF(N260="základní",J260,0)</f>
        <v>0</v>
      </c>
      <c r="BF260" s="136">
        <f>IF(N260="snížená",J260,0)</f>
        <v>0</v>
      </c>
      <c r="BG260" s="136">
        <f>IF(N260="zákl. přenesená",J260,0)</f>
        <v>0</v>
      </c>
      <c r="BH260" s="136">
        <f>IF(N260="sníž. přenesená",J260,0)</f>
        <v>0</v>
      </c>
      <c r="BI260" s="136">
        <f>IF(N260="nulová",J260,0)</f>
        <v>0</v>
      </c>
      <c r="BJ260" s="13" t="s">
        <v>79</v>
      </c>
      <c r="BK260" s="136">
        <f>ROUND(I260*H260,2)</f>
        <v>0</v>
      </c>
      <c r="BL260" s="13" t="s">
        <v>146</v>
      </c>
      <c r="BM260" s="135" t="s">
        <v>459</v>
      </c>
    </row>
    <row r="261" spans="2:65" s="1" customFormat="1" ht="28.8">
      <c r="B261" s="25"/>
      <c r="D261" s="137" t="s">
        <v>155</v>
      </c>
      <c r="F261" s="138" t="s">
        <v>458</v>
      </c>
      <c r="L261" s="25"/>
      <c r="M261" s="139"/>
      <c r="T261" s="49"/>
      <c r="AT261" s="13" t="s">
        <v>155</v>
      </c>
      <c r="AU261" s="13" t="s">
        <v>81</v>
      </c>
    </row>
    <row r="262" spans="2:65" s="11" customFormat="1" ht="25.95" customHeight="1">
      <c r="B262" s="113"/>
      <c r="D262" s="114" t="s">
        <v>70</v>
      </c>
      <c r="E262" s="115" t="s">
        <v>266</v>
      </c>
      <c r="F262" s="115" t="s">
        <v>267</v>
      </c>
      <c r="J262" s="116">
        <f>BK262</f>
        <v>0</v>
      </c>
      <c r="L262" s="113"/>
      <c r="M262" s="117"/>
      <c r="P262" s="118">
        <f>P263+P266+P269+P284</f>
        <v>0</v>
      </c>
      <c r="R262" s="118">
        <f>R263+R266+R269+R284</f>
        <v>0</v>
      </c>
      <c r="T262" s="119">
        <f>T263+T266+T269+T284</f>
        <v>0</v>
      </c>
      <c r="AR262" s="114" t="s">
        <v>164</v>
      </c>
      <c r="AT262" s="120" t="s">
        <v>70</v>
      </c>
      <c r="AU262" s="120" t="s">
        <v>71</v>
      </c>
      <c r="AY262" s="114" t="s">
        <v>147</v>
      </c>
      <c r="BK262" s="121">
        <f>BK263+BK266+BK269+BK284</f>
        <v>0</v>
      </c>
    </row>
    <row r="263" spans="2:65" s="11" customFormat="1" ht="22.8" customHeight="1">
      <c r="B263" s="113"/>
      <c r="D263" s="114" t="s">
        <v>70</v>
      </c>
      <c r="E263" s="122" t="s">
        <v>268</v>
      </c>
      <c r="F263" s="122" t="s">
        <v>269</v>
      </c>
      <c r="J263" s="123">
        <f>BK263</f>
        <v>0</v>
      </c>
      <c r="L263" s="113"/>
      <c r="M263" s="117"/>
      <c r="P263" s="118">
        <f>SUM(P264:P265)</f>
        <v>0</v>
      </c>
      <c r="R263" s="118">
        <f>SUM(R264:R265)</f>
        <v>0</v>
      </c>
      <c r="T263" s="119">
        <f>SUM(T264:T265)</f>
        <v>0</v>
      </c>
      <c r="AR263" s="114" t="s">
        <v>164</v>
      </c>
      <c r="AT263" s="120" t="s">
        <v>70</v>
      </c>
      <c r="AU263" s="120" t="s">
        <v>79</v>
      </c>
      <c r="AY263" s="114" t="s">
        <v>147</v>
      </c>
      <c r="BK263" s="121">
        <f>SUM(BK264:BK265)</f>
        <v>0</v>
      </c>
    </row>
    <row r="264" spans="2:65" s="1" customFormat="1" ht="37.799999999999997" customHeight="1">
      <c r="B264" s="25"/>
      <c r="C264" s="124" t="s">
        <v>460</v>
      </c>
      <c r="D264" s="124" t="s">
        <v>150</v>
      </c>
      <c r="E264" s="125" t="s">
        <v>461</v>
      </c>
      <c r="F264" s="126" t="s">
        <v>271</v>
      </c>
      <c r="G264" s="127" t="s">
        <v>168</v>
      </c>
      <c r="H264" s="128">
        <v>1</v>
      </c>
      <c r="I264" s="129"/>
      <c r="J264" s="129">
        <f>ROUND(I264*H264,2)</f>
        <v>0</v>
      </c>
      <c r="K264" s="126" t="s">
        <v>1</v>
      </c>
      <c r="L264" s="130"/>
      <c r="M264" s="131" t="s">
        <v>1</v>
      </c>
      <c r="N264" s="132" t="s">
        <v>36</v>
      </c>
      <c r="O264" s="133">
        <v>0</v>
      </c>
      <c r="P264" s="133">
        <f>O264*H264</f>
        <v>0</v>
      </c>
      <c r="Q264" s="133">
        <v>0</v>
      </c>
      <c r="R264" s="133">
        <f>Q264*H264</f>
        <v>0</v>
      </c>
      <c r="S264" s="133">
        <v>0</v>
      </c>
      <c r="T264" s="134">
        <f>S264*H264</f>
        <v>0</v>
      </c>
      <c r="AR264" s="135" t="s">
        <v>154</v>
      </c>
      <c r="AT264" s="135" t="s">
        <v>150</v>
      </c>
      <c r="AU264" s="135" t="s">
        <v>81</v>
      </c>
      <c r="AY264" s="13" t="s">
        <v>147</v>
      </c>
      <c r="BE264" s="136">
        <f>IF(N264="základní",J264,0)</f>
        <v>0</v>
      </c>
      <c r="BF264" s="136">
        <f>IF(N264="snížená",J264,0)</f>
        <v>0</v>
      </c>
      <c r="BG264" s="136">
        <f>IF(N264="zákl. přenesená",J264,0)</f>
        <v>0</v>
      </c>
      <c r="BH264" s="136">
        <f>IF(N264="sníž. přenesená",J264,0)</f>
        <v>0</v>
      </c>
      <c r="BI264" s="136">
        <f>IF(N264="nulová",J264,0)</f>
        <v>0</v>
      </c>
      <c r="BJ264" s="13" t="s">
        <v>79</v>
      </c>
      <c r="BK264" s="136">
        <f>ROUND(I264*H264,2)</f>
        <v>0</v>
      </c>
      <c r="BL264" s="13" t="s">
        <v>146</v>
      </c>
      <c r="BM264" s="135" t="s">
        <v>462</v>
      </c>
    </row>
    <row r="265" spans="2:65" s="1" customFormat="1" ht="28.8">
      <c r="B265" s="25"/>
      <c r="D265" s="137" t="s">
        <v>155</v>
      </c>
      <c r="F265" s="138" t="s">
        <v>271</v>
      </c>
      <c r="L265" s="25"/>
      <c r="M265" s="139"/>
      <c r="T265" s="49"/>
      <c r="AT265" s="13" t="s">
        <v>155</v>
      </c>
      <c r="AU265" s="13" t="s">
        <v>81</v>
      </c>
    </row>
    <row r="266" spans="2:65" s="11" customFormat="1" ht="22.8" customHeight="1">
      <c r="B266" s="113"/>
      <c r="D266" s="114" t="s">
        <v>70</v>
      </c>
      <c r="E266" s="122" t="s">
        <v>463</v>
      </c>
      <c r="F266" s="122" t="s">
        <v>464</v>
      </c>
      <c r="J266" s="123">
        <f>BK266</f>
        <v>0</v>
      </c>
      <c r="L266" s="113"/>
      <c r="M266" s="117"/>
      <c r="P266" s="118">
        <f>SUM(P267:P268)</f>
        <v>0</v>
      </c>
      <c r="R266" s="118">
        <f>SUM(R267:R268)</f>
        <v>0</v>
      </c>
      <c r="T266" s="119">
        <f>SUM(T267:T268)</f>
        <v>0</v>
      </c>
      <c r="AR266" s="114" t="s">
        <v>164</v>
      </c>
      <c r="AT266" s="120" t="s">
        <v>70</v>
      </c>
      <c r="AU266" s="120" t="s">
        <v>79</v>
      </c>
      <c r="AY266" s="114" t="s">
        <v>147</v>
      </c>
      <c r="BK266" s="121">
        <f>SUM(BK267:BK268)</f>
        <v>0</v>
      </c>
    </row>
    <row r="267" spans="2:65" s="1" customFormat="1" ht="16.5" customHeight="1">
      <c r="B267" s="25"/>
      <c r="C267" s="140" t="s">
        <v>273</v>
      </c>
      <c r="D267" s="140" t="s">
        <v>165</v>
      </c>
      <c r="E267" s="141" t="s">
        <v>465</v>
      </c>
      <c r="F267" s="142" t="s">
        <v>464</v>
      </c>
      <c r="G267" s="143" t="s">
        <v>168</v>
      </c>
      <c r="H267" s="144">
        <v>1</v>
      </c>
      <c r="I267" s="145"/>
      <c r="J267" s="145">
        <f>ROUND(I267*H267,2)</f>
        <v>0</v>
      </c>
      <c r="K267" s="142" t="s">
        <v>1</v>
      </c>
      <c r="L267" s="25"/>
      <c r="M267" s="146" t="s">
        <v>1</v>
      </c>
      <c r="N267" s="147" t="s">
        <v>36</v>
      </c>
      <c r="O267" s="133">
        <v>0</v>
      </c>
      <c r="P267" s="133">
        <f>O267*H267</f>
        <v>0</v>
      </c>
      <c r="Q267" s="133">
        <v>0</v>
      </c>
      <c r="R267" s="133">
        <f>Q267*H267</f>
        <v>0</v>
      </c>
      <c r="S267" s="133">
        <v>0</v>
      </c>
      <c r="T267" s="134">
        <f>S267*H267</f>
        <v>0</v>
      </c>
      <c r="AR267" s="135" t="s">
        <v>146</v>
      </c>
      <c r="AT267" s="135" t="s">
        <v>165</v>
      </c>
      <c r="AU267" s="135" t="s">
        <v>81</v>
      </c>
      <c r="AY267" s="13" t="s">
        <v>147</v>
      </c>
      <c r="BE267" s="136">
        <f>IF(N267="základní",J267,0)</f>
        <v>0</v>
      </c>
      <c r="BF267" s="136">
        <f>IF(N267="snížená",J267,0)</f>
        <v>0</v>
      </c>
      <c r="BG267" s="136">
        <f>IF(N267="zákl. přenesená",J267,0)</f>
        <v>0</v>
      </c>
      <c r="BH267" s="136">
        <f>IF(N267="sníž. přenesená",J267,0)</f>
        <v>0</v>
      </c>
      <c r="BI267" s="136">
        <f>IF(N267="nulová",J267,0)</f>
        <v>0</v>
      </c>
      <c r="BJ267" s="13" t="s">
        <v>79</v>
      </c>
      <c r="BK267" s="136">
        <f>ROUND(I267*H267,2)</f>
        <v>0</v>
      </c>
      <c r="BL267" s="13" t="s">
        <v>146</v>
      </c>
      <c r="BM267" s="135" t="s">
        <v>466</v>
      </c>
    </row>
    <row r="268" spans="2:65" s="1" customFormat="1">
      <c r="B268" s="25"/>
      <c r="D268" s="137" t="s">
        <v>155</v>
      </c>
      <c r="F268" s="138" t="s">
        <v>464</v>
      </c>
      <c r="L268" s="25"/>
      <c r="M268" s="139"/>
      <c r="T268" s="49"/>
      <c r="AT268" s="13" t="s">
        <v>155</v>
      </c>
      <c r="AU268" s="13" t="s">
        <v>81</v>
      </c>
    </row>
    <row r="269" spans="2:65" s="11" customFormat="1" ht="22.8" customHeight="1">
      <c r="B269" s="113"/>
      <c r="D269" s="114" t="s">
        <v>70</v>
      </c>
      <c r="E269" s="122" t="s">
        <v>274</v>
      </c>
      <c r="F269" s="122" t="s">
        <v>275</v>
      </c>
      <c r="J269" s="123">
        <f>BK269</f>
        <v>0</v>
      </c>
      <c r="L269" s="113"/>
      <c r="M269" s="117"/>
      <c r="P269" s="118">
        <f>SUM(P270:P283)</f>
        <v>0</v>
      </c>
      <c r="R269" s="118">
        <f>SUM(R270:R283)</f>
        <v>0</v>
      </c>
      <c r="T269" s="119">
        <f>SUM(T270:T283)</f>
        <v>0</v>
      </c>
      <c r="AR269" s="114" t="s">
        <v>164</v>
      </c>
      <c r="AT269" s="120" t="s">
        <v>70</v>
      </c>
      <c r="AU269" s="120" t="s">
        <v>79</v>
      </c>
      <c r="AY269" s="114" t="s">
        <v>147</v>
      </c>
      <c r="BK269" s="121">
        <f>SUM(BK270:BK283)</f>
        <v>0</v>
      </c>
    </row>
    <row r="270" spans="2:65" s="1" customFormat="1" ht="16.5" customHeight="1">
      <c r="B270" s="25"/>
      <c r="C270" s="140" t="s">
        <v>467</v>
      </c>
      <c r="D270" s="140" t="s">
        <v>165</v>
      </c>
      <c r="E270" s="141" t="s">
        <v>468</v>
      </c>
      <c r="F270" s="142" t="s">
        <v>278</v>
      </c>
      <c r="G270" s="143" t="s">
        <v>272</v>
      </c>
      <c r="H270" s="144">
        <v>1</v>
      </c>
      <c r="I270" s="145"/>
      <c r="J270" s="145">
        <f>ROUND(I270*H270,2)</f>
        <v>0</v>
      </c>
      <c r="K270" s="142" t="s">
        <v>1</v>
      </c>
      <c r="L270" s="25"/>
      <c r="M270" s="146" t="s">
        <v>1</v>
      </c>
      <c r="N270" s="147" t="s">
        <v>36</v>
      </c>
      <c r="O270" s="133">
        <v>0</v>
      </c>
      <c r="P270" s="133">
        <f>O270*H270</f>
        <v>0</v>
      </c>
      <c r="Q270" s="133">
        <v>0</v>
      </c>
      <c r="R270" s="133">
        <f>Q270*H270</f>
        <v>0</v>
      </c>
      <c r="S270" s="133">
        <v>0</v>
      </c>
      <c r="T270" s="134">
        <f>S270*H270</f>
        <v>0</v>
      </c>
      <c r="AR270" s="135" t="s">
        <v>146</v>
      </c>
      <c r="AT270" s="135" t="s">
        <v>165</v>
      </c>
      <c r="AU270" s="135" t="s">
        <v>81</v>
      </c>
      <c r="AY270" s="13" t="s">
        <v>147</v>
      </c>
      <c r="BE270" s="136">
        <f>IF(N270="základní",J270,0)</f>
        <v>0</v>
      </c>
      <c r="BF270" s="136">
        <f>IF(N270="snížená",J270,0)</f>
        <v>0</v>
      </c>
      <c r="BG270" s="136">
        <f>IF(N270="zákl. přenesená",J270,0)</f>
        <v>0</v>
      </c>
      <c r="BH270" s="136">
        <f>IF(N270="sníž. přenesená",J270,0)</f>
        <v>0</v>
      </c>
      <c r="BI270" s="136">
        <f>IF(N270="nulová",J270,0)</f>
        <v>0</v>
      </c>
      <c r="BJ270" s="13" t="s">
        <v>79</v>
      </c>
      <c r="BK270" s="136">
        <f>ROUND(I270*H270,2)</f>
        <v>0</v>
      </c>
      <c r="BL270" s="13" t="s">
        <v>146</v>
      </c>
      <c r="BM270" s="135" t="s">
        <v>469</v>
      </c>
    </row>
    <row r="271" spans="2:65" s="1" customFormat="1">
      <c r="B271" s="25"/>
      <c r="D271" s="137" t="s">
        <v>155</v>
      </c>
      <c r="F271" s="138" t="s">
        <v>278</v>
      </c>
      <c r="L271" s="25"/>
      <c r="M271" s="139"/>
      <c r="T271" s="49"/>
      <c r="AT271" s="13" t="s">
        <v>155</v>
      </c>
      <c r="AU271" s="13" t="s">
        <v>81</v>
      </c>
    </row>
    <row r="272" spans="2:65" s="1" customFormat="1" ht="16.5" customHeight="1">
      <c r="B272" s="25"/>
      <c r="C272" s="140" t="s">
        <v>279</v>
      </c>
      <c r="D272" s="140" t="s">
        <v>165</v>
      </c>
      <c r="E272" s="141" t="s">
        <v>470</v>
      </c>
      <c r="F272" s="142" t="s">
        <v>471</v>
      </c>
      <c r="G272" s="143" t="s">
        <v>272</v>
      </c>
      <c r="H272" s="144">
        <v>1</v>
      </c>
      <c r="I272" s="145"/>
      <c r="J272" s="145">
        <f>ROUND(I272*H272,2)</f>
        <v>0</v>
      </c>
      <c r="K272" s="142" t="s">
        <v>1</v>
      </c>
      <c r="L272" s="25"/>
      <c r="M272" s="146" t="s">
        <v>1</v>
      </c>
      <c r="N272" s="147" t="s">
        <v>36</v>
      </c>
      <c r="O272" s="133">
        <v>0</v>
      </c>
      <c r="P272" s="133">
        <f>O272*H272</f>
        <v>0</v>
      </c>
      <c r="Q272" s="133">
        <v>0</v>
      </c>
      <c r="R272" s="133">
        <f>Q272*H272</f>
        <v>0</v>
      </c>
      <c r="S272" s="133">
        <v>0</v>
      </c>
      <c r="T272" s="134">
        <f>S272*H272</f>
        <v>0</v>
      </c>
      <c r="AR272" s="135" t="s">
        <v>146</v>
      </c>
      <c r="AT272" s="135" t="s">
        <v>165</v>
      </c>
      <c r="AU272" s="135" t="s">
        <v>81</v>
      </c>
      <c r="AY272" s="13" t="s">
        <v>147</v>
      </c>
      <c r="BE272" s="136">
        <f>IF(N272="základní",J272,0)</f>
        <v>0</v>
      </c>
      <c r="BF272" s="136">
        <f>IF(N272="snížená",J272,0)</f>
        <v>0</v>
      </c>
      <c r="BG272" s="136">
        <f>IF(N272="zákl. přenesená",J272,0)</f>
        <v>0</v>
      </c>
      <c r="BH272" s="136">
        <f>IF(N272="sníž. přenesená",J272,0)</f>
        <v>0</v>
      </c>
      <c r="BI272" s="136">
        <f>IF(N272="nulová",J272,0)</f>
        <v>0</v>
      </c>
      <c r="BJ272" s="13" t="s">
        <v>79</v>
      </c>
      <c r="BK272" s="136">
        <f>ROUND(I272*H272,2)</f>
        <v>0</v>
      </c>
      <c r="BL272" s="13" t="s">
        <v>146</v>
      </c>
      <c r="BM272" s="135" t="s">
        <v>472</v>
      </c>
    </row>
    <row r="273" spans="2:65" s="1" customFormat="1">
      <c r="B273" s="25"/>
      <c r="D273" s="137" t="s">
        <v>155</v>
      </c>
      <c r="F273" s="138" t="s">
        <v>471</v>
      </c>
      <c r="L273" s="25"/>
      <c r="M273" s="139"/>
      <c r="T273" s="49"/>
      <c r="AT273" s="13" t="s">
        <v>155</v>
      </c>
      <c r="AU273" s="13" t="s">
        <v>81</v>
      </c>
    </row>
    <row r="274" spans="2:65" s="1" customFormat="1" ht="16.5" customHeight="1">
      <c r="B274" s="25"/>
      <c r="C274" s="140" t="s">
        <v>473</v>
      </c>
      <c r="D274" s="140" t="s">
        <v>165</v>
      </c>
      <c r="E274" s="141" t="s">
        <v>474</v>
      </c>
      <c r="F274" s="142" t="s">
        <v>475</v>
      </c>
      <c r="G274" s="143" t="s">
        <v>272</v>
      </c>
      <c r="H274" s="144">
        <v>1</v>
      </c>
      <c r="I274" s="145"/>
      <c r="J274" s="145">
        <f>ROUND(I274*H274,2)</f>
        <v>0</v>
      </c>
      <c r="K274" s="142" t="s">
        <v>1</v>
      </c>
      <c r="L274" s="25"/>
      <c r="M274" s="146" t="s">
        <v>1</v>
      </c>
      <c r="N274" s="147" t="s">
        <v>36</v>
      </c>
      <c r="O274" s="133">
        <v>0</v>
      </c>
      <c r="P274" s="133">
        <f>O274*H274</f>
        <v>0</v>
      </c>
      <c r="Q274" s="133">
        <v>0</v>
      </c>
      <c r="R274" s="133">
        <f>Q274*H274</f>
        <v>0</v>
      </c>
      <c r="S274" s="133">
        <v>0</v>
      </c>
      <c r="T274" s="134">
        <f>S274*H274</f>
        <v>0</v>
      </c>
      <c r="AR274" s="135" t="s">
        <v>146</v>
      </c>
      <c r="AT274" s="135" t="s">
        <v>165</v>
      </c>
      <c r="AU274" s="135" t="s">
        <v>81</v>
      </c>
      <c r="AY274" s="13" t="s">
        <v>147</v>
      </c>
      <c r="BE274" s="136">
        <f>IF(N274="základní",J274,0)</f>
        <v>0</v>
      </c>
      <c r="BF274" s="136">
        <f>IF(N274="snížená",J274,0)</f>
        <v>0</v>
      </c>
      <c r="BG274" s="136">
        <f>IF(N274="zákl. přenesená",J274,0)</f>
        <v>0</v>
      </c>
      <c r="BH274" s="136">
        <f>IF(N274="sníž. přenesená",J274,0)</f>
        <v>0</v>
      </c>
      <c r="BI274" s="136">
        <f>IF(N274="nulová",J274,0)</f>
        <v>0</v>
      </c>
      <c r="BJ274" s="13" t="s">
        <v>79</v>
      </c>
      <c r="BK274" s="136">
        <f>ROUND(I274*H274,2)</f>
        <v>0</v>
      </c>
      <c r="BL274" s="13" t="s">
        <v>146</v>
      </c>
      <c r="BM274" s="135" t="s">
        <v>476</v>
      </c>
    </row>
    <row r="275" spans="2:65" s="1" customFormat="1">
      <c r="B275" s="25"/>
      <c r="D275" s="137" t="s">
        <v>155</v>
      </c>
      <c r="F275" s="138" t="s">
        <v>475</v>
      </c>
      <c r="L275" s="25"/>
      <c r="M275" s="139"/>
      <c r="T275" s="49"/>
      <c r="AT275" s="13" t="s">
        <v>155</v>
      </c>
      <c r="AU275" s="13" t="s">
        <v>81</v>
      </c>
    </row>
    <row r="276" spans="2:65" s="1" customFormat="1" ht="16.5" customHeight="1">
      <c r="B276" s="25"/>
      <c r="C276" s="140" t="s">
        <v>220</v>
      </c>
      <c r="D276" s="140" t="s">
        <v>165</v>
      </c>
      <c r="E276" s="141" t="s">
        <v>477</v>
      </c>
      <c r="F276" s="142" t="s">
        <v>478</v>
      </c>
      <c r="G276" s="143" t="s">
        <v>272</v>
      </c>
      <c r="H276" s="144">
        <v>1</v>
      </c>
      <c r="I276" s="145"/>
      <c r="J276" s="145">
        <f>ROUND(I276*H276,2)</f>
        <v>0</v>
      </c>
      <c r="K276" s="142" t="s">
        <v>1</v>
      </c>
      <c r="L276" s="25"/>
      <c r="M276" s="146" t="s">
        <v>1</v>
      </c>
      <c r="N276" s="147" t="s">
        <v>36</v>
      </c>
      <c r="O276" s="133">
        <v>0</v>
      </c>
      <c r="P276" s="133">
        <f>O276*H276</f>
        <v>0</v>
      </c>
      <c r="Q276" s="133">
        <v>0</v>
      </c>
      <c r="R276" s="133">
        <f>Q276*H276</f>
        <v>0</v>
      </c>
      <c r="S276" s="133">
        <v>0</v>
      </c>
      <c r="T276" s="134">
        <f>S276*H276</f>
        <v>0</v>
      </c>
      <c r="AR276" s="135" t="s">
        <v>146</v>
      </c>
      <c r="AT276" s="135" t="s">
        <v>165</v>
      </c>
      <c r="AU276" s="135" t="s">
        <v>81</v>
      </c>
      <c r="AY276" s="13" t="s">
        <v>147</v>
      </c>
      <c r="BE276" s="136">
        <f>IF(N276="základní",J276,0)</f>
        <v>0</v>
      </c>
      <c r="BF276" s="136">
        <f>IF(N276="snížená",J276,0)</f>
        <v>0</v>
      </c>
      <c r="BG276" s="136">
        <f>IF(N276="zákl. přenesená",J276,0)</f>
        <v>0</v>
      </c>
      <c r="BH276" s="136">
        <f>IF(N276="sníž. přenesená",J276,0)</f>
        <v>0</v>
      </c>
      <c r="BI276" s="136">
        <f>IF(N276="nulová",J276,0)</f>
        <v>0</v>
      </c>
      <c r="BJ276" s="13" t="s">
        <v>79</v>
      </c>
      <c r="BK276" s="136">
        <f>ROUND(I276*H276,2)</f>
        <v>0</v>
      </c>
      <c r="BL276" s="13" t="s">
        <v>146</v>
      </c>
      <c r="BM276" s="135" t="s">
        <v>479</v>
      </c>
    </row>
    <row r="277" spans="2:65" s="1" customFormat="1">
      <c r="B277" s="25"/>
      <c r="D277" s="137" t="s">
        <v>155</v>
      </c>
      <c r="F277" s="138" t="s">
        <v>478</v>
      </c>
      <c r="L277" s="25"/>
      <c r="M277" s="139"/>
      <c r="T277" s="49"/>
      <c r="AT277" s="13" t="s">
        <v>155</v>
      </c>
      <c r="AU277" s="13" t="s">
        <v>81</v>
      </c>
    </row>
    <row r="278" spans="2:65" s="1" customFormat="1" ht="16.5" customHeight="1">
      <c r="B278" s="25"/>
      <c r="C278" s="140" t="s">
        <v>480</v>
      </c>
      <c r="D278" s="140" t="s">
        <v>165</v>
      </c>
      <c r="E278" s="141" t="s">
        <v>481</v>
      </c>
      <c r="F278" s="142" t="s">
        <v>482</v>
      </c>
      <c r="G278" s="143" t="s">
        <v>272</v>
      </c>
      <c r="H278" s="144">
        <v>1</v>
      </c>
      <c r="I278" s="145"/>
      <c r="J278" s="145">
        <f>ROUND(I278*H278,2)</f>
        <v>0</v>
      </c>
      <c r="K278" s="142" t="s">
        <v>1</v>
      </c>
      <c r="L278" s="25"/>
      <c r="M278" s="146" t="s">
        <v>1</v>
      </c>
      <c r="N278" s="147" t="s">
        <v>36</v>
      </c>
      <c r="O278" s="133">
        <v>0</v>
      </c>
      <c r="P278" s="133">
        <f>O278*H278</f>
        <v>0</v>
      </c>
      <c r="Q278" s="133">
        <v>0</v>
      </c>
      <c r="R278" s="133">
        <f>Q278*H278</f>
        <v>0</v>
      </c>
      <c r="S278" s="133">
        <v>0</v>
      </c>
      <c r="T278" s="134">
        <f>S278*H278</f>
        <v>0</v>
      </c>
      <c r="AR278" s="135" t="s">
        <v>146</v>
      </c>
      <c r="AT278" s="135" t="s">
        <v>165</v>
      </c>
      <c r="AU278" s="135" t="s">
        <v>81</v>
      </c>
      <c r="AY278" s="13" t="s">
        <v>147</v>
      </c>
      <c r="BE278" s="136">
        <f>IF(N278="základní",J278,0)</f>
        <v>0</v>
      </c>
      <c r="BF278" s="136">
        <f>IF(N278="snížená",J278,0)</f>
        <v>0</v>
      </c>
      <c r="BG278" s="136">
        <f>IF(N278="zákl. přenesená",J278,0)</f>
        <v>0</v>
      </c>
      <c r="BH278" s="136">
        <f>IF(N278="sníž. přenesená",J278,0)</f>
        <v>0</v>
      </c>
      <c r="BI278" s="136">
        <f>IF(N278="nulová",J278,0)</f>
        <v>0</v>
      </c>
      <c r="BJ278" s="13" t="s">
        <v>79</v>
      </c>
      <c r="BK278" s="136">
        <f>ROUND(I278*H278,2)</f>
        <v>0</v>
      </c>
      <c r="BL278" s="13" t="s">
        <v>146</v>
      </c>
      <c r="BM278" s="135" t="s">
        <v>483</v>
      </c>
    </row>
    <row r="279" spans="2:65" s="1" customFormat="1">
      <c r="B279" s="25"/>
      <c r="D279" s="137" t="s">
        <v>155</v>
      </c>
      <c r="F279" s="138" t="s">
        <v>482</v>
      </c>
      <c r="L279" s="25"/>
      <c r="M279" s="139"/>
      <c r="T279" s="49"/>
      <c r="AT279" s="13" t="s">
        <v>155</v>
      </c>
      <c r="AU279" s="13" t="s">
        <v>81</v>
      </c>
    </row>
    <row r="280" spans="2:65" s="1" customFormat="1" ht="16.5" customHeight="1">
      <c r="B280" s="25"/>
      <c r="C280" s="140" t="s">
        <v>288</v>
      </c>
      <c r="D280" s="140" t="s">
        <v>165</v>
      </c>
      <c r="E280" s="141" t="s">
        <v>484</v>
      </c>
      <c r="F280" s="142" t="s">
        <v>485</v>
      </c>
      <c r="G280" s="143" t="s">
        <v>272</v>
      </c>
      <c r="H280" s="144">
        <v>1</v>
      </c>
      <c r="I280" s="145"/>
      <c r="J280" s="145">
        <f>ROUND(I280*H280,2)</f>
        <v>0</v>
      </c>
      <c r="K280" s="142" t="s">
        <v>1</v>
      </c>
      <c r="L280" s="25"/>
      <c r="M280" s="146" t="s">
        <v>1</v>
      </c>
      <c r="N280" s="147" t="s">
        <v>36</v>
      </c>
      <c r="O280" s="133">
        <v>0</v>
      </c>
      <c r="P280" s="133">
        <f>O280*H280</f>
        <v>0</v>
      </c>
      <c r="Q280" s="133">
        <v>0</v>
      </c>
      <c r="R280" s="133">
        <f>Q280*H280</f>
        <v>0</v>
      </c>
      <c r="S280" s="133">
        <v>0</v>
      </c>
      <c r="T280" s="134">
        <f>S280*H280</f>
        <v>0</v>
      </c>
      <c r="AR280" s="135" t="s">
        <v>146</v>
      </c>
      <c r="AT280" s="135" t="s">
        <v>165</v>
      </c>
      <c r="AU280" s="135" t="s">
        <v>81</v>
      </c>
      <c r="AY280" s="13" t="s">
        <v>147</v>
      </c>
      <c r="BE280" s="136">
        <f>IF(N280="základní",J280,0)</f>
        <v>0</v>
      </c>
      <c r="BF280" s="136">
        <f>IF(N280="snížená",J280,0)</f>
        <v>0</v>
      </c>
      <c r="BG280" s="136">
        <f>IF(N280="zákl. přenesená",J280,0)</f>
        <v>0</v>
      </c>
      <c r="BH280" s="136">
        <f>IF(N280="sníž. přenesená",J280,0)</f>
        <v>0</v>
      </c>
      <c r="BI280" s="136">
        <f>IF(N280="nulová",J280,0)</f>
        <v>0</v>
      </c>
      <c r="BJ280" s="13" t="s">
        <v>79</v>
      </c>
      <c r="BK280" s="136">
        <f>ROUND(I280*H280,2)</f>
        <v>0</v>
      </c>
      <c r="BL280" s="13" t="s">
        <v>146</v>
      </c>
      <c r="BM280" s="135" t="s">
        <v>486</v>
      </c>
    </row>
    <row r="281" spans="2:65" s="1" customFormat="1">
      <c r="B281" s="25"/>
      <c r="D281" s="137" t="s">
        <v>155</v>
      </c>
      <c r="F281" s="138" t="s">
        <v>485</v>
      </c>
      <c r="L281" s="25"/>
      <c r="M281" s="139"/>
      <c r="T281" s="49"/>
      <c r="AT281" s="13" t="s">
        <v>155</v>
      </c>
      <c r="AU281" s="13" t="s">
        <v>81</v>
      </c>
    </row>
    <row r="282" spans="2:65" s="1" customFormat="1" ht="24.15" customHeight="1">
      <c r="B282" s="25"/>
      <c r="C282" s="140" t="s">
        <v>487</v>
      </c>
      <c r="D282" s="140" t="s">
        <v>165</v>
      </c>
      <c r="E282" s="141" t="s">
        <v>488</v>
      </c>
      <c r="F282" s="142" t="s">
        <v>489</v>
      </c>
      <c r="G282" s="143" t="s">
        <v>272</v>
      </c>
      <c r="H282" s="144">
        <v>1</v>
      </c>
      <c r="I282" s="145"/>
      <c r="J282" s="145">
        <f>ROUND(I282*H282,2)</f>
        <v>0</v>
      </c>
      <c r="K282" s="142" t="s">
        <v>1</v>
      </c>
      <c r="L282" s="25"/>
      <c r="M282" s="146" t="s">
        <v>1</v>
      </c>
      <c r="N282" s="147" t="s">
        <v>36</v>
      </c>
      <c r="O282" s="133">
        <v>0</v>
      </c>
      <c r="P282" s="133">
        <f>O282*H282</f>
        <v>0</v>
      </c>
      <c r="Q282" s="133">
        <v>0</v>
      </c>
      <c r="R282" s="133">
        <f>Q282*H282</f>
        <v>0</v>
      </c>
      <c r="S282" s="133">
        <v>0</v>
      </c>
      <c r="T282" s="134">
        <f>S282*H282</f>
        <v>0</v>
      </c>
      <c r="AR282" s="135" t="s">
        <v>146</v>
      </c>
      <c r="AT282" s="135" t="s">
        <v>165</v>
      </c>
      <c r="AU282" s="135" t="s">
        <v>81</v>
      </c>
      <c r="AY282" s="13" t="s">
        <v>147</v>
      </c>
      <c r="BE282" s="136">
        <f>IF(N282="základní",J282,0)</f>
        <v>0</v>
      </c>
      <c r="BF282" s="136">
        <f>IF(N282="snížená",J282,0)</f>
        <v>0</v>
      </c>
      <c r="BG282" s="136">
        <f>IF(N282="zákl. přenesená",J282,0)</f>
        <v>0</v>
      </c>
      <c r="BH282" s="136">
        <f>IF(N282="sníž. přenesená",J282,0)</f>
        <v>0</v>
      </c>
      <c r="BI282" s="136">
        <f>IF(N282="nulová",J282,0)</f>
        <v>0</v>
      </c>
      <c r="BJ282" s="13" t="s">
        <v>79</v>
      </c>
      <c r="BK282" s="136">
        <f>ROUND(I282*H282,2)</f>
        <v>0</v>
      </c>
      <c r="BL282" s="13" t="s">
        <v>146</v>
      </c>
      <c r="BM282" s="135" t="s">
        <v>490</v>
      </c>
    </row>
    <row r="283" spans="2:65" s="1" customFormat="1" ht="19.2">
      <c r="B283" s="25"/>
      <c r="D283" s="137" t="s">
        <v>155</v>
      </c>
      <c r="F283" s="138" t="s">
        <v>489</v>
      </c>
      <c r="L283" s="25"/>
      <c r="M283" s="139"/>
      <c r="T283" s="49"/>
      <c r="AT283" s="13" t="s">
        <v>155</v>
      </c>
      <c r="AU283" s="13" t="s">
        <v>81</v>
      </c>
    </row>
    <row r="284" spans="2:65" s="11" customFormat="1" ht="22.8" customHeight="1">
      <c r="B284" s="113"/>
      <c r="D284" s="114" t="s">
        <v>70</v>
      </c>
      <c r="E284" s="122" t="s">
        <v>282</v>
      </c>
      <c r="F284" s="122" t="s">
        <v>283</v>
      </c>
      <c r="J284" s="123">
        <f>BK284</f>
        <v>0</v>
      </c>
      <c r="L284" s="113"/>
      <c r="M284" s="117"/>
      <c r="P284" s="118">
        <f>SUM(P285:P294)</f>
        <v>0</v>
      </c>
      <c r="R284" s="118">
        <f>SUM(R285:R294)</f>
        <v>0</v>
      </c>
      <c r="T284" s="119">
        <f>SUM(T285:T294)</f>
        <v>0</v>
      </c>
      <c r="AR284" s="114" t="s">
        <v>164</v>
      </c>
      <c r="AT284" s="120" t="s">
        <v>70</v>
      </c>
      <c r="AU284" s="120" t="s">
        <v>79</v>
      </c>
      <c r="AY284" s="114" t="s">
        <v>147</v>
      </c>
      <c r="BK284" s="121">
        <f>SUM(BK285:BK294)</f>
        <v>0</v>
      </c>
    </row>
    <row r="285" spans="2:65" s="1" customFormat="1" ht="21.75" customHeight="1">
      <c r="B285" s="25"/>
      <c r="C285" s="140" t="s">
        <v>366</v>
      </c>
      <c r="D285" s="140" t="s">
        <v>165</v>
      </c>
      <c r="E285" s="141" t="s">
        <v>491</v>
      </c>
      <c r="F285" s="142" t="s">
        <v>492</v>
      </c>
      <c r="G285" s="143" t="s">
        <v>153</v>
      </c>
      <c r="H285" s="144">
        <v>1</v>
      </c>
      <c r="I285" s="145"/>
      <c r="J285" s="145">
        <f>ROUND(I285*H285,2)</f>
        <v>0</v>
      </c>
      <c r="K285" s="142" t="s">
        <v>1</v>
      </c>
      <c r="L285" s="25"/>
      <c r="M285" s="146" t="s">
        <v>1</v>
      </c>
      <c r="N285" s="147" t="s">
        <v>36</v>
      </c>
      <c r="O285" s="133">
        <v>0</v>
      </c>
      <c r="P285" s="133">
        <f>O285*H285</f>
        <v>0</v>
      </c>
      <c r="Q285" s="133">
        <v>0</v>
      </c>
      <c r="R285" s="133">
        <f>Q285*H285</f>
        <v>0</v>
      </c>
      <c r="S285" s="133">
        <v>0</v>
      </c>
      <c r="T285" s="134">
        <f>S285*H285</f>
        <v>0</v>
      </c>
      <c r="AR285" s="135" t="s">
        <v>146</v>
      </c>
      <c r="AT285" s="135" t="s">
        <v>165</v>
      </c>
      <c r="AU285" s="135" t="s">
        <v>81</v>
      </c>
      <c r="AY285" s="13" t="s">
        <v>147</v>
      </c>
      <c r="BE285" s="136">
        <f>IF(N285="základní",J285,0)</f>
        <v>0</v>
      </c>
      <c r="BF285" s="136">
        <f>IF(N285="snížená",J285,0)</f>
        <v>0</v>
      </c>
      <c r="BG285" s="136">
        <f>IF(N285="zákl. přenesená",J285,0)</f>
        <v>0</v>
      </c>
      <c r="BH285" s="136">
        <f>IF(N285="sníž. přenesená",J285,0)</f>
        <v>0</v>
      </c>
      <c r="BI285" s="136">
        <f>IF(N285="nulová",J285,0)</f>
        <v>0</v>
      </c>
      <c r="BJ285" s="13" t="s">
        <v>79</v>
      </c>
      <c r="BK285" s="136">
        <f>ROUND(I285*H285,2)</f>
        <v>0</v>
      </c>
      <c r="BL285" s="13" t="s">
        <v>146</v>
      </c>
      <c r="BM285" s="135" t="s">
        <v>493</v>
      </c>
    </row>
    <row r="286" spans="2:65" s="1" customFormat="1">
      <c r="B286" s="25"/>
      <c r="D286" s="137" t="s">
        <v>155</v>
      </c>
      <c r="F286" s="138" t="s">
        <v>492</v>
      </c>
      <c r="L286" s="25"/>
      <c r="M286" s="139"/>
      <c r="T286" s="49"/>
      <c r="AT286" s="13" t="s">
        <v>155</v>
      </c>
      <c r="AU286" s="13" t="s">
        <v>81</v>
      </c>
    </row>
    <row r="287" spans="2:65" s="1" customFormat="1" ht="16.5" customHeight="1">
      <c r="B287" s="25"/>
      <c r="C287" s="140" t="s">
        <v>494</v>
      </c>
      <c r="D287" s="140" t="s">
        <v>165</v>
      </c>
      <c r="E287" s="141" t="s">
        <v>285</v>
      </c>
      <c r="F287" s="142" t="s">
        <v>286</v>
      </c>
      <c r="G287" s="143" t="s">
        <v>287</v>
      </c>
      <c r="H287" s="144">
        <v>50</v>
      </c>
      <c r="I287" s="145"/>
      <c r="J287" s="145">
        <f>ROUND(I287*H287,2)</f>
        <v>0</v>
      </c>
      <c r="K287" s="142" t="s">
        <v>1</v>
      </c>
      <c r="L287" s="25"/>
      <c r="M287" s="146" t="s">
        <v>1</v>
      </c>
      <c r="N287" s="147" t="s">
        <v>36</v>
      </c>
      <c r="O287" s="133">
        <v>0</v>
      </c>
      <c r="P287" s="133">
        <f>O287*H287</f>
        <v>0</v>
      </c>
      <c r="Q287" s="133">
        <v>0</v>
      </c>
      <c r="R287" s="133">
        <f>Q287*H287</f>
        <v>0</v>
      </c>
      <c r="S287" s="133">
        <v>0</v>
      </c>
      <c r="T287" s="134">
        <f>S287*H287</f>
        <v>0</v>
      </c>
      <c r="AR287" s="135" t="s">
        <v>146</v>
      </c>
      <c r="AT287" s="135" t="s">
        <v>165</v>
      </c>
      <c r="AU287" s="135" t="s">
        <v>81</v>
      </c>
      <c r="AY287" s="13" t="s">
        <v>147</v>
      </c>
      <c r="BE287" s="136">
        <f>IF(N287="základní",J287,0)</f>
        <v>0</v>
      </c>
      <c r="BF287" s="136">
        <f>IF(N287="snížená",J287,0)</f>
        <v>0</v>
      </c>
      <c r="BG287" s="136">
        <f>IF(N287="zákl. přenesená",J287,0)</f>
        <v>0</v>
      </c>
      <c r="BH287" s="136">
        <f>IF(N287="sníž. přenesená",J287,0)</f>
        <v>0</v>
      </c>
      <c r="BI287" s="136">
        <f>IF(N287="nulová",J287,0)</f>
        <v>0</v>
      </c>
      <c r="BJ287" s="13" t="s">
        <v>79</v>
      </c>
      <c r="BK287" s="136">
        <f>ROUND(I287*H287,2)</f>
        <v>0</v>
      </c>
      <c r="BL287" s="13" t="s">
        <v>146</v>
      </c>
      <c r="BM287" s="135" t="s">
        <v>495</v>
      </c>
    </row>
    <row r="288" spans="2:65" s="1" customFormat="1">
      <c r="B288" s="25"/>
      <c r="D288" s="137" t="s">
        <v>155</v>
      </c>
      <c r="F288" s="138" t="s">
        <v>286</v>
      </c>
      <c r="L288" s="25"/>
      <c r="M288" s="139"/>
      <c r="T288" s="49"/>
      <c r="AT288" s="13" t="s">
        <v>155</v>
      </c>
      <c r="AU288" s="13" t="s">
        <v>81</v>
      </c>
    </row>
    <row r="289" spans="2:65" s="1" customFormat="1" ht="16.5" customHeight="1">
      <c r="B289" s="25"/>
      <c r="C289" s="140" t="s">
        <v>370</v>
      </c>
      <c r="D289" s="140" t="s">
        <v>165</v>
      </c>
      <c r="E289" s="141" t="s">
        <v>496</v>
      </c>
      <c r="F289" s="142" t="s">
        <v>497</v>
      </c>
      <c r="G289" s="143" t="s">
        <v>272</v>
      </c>
      <c r="H289" s="144">
        <v>1</v>
      </c>
      <c r="I289" s="145"/>
      <c r="J289" s="145">
        <f>ROUND(I289*H289,2)</f>
        <v>0</v>
      </c>
      <c r="K289" s="142" t="s">
        <v>1</v>
      </c>
      <c r="L289" s="25"/>
      <c r="M289" s="146" t="s">
        <v>1</v>
      </c>
      <c r="N289" s="147" t="s">
        <v>36</v>
      </c>
      <c r="O289" s="133">
        <v>0</v>
      </c>
      <c r="P289" s="133">
        <f>O289*H289</f>
        <v>0</v>
      </c>
      <c r="Q289" s="133">
        <v>0</v>
      </c>
      <c r="R289" s="133">
        <f>Q289*H289</f>
        <v>0</v>
      </c>
      <c r="S289" s="133">
        <v>0</v>
      </c>
      <c r="T289" s="134">
        <f>S289*H289</f>
        <v>0</v>
      </c>
      <c r="AR289" s="135" t="s">
        <v>146</v>
      </c>
      <c r="AT289" s="135" t="s">
        <v>165</v>
      </c>
      <c r="AU289" s="135" t="s">
        <v>81</v>
      </c>
      <c r="AY289" s="13" t="s">
        <v>147</v>
      </c>
      <c r="BE289" s="136">
        <f>IF(N289="základní",J289,0)</f>
        <v>0</v>
      </c>
      <c r="BF289" s="136">
        <f>IF(N289="snížená",J289,0)</f>
        <v>0</v>
      </c>
      <c r="BG289" s="136">
        <f>IF(N289="zákl. přenesená",J289,0)</f>
        <v>0</v>
      </c>
      <c r="BH289" s="136">
        <f>IF(N289="sníž. přenesená",J289,0)</f>
        <v>0</v>
      </c>
      <c r="BI289" s="136">
        <f>IF(N289="nulová",J289,0)</f>
        <v>0</v>
      </c>
      <c r="BJ289" s="13" t="s">
        <v>79</v>
      </c>
      <c r="BK289" s="136">
        <f>ROUND(I289*H289,2)</f>
        <v>0</v>
      </c>
      <c r="BL289" s="13" t="s">
        <v>146</v>
      </c>
      <c r="BM289" s="135" t="s">
        <v>498</v>
      </c>
    </row>
    <row r="290" spans="2:65" s="1" customFormat="1">
      <c r="B290" s="25"/>
      <c r="D290" s="137" t="s">
        <v>155</v>
      </c>
      <c r="F290" s="138" t="s">
        <v>497</v>
      </c>
      <c r="L290" s="25"/>
      <c r="M290" s="139"/>
      <c r="T290" s="49"/>
      <c r="AT290" s="13" t="s">
        <v>155</v>
      </c>
      <c r="AU290" s="13" t="s">
        <v>81</v>
      </c>
    </row>
    <row r="291" spans="2:65" s="1" customFormat="1" ht="16.5" customHeight="1">
      <c r="B291" s="25"/>
      <c r="C291" s="140" t="s">
        <v>499</v>
      </c>
      <c r="D291" s="140" t="s">
        <v>165</v>
      </c>
      <c r="E291" s="141" t="s">
        <v>500</v>
      </c>
      <c r="F291" s="142" t="s">
        <v>501</v>
      </c>
      <c r="G291" s="143" t="s">
        <v>272</v>
      </c>
      <c r="H291" s="144">
        <v>1</v>
      </c>
      <c r="I291" s="145"/>
      <c r="J291" s="145">
        <f>ROUND(I291*H291,2)</f>
        <v>0</v>
      </c>
      <c r="K291" s="142" t="s">
        <v>1</v>
      </c>
      <c r="L291" s="25"/>
      <c r="M291" s="146" t="s">
        <v>1</v>
      </c>
      <c r="N291" s="147" t="s">
        <v>36</v>
      </c>
      <c r="O291" s="133">
        <v>0</v>
      </c>
      <c r="P291" s="133">
        <f>O291*H291</f>
        <v>0</v>
      </c>
      <c r="Q291" s="133">
        <v>0</v>
      </c>
      <c r="R291" s="133">
        <f>Q291*H291</f>
        <v>0</v>
      </c>
      <c r="S291" s="133">
        <v>0</v>
      </c>
      <c r="T291" s="134">
        <f>S291*H291</f>
        <v>0</v>
      </c>
      <c r="AR291" s="135" t="s">
        <v>146</v>
      </c>
      <c r="AT291" s="135" t="s">
        <v>165</v>
      </c>
      <c r="AU291" s="135" t="s">
        <v>81</v>
      </c>
      <c r="AY291" s="13" t="s">
        <v>147</v>
      </c>
      <c r="BE291" s="136">
        <f>IF(N291="základní",J291,0)</f>
        <v>0</v>
      </c>
      <c r="BF291" s="136">
        <f>IF(N291="snížená",J291,0)</f>
        <v>0</v>
      </c>
      <c r="BG291" s="136">
        <f>IF(N291="zákl. přenesená",J291,0)</f>
        <v>0</v>
      </c>
      <c r="BH291" s="136">
        <f>IF(N291="sníž. přenesená",J291,0)</f>
        <v>0</v>
      </c>
      <c r="BI291" s="136">
        <f>IF(N291="nulová",J291,0)</f>
        <v>0</v>
      </c>
      <c r="BJ291" s="13" t="s">
        <v>79</v>
      </c>
      <c r="BK291" s="136">
        <f>ROUND(I291*H291,2)</f>
        <v>0</v>
      </c>
      <c r="BL291" s="13" t="s">
        <v>146</v>
      </c>
      <c r="BM291" s="135" t="s">
        <v>502</v>
      </c>
    </row>
    <row r="292" spans="2:65" s="1" customFormat="1">
      <c r="B292" s="25"/>
      <c r="D292" s="137" t="s">
        <v>155</v>
      </c>
      <c r="F292" s="138" t="s">
        <v>501</v>
      </c>
      <c r="L292" s="25"/>
      <c r="M292" s="139"/>
      <c r="T292" s="49"/>
      <c r="AT292" s="13" t="s">
        <v>155</v>
      </c>
      <c r="AU292" s="13" t="s">
        <v>81</v>
      </c>
    </row>
    <row r="293" spans="2:65" s="1" customFormat="1" ht="16.5" customHeight="1">
      <c r="B293" s="25"/>
      <c r="C293" s="140" t="s">
        <v>373</v>
      </c>
      <c r="D293" s="140" t="s">
        <v>165</v>
      </c>
      <c r="E293" s="141" t="s">
        <v>503</v>
      </c>
      <c r="F293" s="142" t="s">
        <v>504</v>
      </c>
      <c r="G293" s="143" t="s">
        <v>272</v>
      </c>
      <c r="H293" s="144">
        <v>1</v>
      </c>
      <c r="I293" s="145"/>
      <c r="J293" s="145">
        <f>ROUND(I293*H293,2)</f>
        <v>0</v>
      </c>
      <c r="K293" s="142" t="s">
        <v>1</v>
      </c>
      <c r="L293" s="25"/>
      <c r="M293" s="146" t="s">
        <v>1</v>
      </c>
      <c r="N293" s="147" t="s">
        <v>36</v>
      </c>
      <c r="O293" s="133">
        <v>0</v>
      </c>
      <c r="P293" s="133">
        <f>O293*H293</f>
        <v>0</v>
      </c>
      <c r="Q293" s="133">
        <v>0</v>
      </c>
      <c r="R293" s="133">
        <f>Q293*H293</f>
        <v>0</v>
      </c>
      <c r="S293" s="133">
        <v>0</v>
      </c>
      <c r="T293" s="134">
        <f>S293*H293</f>
        <v>0</v>
      </c>
      <c r="AR293" s="135" t="s">
        <v>146</v>
      </c>
      <c r="AT293" s="135" t="s">
        <v>165</v>
      </c>
      <c r="AU293" s="135" t="s">
        <v>81</v>
      </c>
      <c r="AY293" s="13" t="s">
        <v>147</v>
      </c>
      <c r="BE293" s="136">
        <f>IF(N293="základní",J293,0)</f>
        <v>0</v>
      </c>
      <c r="BF293" s="136">
        <f>IF(N293="snížená",J293,0)</f>
        <v>0</v>
      </c>
      <c r="BG293" s="136">
        <f>IF(N293="zákl. přenesená",J293,0)</f>
        <v>0</v>
      </c>
      <c r="BH293" s="136">
        <f>IF(N293="sníž. přenesená",J293,0)</f>
        <v>0</v>
      </c>
      <c r="BI293" s="136">
        <f>IF(N293="nulová",J293,0)</f>
        <v>0</v>
      </c>
      <c r="BJ293" s="13" t="s">
        <v>79</v>
      </c>
      <c r="BK293" s="136">
        <f>ROUND(I293*H293,2)</f>
        <v>0</v>
      </c>
      <c r="BL293" s="13" t="s">
        <v>146</v>
      </c>
      <c r="BM293" s="135" t="s">
        <v>505</v>
      </c>
    </row>
    <row r="294" spans="2:65" s="1" customFormat="1">
      <c r="B294" s="25"/>
      <c r="D294" s="137" t="s">
        <v>155</v>
      </c>
      <c r="F294" s="138" t="s">
        <v>504</v>
      </c>
      <c r="L294" s="25"/>
      <c r="M294" s="148"/>
      <c r="N294" s="149"/>
      <c r="O294" s="149"/>
      <c r="P294" s="149"/>
      <c r="Q294" s="149"/>
      <c r="R294" s="149"/>
      <c r="S294" s="149"/>
      <c r="T294" s="150"/>
      <c r="AT294" s="13" t="s">
        <v>155</v>
      </c>
      <c r="AU294" s="13" t="s">
        <v>81</v>
      </c>
    </row>
    <row r="295" spans="2:65" s="1" customFormat="1" ht="6.9" customHeight="1">
      <c r="B295" s="37"/>
      <c r="C295" s="38"/>
      <c r="D295" s="38"/>
      <c r="E295" s="38"/>
      <c r="F295" s="38"/>
      <c r="G295" s="38"/>
      <c r="H295" s="38"/>
      <c r="I295" s="38"/>
      <c r="J295" s="38"/>
      <c r="K295" s="38"/>
      <c r="L295" s="25"/>
    </row>
  </sheetData>
  <autoFilter ref="C132:K294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2:BM173"/>
  <sheetViews>
    <sheetView showGridLines="0" topLeftCell="A118" workbookViewId="0">
      <selection activeCell="I129" sqref="I129:I17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87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506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ROUND(J126,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ROUND((SUM(BE126:BE172)),  2)</f>
        <v>0</v>
      </c>
      <c r="I33" s="85">
        <v>0.21</v>
      </c>
      <c r="J33" s="84">
        <f>ROUND(((SUM(BE126:BE172))*I33),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ROUND((SUM(BF126:BF172)),  2)</f>
        <v>0</v>
      </c>
      <c r="I34" s="85">
        <v>0.12</v>
      </c>
      <c r="J34" s="84">
        <f>ROUND(((SUM(BF126:BF172))*I34),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ROUND((SUM(BG126:BG172)),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ROUND((SUM(BH126:BH172)),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ROUND((SUM(BI126:BI172)),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001.3 - Vlastní spotřeba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J126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J128</f>
        <v>0</v>
      </c>
      <c r="L98" s="101"/>
    </row>
    <row r="99" spans="2:12" s="8" customFormat="1" ht="24.9" customHeight="1">
      <c r="B99" s="97"/>
      <c r="D99" s="98" t="s">
        <v>124</v>
      </c>
      <c r="E99" s="99"/>
      <c r="F99" s="99"/>
      <c r="G99" s="99"/>
      <c r="H99" s="99"/>
      <c r="I99" s="99"/>
      <c r="J99" s="100">
        <f>J145</f>
        <v>0</v>
      </c>
      <c r="L99" s="97"/>
    </row>
    <row r="100" spans="2:12" s="9" customFormat="1" ht="19.95" customHeight="1">
      <c r="B100" s="101"/>
      <c r="D100" s="102" t="s">
        <v>125</v>
      </c>
      <c r="E100" s="103"/>
      <c r="F100" s="103"/>
      <c r="G100" s="103"/>
      <c r="H100" s="103"/>
      <c r="I100" s="103"/>
      <c r="J100" s="104">
        <f>J146</f>
        <v>0</v>
      </c>
      <c r="L100" s="101"/>
    </row>
    <row r="101" spans="2:12" s="8" customFormat="1" ht="24.9" customHeight="1">
      <c r="B101" s="97"/>
      <c r="D101" s="98" t="s">
        <v>120</v>
      </c>
      <c r="E101" s="99"/>
      <c r="F101" s="99"/>
      <c r="G101" s="99"/>
      <c r="H101" s="99"/>
      <c r="I101" s="99"/>
      <c r="J101" s="100">
        <f>J153</f>
        <v>0</v>
      </c>
      <c r="L101" s="97"/>
    </row>
    <row r="102" spans="2:12" s="9" customFormat="1" ht="19.95" customHeight="1">
      <c r="B102" s="101"/>
      <c r="D102" s="102" t="s">
        <v>294</v>
      </c>
      <c r="E102" s="103"/>
      <c r="F102" s="103"/>
      <c r="G102" s="103"/>
      <c r="H102" s="103"/>
      <c r="I102" s="103"/>
      <c r="J102" s="104">
        <f>J154</f>
        <v>0</v>
      </c>
      <c r="L102" s="101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J161</f>
        <v>0</v>
      </c>
      <c r="L103" s="97"/>
    </row>
    <row r="104" spans="2:12" s="9" customFormat="1" ht="19.95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J162</f>
        <v>0</v>
      </c>
      <c r="L104" s="101"/>
    </row>
    <row r="105" spans="2:12" s="9" customFormat="1" ht="19.95" customHeight="1">
      <c r="B105" s="101"/>
      <c r="D105" s="102" t="s">
        <v>129</v>
      </c>
      <c r="E105" s="103"/>
      <c r="F105" s="103"/>
      <c r="G105" s="103"/>
      <c r="H105" s="103"/>
      <c r="I105" s="103"/>
      <c r="J105" s="104">
        <f>J165</f>
        <v>0</v>
      </c>
      <c r="L105" s="101"/>
    </row>
    <row r="106" spans="2:12" s="9" customFormat="1" ht="19.95" customHeight="1">
      <c r="B106" s="101"/>
      <c r="D106" s="102" t="s">
        <v>130</v>
      </c>
      <c r="E106" s="103"/>
      <c r="F106" s="103"/>
      <c r="G106" s="103"/>
      <c r="H106" s="103"/>
      <c r="I106" s="103"/>
      <c r="J106" s="104">
        <f>J168</f>
        <v>0</v>
      </c>
      <c r="L106" s="101"/>
    </row>
    <row r="107" spans="2:12" s="1" customFormat="1" ht="21.75" customHeight="1">
      <c r="B107" s="25"/>
      <c r="L107" s="25"/>
    </row>
    <row r="108" spans="2:12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" customHeight="1">
      <c r="B113" s="25"/>
      <c r="C113" s="17" t="s">
        <v>131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6" t="str">
        <f>E7</f>
        <v>Výstavba nové měnírny MR 5 Šanov II</v>
      </c>
      <c r="F116" s="187"/>
      <c r="G116" s="187"/>
      <c r="H116" s="18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77" t="str">
        <f>E9</f>
        <v>PS 001.3 - Vlastní spotřeba</v>
      </c>
      <c r="F118" s="185"/>
      <c r="G118" s="185"/>
      <c r="H118" s="185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15. 7. 2025</v>
      </c>
      <c r="L120" s="25"/>
    </row>
    <row r="121" spans="2:63" s="1" customFormat="1" ht="6.9" customHeight="1">
      <c r="B121" s="25"/>
      <c r="L121" s="25"/>
    </row>
    <row r="122" spans="2:63" s="1" customFormat="1" ht="15.15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>Sagasta s.r.o.</v>
      </c>
      <c r="L122" s="25"/>
    </row>
    <row r="123" spans="2:63" s="1" customFormat="1" ht="15.15" customHeight="1">
      <c r="B123" s="25"/>
      <c r="C123" s="22" t="s">
        <v>25</v>
      </c>
      <c r="F123" s="20" t="str">
        <f>IF(E18="","",E18)</f>
        <v xml:space="preserve"> </v>
      </c>
      <c r="I123" s="22" t="s">
        <v>29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132</v>
      </c>
      <c r="D125" s="107" t="s">
        <v>56</v>
      </c>
      <c r="E125" s="107" t="s">
        <v>52</v>
      </c>
      <c r="F125" s="107" t="s">
        <v>53</v>
      </c>
      <c r="G125" s="107" t="s">
        <v>133</v>
      </c>
      <c r="H125" s="107" t="s">
        <v>134</v>
      </c>
      <c r="I125" s="107" t="s">
        <v>135</v>
      </c>
      <c r="J125" s="107" t="s">
        <v>117</v>
      </c>
      <c r="K125" s="108" t="s">
        <v>136</v>
      </c>
      <c r="L125" s="105"/>
      <c r="M125" s="52" t="s">
        <v>1</v>
      </c>
      <c r="N125" s="53" t="s">
        <v>35</v>
      </c>
      <c r="O125" s="53" t="s">
        <v>137</v>
      </c>
      <c r="P125" s="53" t="s">
        <v>138</v>
      </c>
      <c r="Q125" s="53" t="s">
        <v>139</v>
      </c>
      <c r="R125" s="53" t="s">
        <v>140</v>
      </c>
      <c r="S125" s="53" t="s">
        <v>141</v>
      </c>
      <c r="T125" s="54" t="s">
        <v>142</v>
      </c>
    </row>
    <row r="126" spans="2:63" s="1" customFormat="1" ht="22.8" customHeight="1">
      <c r="B126" s="25"/>
      <c r="C126" s="57" t="s">
        <v>143</v>
      </c>
      <c r="J126" s="109">
        <f>BK126</f>
        <v>0</v>
      </c>
      <c r="L126" s="25"/>
      <c r="M126" s="55"/>
      <c r="N126" s="46"/>
      <c r="O126" s="46"/>
      <c r="P126" s="110">
        <f>P127+P145+P153+P161</f>
        <v>0</v>
      </c>
      <c r="Q126" s="46"/>
      <c r="R126" s="110">
        <f>R127+R145+R153+R161</f>
        <v>0</v>
      </c>
      <c r="S126" s="46"/>
      <c r="T126" s="111">
        <f>T127+T145+T153+T161</f>
        <v>0</v>
      </c>
      <c r="AT126" s="13" t="s">
        <v>70</v>
      </c>
      <c r="AU126" s="13" t="s">
        <v>119</v>
      </c>
      <c r="BK126" s="112">
        <f>BK127+BK145+BK153+BK161</f>
        <v>0</v>
      </c>
    </row>
    <row r="127" spans="2:63" s="11" customFormat="1" ht="25.95" customHeight="1">
      <c r="B127" s="113"/>
      <c r="D127" s="114" t="s">
        <v>70</v>
      </c>
      <c r="E127" s="115" t="s">
        <v>180</v>
      </c>
      <c r="F127" s="115" t="s">
        <v>181</v>
      </c>
      <c r="J127" s="116">
        <f>BK127</f>
        <v>0</v>
      </c>
      <c r="L127" s="113"/>
      <c r="M127" s="117"/>
      <c r="P127" s="118">
        <f>P128</f>
        <v>0</v>
      </c>
      <c r="R127" s="118">
        <f>R128</f>
        <v>0</v>
      </c>
      <c r="T127" s="119">
        <f>T128</f>
        <v>0</v>
      </c>
      <c r="AR127" s="114" t="s">
        <v>81</v>
      </c>
      <c r="AT127" s="120" t="s">
        <v>70</v>
      </c>
      <c r="AU127" s="120" t="s">
        <v>71</v>
      </c>
      <c r="AY127" s="114" t="s">
        <v>147</v>
      </c>
      <c r="BK127" s="121">
        <f>BK128</f>
        <v>0</v>
      </c>
    </row>
    <row r="128" spans="2:63" s="11" customFormat="1" ht="22.8" customHeight="1">
      <c r="B128" s="113"/>
      <c r="D128" s="114" t="s">
        <v>70</v>
      </c>
      <c r="E128" s="122" t="s">
        <v>182</v>
      </c>
      <c r="F128" s="122" t="s">
        <v>183</v>
      </c>
      <c r="J128" s="123">
        <f>BK128</f>
        <v>0</v>
      </c>
      <c r="L128" s="113"/>
      <c r="M128" s="117"/>
      <c r="P128" s="118">
        <f>SUM(P129:P144)</f>
        <v>0</v>
      </c>
      <c r="R128" s="118">
        <f>SUM(R129:R144)</f>
        <v>0</v>
      </c>
      <c r="T128" s="119">
        <f>SUM(T129:T144)</f>
        <v>0</v>
      </c>
      <c r="AR128" s="114" t="s">
        <v>81</v>
      </c>
      <c r="AT128" s="120" t="s">
        <v>70</v>
      </c>
      <c r="AU128" s="120" t="s">
        <v>79</v>
      </c>
      <c r="AY128" s="114" t="s">
        <v>147</v>
      </c>
      <c r="BK128" s="121">
        <f>SUM(BK129:BK144)</f>
        <v>0</v>
      </c>
    </row>
    <row r="129" spans="2:65" s="1" customFormat="1" ht="37.799999999999997" customHeight="1">
      <c r="B129" s="25"/>
      <c r="C129" s="140" t="s">
        <v>79</v>
      </c>
      <c r="D129" s="140" t="s">
        <v>165</v>
      </c>
      <c r="E129" s="141" t="s">
        <v>507</v>
      </c>
      <c r="F129" s="142" t="s">
        <v>508</v>
      </c>
      <c r="G129" s="143" t="s">
        <v>187</v>
      </c>
      <c r="H129" s="144">
        <v>10</v>
      </c>
      <c r="I129" s="145"/>
      <c r="J129" s="145">
        <f>ROUND(I129*H129,2)</f>
        <v>0</v>
      </c>
      <c r="K129" s="142" t="s">
        <v>1</v>
      </c>
      <c r="L129" s="25"/>
      <c r="M129" s="146" t="s">
        <v>1</v>
      </c>
      <c r="N129" s="147" t="s">
        <v>36</v>
      </c>
      <c r="O129" s="133">
        <v>0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179</v>
      </c>
      <c r="AT129" s="135" t="s">
        <v>165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179</v>
      </c>
      <c r="BM129" s="135" t="s">
        <v>81</v>
      </c>
    </row>
    <row r="130" spans="2:65" s="1" customFormat="1" ht="19.2">
      <c r="B130" s="25"/>
      <c r="D130" s="137" t="s">
        <v>155</v>
      </c>
      <c r="F130" s="138" t="s">
        <v>508</v>
      </c>
      <c r="L130" s="25"/>
      <c r="M130" s="139"/>
      <c r="T130" s="49"/>
      <c r="AT130" s="13" t="s">
        <v>155</v>
      </c>
      <c r="AU130" s="13" t="s">
        <v>81</v>
      </c>
    </row>
    <row r="131" spans="2:65" s="1" customFormat="1" ht="24.15" customHeight="1">
      <c r="B131" s="25"/>
      <c r="C131" s="124" t="s">
        <v>81</v>
      </c>
      <c r="D131" s="124" t="s">
        <v>150</v>
      </c>
      <c r="E131" s="125" t="s">
        <v>509</v>
      </c>
      <c r="F131" s="126" t="s">
        <v>510</v>
      </c>
      <c r="G131" s="127" t="s">
        <v>187</v>
      </c>
      <c r="H131" s="128">
        <v>10</v>
      </c>
      <c r="I131" s="129"/>
      <c r="J131" s="129">
        <f>ROUND(I131*H131,2)</f>
        <v>0</v>
      </c>
      <c r="K131" s="126" t="s">
        <v>1</v>
      </c>
      <c r="L131" s="130"/>
      <c r="M131" s="131" t="s">
        <v>1</v>
      </c>
      <c r="N131" s="132" t="s">
        <v>36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191</v>
      </c>
      <c r="AT131" s="135" t="s">
        <v>150</v>
      </c>
      <c r="AU131" s="135" t="s">
        <v>81</v>
      </c>
      <c r="AY131" s="13" t="s">
        <v>147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79</v>
      </c>
      <c r="BK131" s="136">
        <f>ROUND(I131*H131,2)</f>
        <v>0</v>
      </c>
      <c r="BL131" s="13" t="s">
        <v>179</v>
      </c>
      <c r="BM131" s="135" t="s">
        <v>146</v>
      </c>
    </row>
    <row r="132" spans="2:65" s="1" customFormat="1" ht="19.2">
      <c r="B132" s="25"/>
      <c r="D132" s="137" t="s">
        <v>155</v>
      </c>
      <c r="F132" s="138" t="s">
        <v>510</v>
      </c>
      <c r="L132" s="25"/>
      <c r="M132" s="139"/>
      <c r="T132" s="49"/>
      <c r="AT132" s="13" t="s">
        <v>155</v>
      </c>
      <c r="AU132" s="13" t="s">
        <v>81</v>
      </c>
    </row>
    <row r="133" spans="2:65" s="1" customFormat="1" ht="33" customHeight="1">
      <c r="B133" s="25"/>
      <c r="C133" s="140" t="s">
        <v>158</v>
      </c>
      <c r="D133" s="140" t="s">
        <v>165</v>
      </c>
      <c r="E133" s="141" t="s">
        <v>301</v>
      </c>
      <c r="F133" s="142" t="s">
        <v>302</v>
      </c>
      <c r="G133" s="143" t="s">
        <v>187</v>
      </c>
      <c r="H133" s="144">
        <v>57</v>
      </c>
      <c r="I133" s="145"/>
      <c r="J133" s="145">
        <f>ROUND(I133*H133,2)</f>
        <v>0</v>
      </c>
      <c r="K133" s="142" t="s">
        <v>1</v>
      </c>
      <c r="L133" s="25"/>
      <c r="M133" s="146" t="s">
        <v>1</v>
      </c>
      <c r="N133" s="147" t="s">
        <v>36</v>
      </c>
      <c r="O133" s="133">
        <v>0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179</v>
      </c>
      <c r="AT133" s="135" t="s">
        <v>165</v>
      </c>
      <c r="AU133" s="135" t="s">
        <v>81</v>
      </c>
      <c r="AY133" s="13" t="s">
        <v>147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79</v>
      </c>
      <c r="BK133" s="136">
        <f>ROUND(I133*H133,2)</f>
        <v>0</v>
      </c>
      <c r="BL133" s="13" t="s">
        <v>179</v>
      </c>
      <c r="BM133" s="135" t="s">
        <v>161</v>
      </c>
    </row>
    <row r="134" spans="2:65" s="1" customFormat="1" ht="19.2">
      <c r="B134" s="25"/>
      <c r="D134" s="137" t="s">
        <v>155</v>
      </c>
      <c r="F134" s="138" t="s">
        <v>302</v>
      </c>
      <c r="L134" s="25"/>
      <c r="M134" s="139"/>
      <c r="T134" s="49"/>
      <c r="AT134" s="13" t="s">
        <v>155</v>
      </c>
      <c r="AU134" s="13" t="s">
        <v>81</v>
      </c>
    </row>
    <row r="135" spans="2:65" s="1" customFormat="1" ht="24.15" customHeight="1">
      <c r="B135" s="25"/>
      <c r="C135" s="124" t="s">
        <v>146</v>
      </c>
      <c r="D135" s="124" t="s">
        <v>150</v>
      </c>
      <c r="E135" s="125" t="s">
        <v>303</v>
      </c>
      <c r="F135" s="126" t="s">
        <v>304</v>
      </c>
      <c r="G135" s="127" t="s">
        <v>187</v>
      </c>
      <c r="H135" s="128">
        <v>57</v>
      </c>
      <c r="I135" s="129"/>
      <c r="J135" s="129">
        <f>ROUND(I135*H135,2)</f>
        <v>0</v>
      </c>
      <c r="K135" s="126" t="s">
        <v>1</v>
      </c>
      <c r="L135" s="130"/>
      <c r="M135" s="131" t="s">
        <v>1</v>
      </c>
      <c r="N135" s="132" t="s">
        <v>36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191</v>
      </c>
      <c r="AT135" s="135" t="s">
        <v>150</v>
      </c>
      <c r="AU135" s="135" t="s">
        <v>81</v>
      </c>
      <c r="AY135" s="13" t="s">
        <v>147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79</v>
      </c>
      <c r="BK135" s="136">
        <f>ROUND(I135*H135,2)</f>
        <v>0</v>
      </c>
      <c r="BL135" s="13" t="s">
        <v>179</v>
      </c>
      <c r="BM135" s="135" t="s">
        <v>154</v>
      </c>
    </row>
    <row r="136" spans="2:65" s="1" customFormat="1" ht="19.2">
      <c r="B136" s="25"/>
      <c r="D136" s="137" t="s">
        <v>155</v>
      </c>
      <c r="F136" s="138" t="s">
        <v>304</v>
      </c>
      <c r="L136" s="25"/>
      <c r="M136" s="139"/>
      <c r="T136" s="49"/>
      <c r="AT136" s="13" t="s">
        <v>155</v>
      </c>
      <c r="AU136" s="13" t="s">
        <v>81</v>
      </c>
    </row>
    <row r="137" spans="2:65" s="1" customFormat="1" ht="24.15" customHeight="1">
      <c r="B137" s="25"/>
      <c r="C137" s="140" t="s">
        <v>164</v>
      </c>
      <c r="D137" s="140" t="s">
        <v>165</v>
      </c>
      <c r="E137" s="141" t="s">
        <v>511</v>
      </c>
      <c r="F137" s="142" t="s">
        <v>512</v>
      </c>
      <c r="G137" s="143" t="s">
        <v>187</v>
      </c>
      <c r="H137" s="144">
        <v>44</v>
      </c>
      <c r="I137" s="145"/>
      <c r="J137" s="145">
        <f>ROUND(I137*H137,2)</f>
        <v>0</v>
      </c>
      <c r="K137" s="142" t="s">
        <v>1</v>
      </c>
      <c r="L137" s="25"/>
      <c r="M137" s="146" t="s">
        <v>1</v>
      </c>
      <c r="N137" s="147" t="s">
        <v>36</v>
      </c>
      <c r="O137" s="133">
        <v>0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179</v>
      </c>
      <c r="AT137" s="135" t="s">
        <v>165</v>
      </c>
      <c r="AU137" s="135" t="s">
        <v>81</v>
      </c>
      <c r="AY137" s="13" t="s">
        <v>147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79</v>
      </c>
      <c r="BK137" s="136">
        <f>ROUND(I137*H137,2)</f>
        <v>0</v>
      </c>
      <c r="BL137" s="13" t="s">
        <v>179</v>
      </c>
      <c r="BM137" s="135" t="s">
        <v>169</v>
      </c>
    </row>
    <row r="138" spans="2:65" s="1" customFormat="1" ht="19.2">
      <c r="B138" s="25"/>
      <c r="D138" s="137" t="s">
        <v>155</v>
      </c>
      <c r="F138" s="138" t="s">
        <v>512</v>
      </c>
      <c r="L138" s="25"/>
      <c r="M138" s="139"/>
      <c r="T138" s="49"/>
      <c r="AT138" s="13" t="s">
        <v>155</v>
      </c>
      <c r="AU138" s="13" t="s">
        <v>81</v>
      </c>
    </row>
    <row r="139" spans="2:65" s="1" customFormat="1" ht="24.15" customHeight="1">
      <c r="B139" s="25"/>
      <c r="C139" s="124" t="s">
        <v>161</v>
      </c>
      <c r="D139" s="124" t="s">
        <v>150</v>
      </c>
      <c r="E139" s="125" t="s">
        <v>513</v>
      </c>
      <c r="F139" s="126" t="s">
        <v>514</v>
      </c>
      <c r="G139" s="127" t="s">
        <v>187</v>
      </c>
      <c r="H139" s="128">
        <v>44</v>
      </c>
      <c r="I139" s="129"/>
      <c r="J139" s="129">
        <f>ROUND(I139*H139,2)</f>
        <v>0</v>
      </c>
      <c r="K139" s="126" t="s">
        <v>1</v>
      </c>
      <c r="L139" s="130"/>
      <c r="M139" s="131" t="s">
        <v>1</v>
      </c>
      <c r="N139" s="132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191</v>
      </c>
      <c r="AT139" s="135" t="s">
        <v>150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179</v>
      </c>
      <c r="BM139" s="135" t="s">
        <v>8</v>
      </c>
    </row>
    <row r="140" spans="2:65" s="1" customFormat="1" ht="19.2">
      <c r="B140" s="25"/>
      <c r="D140" s="137" t="s">
        <v>155</v>
      </c>
      <c r="F140" s="138" t="s">
        <v>514</v>
      </c>
      <c r="L140" s="25"/>
      <c r="M140" s="139"/>
      <c r="T140" s="49"/>
      <c r="AT140" s="13" t="s">
        <v>155</v>
      </c>
      <c r="AU140" s="13" t="s">
        <v>81</v>
      </c>
    </row>
    <row r="141" spans="2:65" s="1" customFormat="1" ht="33" customHeight="1">
      <c r="B141" s="25"/>
      <c r="C141" s="140" t="s">
        <v>172</v>
      </c>
      <c r="D141" s="140" t="s">
        <v>165</v>
      </c>
      <c r="E141" s="141" t="s">
        <v>515</v>
      </c>
      <c r="F141" s="142" t="s">
        <v>516</v>
      </c>
      <c r="G141" s="143" t="s">
        <v>187</v>
      </c>
      <c r="H141" s="144">
        <v>10</v>
      </c>
      <c r="I141" s="145"/>
      <c r="J141" s="145">
        <f>ROUND(I141*H141,2)</f>
        <v>0</v>
      </c>
      <c r="K141" s="142" t="s">
        <v>1</v>
      </c>
      <c r="L141" s="25"/>
      <c r="M141" s="146" t="s">
        <v>1</v>
      </c>
      <c r="N141" s="147" t="s">
        <v>36</v>
      </c>
      <c r="O141" s="133">
        <v>0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179</v>
      </c>
      <c r="AT141" s="135" t="s">
        <v>165</v>
      </c>
      <c r="AU141" s="135" t="s">
        <v>81</v>
      </c>
      <c r="AY141" s="13" t="s">
        <v>147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79</v>
      </c>
      <c r="BK141" s="136">
        <f>ROUND(I141*H141,2)</f>
        <v>0</v>
      </c>
      <c r="BL141" s="13" t="s">
        <v>179</v>
      </c>
      <c r="BM141" s="135" t="s">
        <v>176</v>
      </c>
    </row>
    <row r="142" spans="2:65" s="1" customFormat="1" ht="19.2">
      <c r="B142" s="25"/>
      <c r="D142" s="137" t="s">
        <v>155</v>
      </c>
      <c r="F142" s="138" t="s">
        <v>516</v>
      </c>
      <c r="L142" s="25"/>
      <c r="M142" s="139"/>
      <c r="T142" s="49"/>
      <c r="AT142" s="13" t="s">
        <v>155</v>
      </c>
      <c r="AU142" s="13" t="s">
        <v>81</v>
      </c>
    </row>
    <row r="143" spans="2:65" s="1" customFormat="1" ht="24.15" customHeight="1">
      <c r="B143" s="25"/>
      <c r="C143" s="124" t="s">
        <v>154</v>
      </c>
      <c r="D143" s="124" t="s">
        <v>150</v>
      </c>
      <c r="E143" s="125" t="s">
        <v>197</v>
      </c>
      <c r="F143" s="126" t="s">
        <v>198</v>
      </c>
      <c r="G143" s="127" t="s">
        <v>187</v>
      </c>
      <c r="H143" s="128">
        <v>10</v>
      </c>
      <c r="I143" s="129"/>
      <c r="J143" s="129">
        <f>ROUND(I143*H143,2)</f>
        <v>0</v>
      </c>
      <c r="K143" s="126" t="s">
        <v>1</v>
      </c>
      <c r="L143" s="130"/>
      <c r="M143" s="131" t="s">
        <v>1</v>
      </c>
      <c r="N143" s="132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191</v>
      </c>
      <c r="AT143" s="135" t="s">
        <v>150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179</v>
      </c>
      <c r="BM143" s="135" t="s">
        <v>179</v>
      </c>
    </row>
    <row r="144" spans="2:65" s="1" customFormat="1" ht="19.2">
      <c r="B144" s="25"/>
      <c r="D144" s="137" t="s">
        <v>155</v>
      </c>
      <c r="F144" s="138" t="s">
        <v>198</v>
      </c>
      <c r="L144" s="25"/>
      <c r="M144" s="139"/>
      <c r="T144" s="49"/>
      <c r="AT144" s="13" t="s">
        <v>155</v>
      </c>
      <c r="AU144" s="13" t="s">
        <v>81</v>
      </c>
    </row>
    <row r="145" spans="2:65" s="11" customFormat="1" ht="25.95" customHeight="1">
      <c r="B145" s="113"/>
      <c r="D145" s="114" t="s">
        <v>70</v>
      </c>
      <c r="E145" s="115" t="s">
        <v>150</v>
      </c>
      <c r="F145" s="115" t="s">
        <v>214</v>
      </c>
      <c r="J145" s="116">
        <f>BK145</f>
        <v>0</v>
      </c>
      <c r="L145" s="113"/>
      <c r="M145" s="117"/>
      <c r="P145" s="118">
        <f>P146</f>
        <v>0</v>
      </c>
      <c r="R145" s="118">
        <f>R146</f>
        <v>0</v>
      </c>
      <c r="T145" s="119">
        <f>T146</f>
        <v>0</v>
      </c>
      <c r="AR145" s="114" t="s">
        <v>158</v>
      </c>
      <c r="AT145" s="120" t="s">
        <v>70</v>
      </c>
      <c r="AU145" s="120" t="s">
        <v>71</v>
      </c>
      <c r="AY145" s="114" t="s">
        <v>147</v>
      </c>
      <c r="BK145" s="121">
        <f>BK146</f>
        <v>0</v>
      </c>
    </row>
    <row r="146" spans="2:65" s="11" customFormat="1" ht="22.8" customHeight="1">
      <c r="B146" s="113"/>
      <c r="D146" s="114" t="s">
        <v>70</v>
      </c>
      <c r="E146" s="122" t="s">
        <v>215</v>
      </c>
      <c r="F146" s="122" t="s">
        <v>216</v>
      </c>
      <c r="J146" s="123">
        <f>BK146</f>
        <v>0</v>
      </c>
      <c r="L146" s="113"/>
      <c r="M146" s="117"/>
      <c r="P146" s="118">
        <f>SUM(P147:P152)</f>
        <v>0</v>
      </c>
      <c r="R146" s="118">
        <f>SUM(R147:R152)</f>
        <v>0</v>
      </c>
      <c r="T146" s="119">
        <f>SUM(T147:T152)</f>
        <v>0</v>
      </c>
      <c r="AR146" s="114" t="s">
        <v>158</v>
      </c>
      <c r="AT146" s="120" t="s">
        <v>70</v>
      </c>
      <c r="AU146" s="120" t="s">
        <v>79</v>
      </c>
      <c r="AY146" s="114" t="s">
        <v>147</v>
      </c>
      <c r="BK146" s="121">
        <f>SUM(BK147:BK152)</f>
        <v>0</v>
      </c>
    </row>
    <row r="147" spans="2:65" s="1" customFormat="1" ht="16.5" customHeight="1">
      <c r="B147" s="25"/>
      <c r="C147" s="124" t="s">
        <v>184</v>
      </c>
      <c r="D147" s="124" t="s">
        <v>150</v>
      </c>
      <c r="E147" s="125" t="s">
        <v>371</v>
      </c>
      <c r="F147" s="126" t="s">
        <v>372</v>
      </c>
      <c r="G147" s="127" t="s">
        <v>168</v>
      </c>
      <c r="H147" s="128">
        <v>1</v>
      </c>
      <c r="I147" s="129"/>
      <c r="J147" s="129">
        <f>ROUND(I147*H147,2)</f>
        <v>0</v>
      </c>
      <c r="K147" s="126" t="s">
        <v>1</v>
      </c>
      <c r="L147" s="130"/>
      <c r="M147" s="131" t="s">
        <v>1</v>
      </c>
      <c r="N147" s="132" t="s">
        <v>36</v>
      </c>
      <c r="O147" s="133">
        <v>0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228</v>
      </c>
      <c r="AT147" s="135" t="s">
        <v>150</v>
      </c>
      <c r="AU147" s="135" t="s">
        <v>81</v>
      </c>
      <c r="AY147" s="13" t="s">
        <v>147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79</v>
      </c>
      <c r="BK147" s="136">
        <f>ROUND(I147*H147,2)</f>
        <v>0</v>
      </c>
      <c r="BL147" s="13" t="s">
        <v>220</v>
      </c>
      <c r="BM147" s="135" t="s">
        <v>188</v>
      </c>
    </row>
    <row r="148" spans="2:65" s="1" customFormat="1">
      <c r="B148" s="25"/>
      <c r="D148" s="137" t="s">
        <v>155</v>
      </c>
      <c r="F148" s="138" t="s">
        <v>372</v>
      </c>
      <c r="L148" s="25"/>
      <c r="M148" s="139"/>
      <c r="T148" s="49"/>
      <c r="AT148" s="13" t="s">
        <v>155</v>
      </c>
      <c r="AU148" s="13" t="s">
        <v>81</v>
      </c>
    </row>
    <row r="149" spans="2:65" s="1" customFormat="1" ht="21.75" customHeight="1">
      <c r="B149" s="25"/>
      <c r="C149" s="124" t="s">
        <v>169</v>
      </c>
      <c r="D149" s="124" t="s">
        <v>150</v>
      </c>
      <c r="E149" s="125" t="s">
        <v>517</v>
      </c>
      <c r="F149" s="126" t="s">
        <v>518</v>
      </c>
      <c r="G149" s="127" t="s">
        <v>210</v>
      </c>
      <c r="H149" s="128">
        <v>1</v>
      </c>
      <c r="I149" s="129"/>
      <c r="J149" s="129">
        <f>ROUND(I149*H149,2)</f>
        <v>0</v>
      </c>
      <c r="K149" s="126" t="s">
        <v>1</v>
      </c>
      <c r="L149" s="130"/>
      <c r="M149" s="131" t="s">
        <v>1</v>
      </c>
      <c r="N149" s="132" t="s">
        <v>36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228</v>
      </c>
      <c r="AT149" s="135" t="s">
        <v>150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220</v>
      </c>
      <c r="BM149" s="135" t="s">
        <v>192</v>
      </c>
    </row>
    <row r="150" spans="2:65" s="1" customFormat="1">
      <c r="B150" s="25"/>
      <c r="D150" s="137" t="s">
        <v>155</v>
      </c>
      <c r="F150" s="138" t="s">
        <v>518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21.75" customHeight="1">
      <c r="B151" s="25"/>
      <c r="C151" s="140" t="s">
        <v>193</v>
      </c>
      <c r="D151" s="140" t="s">
        <v>165</v>
      </c>
      <c r="E151" s="141" t="s">
        <v>519</v>
      </c>
      <c r="F151" s="142" t="s">
        <v>520</v>
      </c>
      <c r="G151" s="143" t="s">
        <v>210</v>
      </c>
      <c r="H151" s="144">
        <v>1</v>
      </c>
      <c r="I151" s="145"/>
      <c r="J151" s="145">
        <f>ROUND(I151*H151,2)</f>
        <v>0</v>
      </c>
      <c r="K151" s="142" t="s">
        <v>1</v>
      </c>
      <c r="L151" s="25"/>
      <c r="M151" s="146" t="s">
        <v>1</v>
      </c>
      <c r="N151" s="147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220</v>
      </c>
      <c r="AT151" s="135" t="s">
        <v>165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220</v>
      </c>
      <c r="BM151" s="135" t="s">
        <v>196</v>
      </c>
    </row>
    <row r="152" spans="2:65" s="1" customFormat="1">
      <c r="B152" s="25"/>
      <c r="D152" s="137" t="s">
        <v>155</v>
      </c>
      <c r="F152" s="138" t="s">
        <v>520</v>
      </c>
      <c r="L152" s="25"/>
      <c r="M152" s="139"/>
      <c r="T152" s="49"/>
      <c r="AT152" s="13" t="s">
        <v>155</v>
      </c>
      <c r="AU152" s="13" t="s">
        <v>81</v>
      </c>
    </row>
    <row r="153" spans="2:65" s="11" customFormat="1" ht="25.95" customHeight="1">
      <c r="B153" s="113"/>
      <c r="D153" s="114" t="s">
        <v>70</v>
      </c>
      <c r="E153" s="115" t="s">
        <v>144</v>
      </c>
      <c r="F153" s="115" t="s">
        <v>145</v>
      </c>
      <c r="J153" s="116">
        <f>BK153</f>
        <v>0</v>
      </c>
      <c r="L153" s="113"/>
      <c r="M153" s="117"/>
      <c r="P153" s="118">
        <f>P154</f>
        <v>0</v>
      </c>
      <c r="R153" s="118">
        <f>R154</f>
        <v>0</v>
      </c>
      <c r="T153" s="119">
        <f>T154</f>
        <v>0</v>
      </c>
      <c r="AR153" s="114" t="s">
        <v>146</v>
      </c>
      <c r="AT153" s="120" t="s">
        <v>70</v>
      </c>
      <c r="AU153" s="120" t="s">
        <v>71</v>
      </c>
      <c r="AY153" s="114" t="s">
        <v>147</v>
      </c>
      <c r="BK153" s="121">
        <f>BK154</f>
        <v>0</v>
      </c>
    </row>
    <row r="154" spans="2:65" s="11" customFormat="1" ht="22.8" customHeight="1">
      <c r="B154" s="113"/>
      <c r="D154" s="114" t="s">
        <v>70</v>
      </c>
      <c r="E154" s="122" t="s">
        <v>425</v>
      </c>
      <c r="F154" s="122" t="s">
        <v>426</v>
      </c>
      <c r="J154" s="123">
        <f>BK154</f>
        <v>0</v>
      </c>
      <c r="L154" s="113"/>
      <c r="M154" s="117"/>
      <c r="P154" s="118">
        <f>SUM(P155:P160)</f>
        <v>0</v>
      </c>
      <c r="R154" s="118">
        <f>SUM(R155:R160)</f>
        <v>0</v>
      </c>
      <c r="T154" s="119">
        <f>SUM(T155:T160)</f>
        <v>0</v>
      </c>
      <c r="AR154" s="114" t="s">
        <v>79</v>
      </c>
      <c r="AT154" s="120" t="s">
        <v>70</v>
      </c>
      <c r="AU154" s="120" t="s">
        <v>79</v>
      </c>
      <c r="AY154" s="114" t="s">
        <v>147</v>
      </c>
      <c r="BK154" s="121">
        <f>SUM(BK155:BK160)</f>
        <v>0</v>
      </c>
    </row>
    <row r="155" spans="2:65" s="1" customFormat="1" ht="24.15" customHeight="1">
      <c r="B155" s="25"/>
      <c r="C155" s="124" t="s">
        <v>8</v>
      </c>
      <c r="D155" s="124" t="s">
        <v>150</v>
      </c>
      <c r="E155" s="125" t="s">
        <v>521</v>
      </c>
      <c r="F155" s="126" t="s">
        <v>522</v>
      </c>
      <c r="G155" s="127" t="s">
        <v>210</v>
      </c>
      <c r="H155" s="128">
        <v>1</v>
      </c>
      <c r="I155" s="129"/>
      <c r="J155" s="129">
        <f>ROUND(I155*H155,2)</f>
        <v>0</v>
      </c>
      <c r="K155" s="126" t="s">
        <v>1</v>
      </c>
      <c r="L155" s="130"/>
      <c r="M155" s="131" t="s">
        <v>1</v>
      </c>
      <c r="N155" s="132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154</v>
      </c>
      <c r="AT155" s="135" t="s">
        <v>150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146</v>
      </c>
      <c r="BM155" s="135" t="s">
        <v>199</v>
      </c>
    </row>
    <row r="156" spans="2:65" s="1" customFormat="1" ht="19.2">
      <c r="B156" s="25"/>
      <c r="D156" s="137" t="s">
        <v>155</v>
      </c>
      <c r="F156" s="138" t="s">
        <v>522</v>
      </c>
      <c r="L156" s="25"/>
      <c r="M156" s="139"/>
      <c r="T156" s="49"/>
      <c r="AT156" s="13" t="s">
        <v>155</v>
      </c>
      <c r="AU156" s="13" t="s">
        <v>81</v>
      </c>
    </row>
    <row r="157" spans="2:65" s="1" customFormat="1" ht="16.5" customHeight="1">
      <c r="B157" s="25"/>
      <c r="C157" s="124" t="s">
        <v>200</v>
      </c>
      <c r="D157" s="124" t="s">
        <v>150</v>
      </c>
      <c r="E157" s="125" t="s">
        <v>523</v>
      </c>
      <c r="F157" s="126" t="s">
        <v>524</v>
      </c>
      <c r="G157" s="127" t="s">
        <v>210</v>
      </c>
      <c r="H157" s="128">
        <v>1</v>
      </c>
      <c r="I157" s="129"/>
      <c r="J157" s="129">
        <f>ROUND(I157*H157,2)</f>
        <v>0</v>
      </c>
      <c r="K157" s="126" t="s">
        <v>1</v>
      </c>
      <c r="L157" s="130"/>
      <c r="M157" s="131" t="s">
        <v>1</v>
      </c>
      <c r="N157" s="132" t="s">
        <v>36</v>
      </c>
      <c r="O157" s="133">
        <v>0</v>
      </c>
      <c r="P157" s="133">
        <f>O157*H157</f>
        <v>0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154</v>
      </c>
      <c r="AT157" s="135" t="s">
        <v>150</v>
      </c>
      <c r="AU157" s="135" t="s">
        <v>81</v>
      </c>
      <c r="AY157" s="13" t="s">
        <v>147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79</v>
      </c>
      <c r="BK157" s="136">
        <f>ROUND(I157*H157,2)</f>
        <v>0</v>
      </c>
      <c r="BL157" s="13" t="s">
        <v>146</v>
      </c>
      <c r="BM157" s="135" t="s">
        <v>203</v>
      </c>
    </row>
    <row r="158" spans="2:65" s="1" customFormat="1">
      <c r="B158" s="25"/>
      <c r="D158" s="137" t="s">
        <v>155</v>
      </c>
      <c r="F158" s="138" t="s">
        <v>524</v>
      </c>
      <c r="L158" s="25"/>
      <c r="M158" s="139"/>
      <c r="T158" s="49"/>
      <c r="AT158" s="13" t="s">
        <v>155</v>
      </c>
      <c r="AU158" s="13" t="s">
        <v>81</v>
      </c>
    </row>
    <row r="159" spans="2:65" s="1" customFormat="1" ht="16.5" customHeight="1">
      <c r="B159" s="25"/>
      <c r="C159" s="124" t="s">
        <v>176</v>
      </c>
      <c r="D159" s="124" t="s">
        <v>150</v>
      </c>
      <c r="E159" s="125" t="s">
        <v>438</v>
      </c>
      <c r="F159" s="126" t="s">
        <v>525</v>
      </c>
      <c r="G159" s="127" t="s">
        <v>168</v>
      </c>
      <c r="H159" s="128">
        <v>1</v>
      </c>
      <c r="I159" s="129"/>
      <c r="J159" s="129">
        <f>ROUND(I159*H159,2)</f>
        <v>0</v>
      </c>
      <c r="K159" s="126" t="s">
        <v>1</v>
      </c>
      <c r="L159" s="130"/>
      <c r="M159" s="131" t="s">
        <v>1</v>
      </c>
      <c r="N159" s="132" t="s">
        <v>36</v>
      </c>
      <c r="O159" s="133">
        <v>0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154</v>
      </c>
      <c r="AT159" s="135" t="s">
        <v>150</v>
      </c>
      <c r="AU159" s="135" t="s">
        <v>81</v>
      </c>
      <c r="AY159" s="13" t="s">
        <v>147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79</v>
      </c>
      <c r="BK159" s="136">
        <f>ROUND(I159*H159,2)</f>
        <v>0</v>
      </c>
      <c r="BL159" s="13" t="s">
        <v>146</v>
      </c>
      <c r="BM159" s="135" t="s">
        <v>206</v>
      </c>
    </row>
    <row r="160" spans="2:65" s="1" customFormat="1">
      <c r="B160" s="25"/>
      <c r="D160" s="137" t="s">
        <v>155</v>
      </c>
      <c r="F160" s="138" t="s">
        <v>525</v>
      </c>
      <c r="L160" s="25"/>
      <c r="M160" s="139"/>
      <c r="T160" s="49"/>
      <c r="AT160" s="13" t="s">
        <v>155</v>
      </c>
      <c r="AU160" s="13" t="s">
        <v>81</v>
      </c>
    </row>
    <row r="161" spans="2:65" s="11" customFormat="1" ht="25.95" customHeight="1">
      <c r="B161" s="113"/>
      <c r="D161" s="114" t="s">
        <v>70</v>
      </c>
      <c r="E161" s="115" t="s">
        <v>266</v>
      </c>
      <c r="F161" s="115" t="s">
        <v>267</v>
      </c>
      <c r="J161" s="116">
        <f>BK161</f>
        <v>0</v>
      </c>
      <c r="L161" s="113"/>
      <c r="M161" s="117"/>
      <c r="P161" s="118">
        <f>P162+P165+P168</f>
        <v>0</v>
      </c>
      <c r="R161" s="118">
        <f>R162+R165+R168</f>
        <v>0</v>
      </c>
      <c r="T161" s="119">
        <f>T162+T165+T168</f>
        <v>0</v>
      </c>
      <c r="AR161" s="114" t="s">
        <v>164</v>
      </c>
      <c r="AT161" s="120" t="s">
        <v>70</v>
      </c>
      <c r="AU161" s="120" t="s">
        <v>71</v>
      </c>
      <c r="AY161" s="114" t="s">
        <v>147</v>
      </c>
      <c r="BK161" s="121">
        <f>BK162+BK165+BK168</f>
        <v>0</v>
      </c>
    </row>
    <row r="162" spans="2:65" s="11" customFormat="1" ht="22.8" customHeight="1">
      <c r="B162" s="113"/>
      <c r="D162" s="114" t="s">
        <v>70</v>
      </c>
      <c r="E162" s="122" t="s">
        <v>268</v>
      </c>
      <c r="F162" s="122" t="s">
        <v>269</v>
      </c>
      <c r="J162" s="123">
        <f>BK162</f>
        <v>0</v>
      </c>
      <c r="L162" s="113"/>
      <c r="M162" s="117"/>
      <c r="P162" s="118">
        <f>SUM(P163:P164)</f>
        <v>0</v>
      </c>
      <c r="R162" s="118">
        <f>SUM(R163:R164)</f>
        <v>0</v>
      </c>
      <c r="T162" s="119">
        <f>SUM(T163:T164)</f>
        <v>0</v>
      </c>
      <c r="AR162" s="114" t="s">
        <v>164</v>
      </c>
      <c r="AT162" s="120" t="s">
        <v>70</v>
      </c>
      <c r="AU162" s="120" t="s">
        <v>79</v>
      </c>
      <c r="AY162" s="114" t="s">
        <v>147</v>
      </c>
      <c r="BK162" s="121">
        <f>SUM(BK163:BK164)</f>
        <v>0</v>
      </c>
    </row>
    <row r="163" spans="2:65" s="1" customFormat="1" ht="37.799999999999997" customHeight="1">
      <c r="B163" s="25"/>
      <c r="C163" s="124" t="s">
        <v>207</v>
      </c>
      <c r="D163" s="124" t="s">
        <v>150</v>
      </c>
      <c r="E163" s="125" t="s">
        <v>461</v>
      </c>
      <c r="F163" s="126" t="s">
        <v>271</v>
      </c>
      <c r="G163" s="127" t="s">
        <v>168</v>
      </c>
      <c r="H163" s="128">
        <v>1</v>
      </c>
      <c r="I163" s="129"/>
      <c r="J163" s="129">
        <f>ROUND(I163*H163,2)</f>
        <v>0</v>
      </c>
      <c r="K163" s="126" t="s">
        <v>1</v>
      </c>
      <c r="L163" s="130"/>
      <c r="M163" s="131" t="s">
        <v>1</v>
      </c>
      <c r="N163" s="132" t="s">
        <v>36</v>
      </c>
      <c r="O163" s="133">
        <v>0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154</v>
      </c>
      <c r="AT163" s="135" t="s">
        <v>150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146</v>
      </c>
      <c r="BM163" s="135" t="s">
        <v>211</v>
      </c>
    </row>
    <row r="164" spans="2:65" s="1" customFormat="1" ht="28.8">
      <c r="B164" s="25"/>
      <c r="D164" s="137" t="s">
        <v>155</v>
      </c>
      <c r="F164" s="138" t="s">
        <v>271</v>
      </c>
      <c r="L164" s="25"/>
      <c r="M164" s="139"/>
      <c r="T164" s="49"/>
      <c r="AT164" s="13" t="s">
        <v>155</v>
      </c>
      <c r="AU164" s="13" t="s">
        <v>81</v>
      </c>
    </row>
    <row r="165" spans="2:65" s="11" customFormat="1" ht="22.8" customHeight="1">
      <c r="B165" s="113"/>
      <c r="D165" s="114" t="s">
        <v>70</v>
      </c>
      <c r="E165" s="122" t="s">
        <v>274</v>
      </c>
      <c r="F165" s="122" t="s">
        <v>275</v>
      </c>
      <c r="J165" s="123">
        <f>BK165</f>
        <v>0</v>
      </c>
      <c r="L165" s="113"/>
      <c r="M165" s="117"/>
      <c r="P165" s="118">
        <f>SUM(P166:P167)</f>
        <v>0</v>
      </c>
      <c r="R165" s="118">
        <f>SUM(R166:R167)</f>
        <v>0</v>
      </c>
      <c r="T165" s="119">
        <f>SUM(T166:T167)</f>
        <v>0</v>
      </c>
      <c r="AR165" s="114" t="s">
        <v>164</v>
      </c>
      <c r="AT165" s="120" t="s">
        <v>70</v>
      </c>
      <c r="AU165" s="120" t="s">
        <v>79</v>
      </c>
      <c r="AY165" s="114" t="s">
        <v>147</v>
      </c>
      <c r="BK165" s="121">
        <f>SUM(BK166:BK167)</f>
        <v>0</v>
      </c>
    </row>
    <row r="166" spans="2:65" s="1" customFormat="1" ht="16.5" customHeight="1">
      <c r="B166" s="25"/>
      <c r="C166" s="140" t="s">
        <v>179</v>
      </c>
      <c r="D166" s="140" t="s">
        <v>165</v>
      </c>
      <c r="E166" s="141" t="s">
        <v>468</v>
      </c>
      <c r="F166" s="142" t="s">
        <v>278</v>
      </c>
      <c r="G166" s="143" t="s">
        <v>272</v>
      </c>
      <c r="H166" s="144">
        <v>1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146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146</v>
      </c>
      <c r="BM166" s="135" t="s">
        <v>191</v>
      </c>
    </row>
    <row r="167" spans="2:65" s="1" customFormat="1">
      <c r="B167" s="25"/>
      <c r="D167" s="137" t="s">
        <v>155</v>
      </c>
      <c r="F167" s="138" t="s">
        <v>278</v>
      </c>
      <c r="L167" s="25"/>
      <c r="M167" s="139"/>
      <c r="T167" s="49"/>
      <c r="AT167" s="13" t="s">
        <v>155</v>
      </c>
      <c r="AU167" s="13" t="s">
        <v>81</v>
      </c>
    </row>
    <row r="168" spans="2:65" s="11" customFormat="1" ht="22.8" customHeight="1">
      <c r="B168" s="113"/>
      <c r="D168" s="114" t="s">
        <v>70</v>
      </c>
      <c r="E168" s="122" t="s">
        <v>282</v>
      </c>
      <c r="F168" s="122" t="s">
        <v>283</v>
      </c>
      <c r="J168" s="123">
        <f>BK168</f>
        <v>0</v>
      </c>
      <c r="L168" s="113"/>
      <c r="M168" s="117"/>
      <c r="P168" s="118">
        <f>SUM(P169:P172)</f>
        <v>0</v>
      </c>
      <c r="R168" s="118">
        <f>SUM(R169:R172)</f>
        <v>0</v>
      </c>
      <c r="T168" s="119">
        <f>SUM(T169:T172)</f>
        <v>0</v>
      </c>
      <c r="AR168" s="114" t="s">
        <v>164</v>
      </c>
      <c r="AT168" s="120" t="s">
        <v>70</v>
      </c>
      <c r="AU168" s="120" t="s">
        <v>79</v>
      </c>
      <c r="AY168" s="114" t="s">
        <v>147</v>
      </c>
      <c r="BK168" s="121">
        <f>SUM(BK169:BK172)</f>
        <v>0</v>
      </c>
    </row>
    <row r="169" spans="2:65" s="1" customFormat="1" ht="16.5" customHeight="1">
      <c r="B169" s="25"/>
      <c r="C169" s="140" t="s">
        <v>217</v>
      </c>
      <c r="D169" s="140" t="s">
        <v>165</v>
      </c>
      <c r="E169" s="141" t="s">
        <v>285</v>
      </c>
      <c r="F169" s="142" t="s">
        <v>286</v>
      </c>
      <c r="G169" s="143" t="s">
        <v>287</v>
      </c>
      <c r="H169" s="144">
        <v>30</v>
      </c>
      <c r="I169" s="145"/>
      <c r="J169" s="145">
        <f>ROUND(I169*H169,2)</f>
        <v>0</v>
      </c>
      <c r="K169" s="142" t="s">
        <v>1</v>
      </c>
      <c r="L169" s="25"/>
      <c r="M169" s="146" t="s">
        <v>1</v>
      </c>
      <c r="N169" s="147" t="s">
        <v>36</v>
      </c>
      <c r="O169" s="133">
        <v>0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146</v>
      </c>
      <c r="AT169" s="135" t="s">
        <v>165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146</v>
      </c>
      <c r="BM169" s="135" t="s">
        <v>221</v>
      </c>
    </row>
    <row r="170" spans="2:65" s="1" customFormat="1">
      <c r="B170" s="25"/>
      <c r="D170" s="137" t="s">
        <v>155</v>
      </c>
      <c r="F170" s="138" t="s">
        <v>286</v>
      </c>
      <c r="L170" s="25"/>
      <c r="M170" s="139"/>
      <c r="T170" s="49"/>
      <c r="AT170" s="13" t="s">
        <v>155</v>
      </c>
      <c r="AU170" s="13" t="s">
        <v>81</v>
      </c>
    </row>
    <row r="171" spans="2:65" s="1" customFormat="1" ht="16.5" customHeight="1">
      <c r="B171" s="25"/>
      <c r="C171" s="140" t="s">
        <v>188</v>
      </c>
      <c r="D171" s="140" t="s">
        <v>165</v>
      </c>
      <c r="E171" s="141" t="s">
        <v>500</v>
      </c>
      <c r="F171" s="142" t="s">
        <v>501</v>
      </c>
      <c r="G171" s="143" t="s">
        <v>272</v>
      </c>
      <c r="H171" s="144">
        <v>1</v>
      </c>
      <c r="I171" s="145"/>
      <c r="J171" s="145">
        <f>ROUND(I171*H171,2)</f>
        <v>0</v>
      </c>
      <c r="K171" s="142" t="s">
        <v>1</v>
      </c>
      <c r="L171" s="25"/>
      <c r="M171" s="146" t="s">
        <v>1</v>
      </c>
      <c r="N171" s="147" t="s">
        <v>36</v>
      </c>
      <c r="O171" s="133">
        <v>0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146</v>
      </c>
      <c r="AT171" s="135" t="s">
        <v>165</v>
      </c>
      <c r="AU171" s="135" t="s">
        <v>81</v>
      </c>
      <c r="AY171" s="13" t="s">
        <v>147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79</v>
      </c>
      <c r="BK171" s="136">
        <f>ROUND(I171*H171,2)</f>
        <v>0</v>
      </c>
      <c r="BL171" s="13" t="s">
        <v>146</v>
      </c>
      <c r="BM171" s="135" t="s">
        <v>224</v>
      </c>
    </row>
    <row r="172" spans="2:65" s="1" customFormat="1">
      <c r="B172" s="25"/>
      <c r="D172" s="137" t="s">
        <v>155</v>
      </c>
      <c r="F172" s="138" t="s">
        <v>501</v>
      </c>
      <c r="L172" s="25"/>
      <c r="M172" s="148"/>
      <c r="N172" s="149"/>
      <c r="O172" s="149"/>
      <c r="P172" s="149"/>
      <c r="Q172" s="149"/>
      <c r="R172" s="149"/>
      <c r="S172" s="149"/>
      <c r="T172" s="150"/>
      <c r="AT172" s="13" t="s">
        <v>155</v>
      </c>
      <c r="AU172" s="13" t="s">
        <v>81</v>
      </c>
    </row>
    <row r="173" spans="2:65" s="1" customFormat="1" ht="6.9" customHeight="1">
      <c r="B173" s="37"/>
      <c r="C173" s="38"/>
      <c r="D173" s="38"/>
      <c r="E173" s="38"/>
      <c r="F173" s="38"/>
      <c r="G173" s="38"/>
      <c r="H173" s="38"/>
      <c r="I173" s="38"/>
      <c r="J173" s="38"/>
      <c r="K173" s="38"/>
      <c r="L173" s="25"/>
    </row>
  </sheetData>
  <autoFilter ref="C125:K172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2:BM189"/>
  <sheetViews>
    <sheetView showGridLines="0" topLeftCell="A118" workbookViewId="0">
      <selection activeCell="I129" sqref="I129:I18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90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526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ROUND(J126,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ROUND((SUM(BE126:BE188)),  2)</f>
        <v>0</v>
      </c>
      <c r="I33" s="85">
        <v>0.21</v>
      </c>
      <c r="J33" s="84">
        <f>ROUND(((SUM(BE126:BE188))*I33),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ROUND((SUM(BF126:BF188)),  2)</f>
        <v>0</v>
      </c>
      <c r="I34" s="85">
        <v>0.12</v>
      </c>
      <c r="J34" s="84">
        <f>ROUND(((SUM(BF126:BF188))*I34),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ROUND((SUM(BG126:BG188)),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ROUND((SUM(BH126:BH188)),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ROUND((SUM(BI126:BI188)),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001.4 - Dálkové ovládání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J126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124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95" customHeight="1">
      <c r="B98" s="101"/>
      <c r="D98" s="102" t="s">
        <v>527</v>
      </c>
      <c r="E98" s="103"/>
      <c r="F98" s="103"/>
      <c r="G98" s="103"/>
      <c r="H98" s="103"/>
      <c r="I98" s="103"/>
      <c r="J98" s="104">
        <f>J128</f>
        <v>0</v>
      </c>
      <c r="L98" s="101"/>
    </row>
    <row r="99" spans="2:12" s="8" customFormat="1" ht="24.9" customHeight="1">
      <c r="B99" s="97"/>
      <c r="D99" s="98" t="s">
        <v>293</v>
      </c>
      <c r="E99" s="99"/>
      <c r="F99" s="99"/>
      <c r="G99" s="99"/>
      <c r="H99" s="99"/>
      <c r="I99" s="99"/>
      <c r="J99" s="100">
        <f>J135</f>
        <v>0</v>
      </c>
      <c r="L99" s="97"/>
    </row>
    <row r="100" spans="2:12" s="8" customFormat="1" ht="24.9" customHeight="1">
      <c r="B100" s="97"/>
      <c r="D100" s="98" t="s">
        <v>120</v>
      </c>
      <c r="E100" s="99"/>
      <c r="F100" s="99"/>
      <c r="G100" s="99"/>
      <c r="H100" s="99"/>
      <c r="I100" s="99"/>
      <c r="J100" s="100">
        <f>J138</f>
        <v>0</v>
      </c>
      <c r="L100" s="97"/>
    </row>
    <row r="101" spans="2:12" s="9" customFormat="1" ht="19.95" customHeight="1">
      <c r="B101" s="101"/>
      <c r="D101" s="102" t="s">
        <v>528</v>
      </c>
      <c r="E101" s="103"/>
      <c r="F101" s="103"/>
      <c r="G101" s="103"/>
      <c r="H101" s="103"/>
      <c r="I101" s="103"/>
      <c r="J101" s="104">
        <f>J139</f>
        <v>0</v>
      </c>
      <c r="L101" s="101"/>
    </row>
    <row r="102" spans="2:12" s="9" customFormat="1" ht="19.95" customHeight="1">
      <c r="B102" s="101"/>
      <c r="D102" s="102" t="s">
        <v>294</v>
      </c>
      <c r="E102" s="103"/>
      <c r="F102" s="103"/>
      <c r="G102" s="103"/>
      <c r="H102" s="103"/>
      <c r="I102" s="103"/>
      <c r="J102" s="104">
        <f>J150</f>
        <v>0</v>
      </c>
      <c r="L102" s="101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J153</f>
        <v>0</v>
      </c>
      <c r="L103" s="97"/>
    </row>
    <row r="104" spans="2:12" s="9" customFormat="1" ht="19.95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J154</f>
        <v>0</v>
      </c>
      <c r="L104" s="101"/>
    </row>
    <row r="105" spans="2:12" s="9" customFormat="1" ht="19.95" customHeight="1">
      <c r="B105" s="101"/>
      <c r="D105" s="102" t="s">
        <v>296</v>
      </c>
      <c r="E105" s="103"/>
      <c r="F105" s="103"/>
      <c r="G105" s="103"/>
      <c r="H105" s="103"/>
      <c r="I105" s="103"/>
      <c r="J105" s="104">
        <f>J157</f>
        <v>0</v>
      </c>
      <c r="L105" s="101"/>
    </row>
    <row r="106" spans="2:12" s="9" customFormat="1" ht="19.95" customHeight="1">
      <c r="B106" s="101"/>
      <c r="D106" s="102" t="s">
        <v>130</v>
      </c>
      <c r="E106" s="103"/>
      <c r="F106" s="103"/>
      <c r="G106" s="103"/>
      <c r="H106" s="103"/>
      <c r="I106" s="103"/>
      <c r="J106" s="104">
        <f>J162</f>
        <v>0</v>
      </c>
      <c r="L106" s="101"/>
    </row>
    <row r="107" spans="2:12" s="1" customFormat="1" ht="21.75" customHeight="1">
      <c r="B107" s="25"/>
      <c r="L107" s="25"/>
    </row>
    <row r="108" spans="2:12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" customHeight="1">
      <c r="B113" s="25"/>
      <c r="C113" s="17" t="s">
        <v>131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6" t="str">
        <f>E7</f>
        <v>Výstavba nové měnírny MR 5 Šanov II</v>
      </c>
      <c r="F116" s="187"/>
      <c r="G116" s="187"/>
      <c r="H116" s="18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77" t="str">
        <f>E9</f>
        <v>PS 001.4 - Dálkové ovládání</v>
      </c>
      <c r="F118" s="185"/>
      <c r="G118" s="185"/>
      <c r="H118" s="185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15. 7. 2025</v>
      </c>
      <c r="L120" s="25"/>
    </row>
    <row r="121" spans="2:63" s="1" customFormat="1" ht="6.9" customHeight="1">
      <c r="B121" s="25"/>
      <c r="L121" s="25"/>
    </row>
    <row r="122" spans="2:63" s="1" customFormat="1" ht="15.15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>Sagasta s.r.o.</v>
      </c>
      <c r="L122" s="25"/>
    </row>
    <row r="123" spans="2:63" s="1" customFormat="1" ht="15.15" customHeight="1">
      <c r="B123" s="25"/>
      <c r="C123" s="22" t="s">
        <v>25</v>
      </c>
      <c r="F123" s="20" t="str">
        <f>IF(E18="","",E18)</f>
        <v xml:space="preserve"> </v>
      </c>
      <c r="I123" s="22" t="s">
        <v>29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132</v>
      </c>
      <c r="D125" s="107" t="s">
        <v>56</v>
      </c>
      <c r="E125" s="107" t="s">
        <v>52</v>
      </c>
      <c r="F125" s="107" t="s">
        <v>53</v>
      </c>
      <c r="G125" s="107" t="s">
        <v>133</v>
      </c>
      <c r="H125" s="107" t="s">
        <v>134</v>
      </c>
      <c r="I125" s="107" t="s">
        <v>135</v>
      </c>
      <c r="J125" s="107" t="s">
        <v>117</v>
      </c>
      <c r="K125" s="108" t="s">
        <v>136</v>
      </c>
      <c r="L125" s="105"/>
      <c r="M125" s="52" t="s">
        <v>1</v>
      </c>
      <c r="N125" s="53" t="s">
        <v>35</v>
      </c>
      <c r="O125" s="53" t="s">
        <v>137</v>
      </c>
      <c r="P125" s="53" t="s">
        <v>138</v>
      </c>
      <c r="Q125" s="53" t="s">
        <v>139</v>
      </c>
      <c r="R125" s="53" t="s">
        <v>140</v>
      </c>
      <c r="S125" s="53" t="s">
        <v>141</v>
      </c>
      <c r="T125" s="54" t="s">
        <v>142</v>
      </c>
    </row>
    <row r="126" spans="2:63" s="1" customFormat="1" ht="22.8" customHeight="1">
      <c r="B126" s="25"/>
      <c r="C126" s="57" t="s">
        <v>143</v>
      </c>
      <c r="J126" s="109">
        <f>BK126</f>
        <v>0</v>
      </c>
      <c r="L126" s="25"/>
      <c r="M126" s="55"/>
      <c r="N126" s="46"/>
      <c r="O126" s="46"/>
      <c r="P126" s="110">
        <f>P127+P135+P138+P153</f>
        <v>0</v>
      </c>
      <c r="Q126" s="46"/>
      <c r="R126" s="110">
        <f>R127+R135+R138+R153</f>
        <v>0</v>
      </c>
      <c r="S126" s="46"/>
      <c r="T126" s="111">
        <f>T127+T135+T138+T153</f>
        <v>0</v>
      </c>
      <c r="AT126" s="13" t="s">
        <v>70</v>
      </c>
      <c r="AU126" s="13" t="s">
        <v>119</v>
      </c>
      <c r="BK126" s="112">
        <f>BK127+BK135+BK138+BK153</f>
        <v>0</v>
      </c>
    </row>
    <row r="127" spans="2:63" s="11" customFormat="1" ht="25.95" customHeight="1">
      <c r="B127" s="113"/>
      <c r="D127" s="114" t="s">
        <v>70</v>
      </c>
      <c r="E127" s="115" t="s">
        <v>150</v>
      </c>
      <c r="F127" s="115" t="s">
        <v>214</v>
      </c>
      <c r="J127" s="116">
        <f>BK127</f>
        <v>0</v>
      </c>
      <c r="L127" s="113"/>
      <c r="M127" s="117"/>
      <c r="P127" s="118">
        <f>P128</f>
        <v>0</v>
      </c>
      <c r="R127" s="118">
        <f>R128</f>
        <v>0</v>
      </c>
      <c r="T127" s="119">
        <f>T128</f>
        <v>0</v>
      </c>
      <c r="AR127" s="114" t="s">
        <v>158</v>
      </c>
      <c r="AT127" s="120" t="s">
        <v>70</v>
      </c>
      <c r="AU127" s="120" t="s">
        <v>71</v>
      </c>
      <c r="AY127" s="114" t="s">
        <v>147</v>
      </c>
      <c r="BK127" s="121">
        <f>BK128</f>
        <v>0</v>
      </c>
    </row>
    <row r="128" spans="2:63" s="11" customFormat="1" ht="22.8" customHeight="1">
      <c r="B128" s="113"/>
      <c r="D128" s="114" t="s">
        <v>70</v>
      </c>
      <c r="E128" s="122" t="s">
        <v>529</v>
      </c>
      <c r="F128" s="122" t="s">
        <v>530</v>
      </c>
      <c r="J128" s="123">
        <f>BK128</f>
        <v>0</v>
      </c>
      <c r="L128" s="113"/>
      <c r="M128" s="117"/>
      <c r="P128" s="118">
        <f>SUM(P129:P134)</f>
        <v>0</v>
      </c>
      <c r="R128" s="118">
        <f>SUM(R129:R134)</f>
        <v>0</v>
      </c>
      <c r="T128" s="119">
        <f>SUM(T129:T134)</f>
        <v>0</v>
      </c>
      <c r="AR128" s="114" t="s">
        <v>158</v>
      </c>
      <c r="AT128" s="120" t="s">
        <v>70</v>
      </c>
      <c r="AU128" s="120" t="s">
        <v>79</v>
      </c>
      <c r="AY128" s="114" t="s">
        <v>147</v>
      </c>
      <c r="BK128" s="121">
        <f>SUM(BK129:BK134)</f>
        <v>0</v>
      </c>
    </row>
    <row r="129" spans="2:65" s="1" customFormat="1" ht="16.5" customHeight="1">
      <c r="B129" s="25"/>
      <c r="C129" s="124" t="s">
        <v>79</v>
      </c>
      <c r="D129" s="124" t="s">
        <v>150</v>
      </c>
      <c r="E129" s="125" t="s">
        <v>531</v>
      </c>
      <c r="F129" s="126" t="s">
        <v>532</v>
      </c>
      <c r="G129" s="127" t="s">
        <v>187</v>
      </c>
      <c r="H129" s="128">
        <v>30</v>
      </c>
      <c r="I129" s="129"/>
      <c r="J129" s="129">
        <f>ROUND(I129*H129,2)</f>
        <v>0</v>
      </c>
      <c r="K129" s="126" t="s">
        <v>1</v>
      </c>
      <c r="L129" s="130"/>
      <c r="M129" s="131" t="s">
        <v>1</v>
      </c>
      <c r="N129" s="132" t="s">
        <v>36</v>
      </c>
      <c r="O129" s="133">
        <v>0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228</v>
      </c>
      <c r="AT129" s="135" t="s">
        <v>150</v>
      </c>
      <c r="AU129" s="135" t="s">
        <v>81</v>
      </c>
      <c r="AY129" s="13" t="s">
        <v>147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79</v>
      </c>
      <c r="BK129" s="136">
        <f>ROUND(I129*H129,2)</f>
        <v>0</v>
      </c>
      <c r="BL129" s="13" t="s">
        <v>220</v>
      </c>
      <c r="BM129" s="135" t="s">
        <v>81</v>
      </c>
    </row>
    <row r="130" spans="2:65" s="1" customFormat="1">
      <c r="B130" s="25"/>
      <c r="D130" s="137" t="s">
        <v>155</v>
      </c>
      <c r="F130" s="138" t="s">
        <v>532</v>
      </c>
      <c r="L130" s="25"/>
      <c r="M130" s="139"/>
      <c r="T130" s="49"/>
      <c r="AT130" s="13" t="s">
        <v>155</v>
      </c>
      <c r="AU130" s="13" t="s">
        <v>81</v>
      </c>
    </row>
    <row r="131" spans="2:65" s="1" customFormat="1" ht="24.15" customHeight="1">
      <c r="B131" s="25"/>
      <c r="C131" s="140" t="s">
        <v>81</v>
      </c>
      <c r="D131" s="140" t="s">
        <v>165</v>
      </c>
      <c r="E131" s="141" t="s">
        <v>533</v>
      </c>
      <c r="F131" s="142" t="s">
        <v>534</v>
      </c>
      <c r="G131" s="143" t="s">
        <v>187</v>
      </c>
      <c r="H131" s="144">
        <v>30</v>
      </c>
      <c r="I131" s="145"/>
      <c r="J131" s="145">
        <f>ROUND(I131*H131,2)</f>
        <v>0</v>
      </c>
      <c r="K131" s="142" t="s">
        <v>1</v>
      </c>
      <c r="L131" s="25"/>
      <c r="M131" s="146" t="s">
        <v>1</v>
      </c>
      <c r="N131" s="147" t="s">
        <v>36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220</v>
      </c>
      <c r="AT131" s="135" t="s">
        <v>165</v>
      </c>
      <c r="AU131" s="135" t="s">
        <v>81</v>
      </c>
      <c r="AY131" s="13" t="s">
        <v>147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79</v>
      </c>
      <c r="BK131" s="136">
        <f>ROUND(I131*H131,2)</f>
        <v>0</v>
      </c>
      <c r="BL131" s="13" t="s">
        <v>220</v>
      </c>
      <c r="BM131" s="135" t="s">
        <v>146</v>
      </c>
    </row>
    <row r="132" spans="2:65" s="1" customFormat="1">
      <c r="B132" s="25"/>
      <c r="D132" s="137" t="s">
        <v>155</v>
      </c>
      <c r="F132" s="138" t="s">
        <v>534</v>
      </c>
      <c r="L132" s="25"/>
      <c r="M132" s="139"/>
      <c r="T132" s="49"/>
      <c r="AT132" s="13" t="s">
        <v>155</v>
      </c>
      <c r="AU132" s="13" t="s">
        <v>81</v>
      </c>
    </row>
    <row r="133" spans="2:65" s="1" customFormat="1" ht="16.5" customHeight="1">
      <c r="B133" s="25"/>
      <c r="C133" s="124" t="s">
        <v>158</v>
      </c>
      <c r="D133" s="124" t="s">
        <v>150</v>
      </c>
      <c r="E133" s="125" t="s">
        <v>535</v>
      </c>
      <c r="F133" s="126" t="s">
        <v>536</v>
      </c>
      <c r="G133" s="127" t="s">
        <v>210</v>
      </c>
      <c r="H133" s="128">
        <v>2</v>
      </c>
      <c r="I133" s="129"/>
      <c r="J133" s="129">
        <f>ROUND(I133*H133,2)</f>
        <v>0</v>
      </c>
      <c r="K133" s="126" t="s">
        <v>1</v>
      </c>
      <c r="L133" s="130"/>
      <c r="M133" s="131" t="s">
        <v>1</v>
      </c>
      <c r="N133" s="132" t="s">
        <v>36</v>
      </c>
      <c r="O133" s="133">
        <v>0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228</v>
      </c>
      <c r="AT133" s="135" t="s">
        <v>150</v>
      </c>
      <c r="AU133" s="135" t="s">
        <v>81</v>
      </c>
      <c r="AY133" s="13" t="s">
        <v>147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79</v>
      </c>
      <c r="BK133" s="136">
        <f>ROUND(I133*H133,2)</f>
        <v>0</v>
      </c>
      <c r="BL133" s="13" t="s">
        <v>220</v>
      </c>
      <c r="BM133" s="135" t="s">
        <v>161</v>
      </c>
    </row>
    <row r="134" spans="2:65" s="1" customFormat="1">
      <c r="B134" s="25"/>
      <c r="D134" s="137" t="s">
        <v>155</v>
      </c>
      <c r="F134" s="138" t="s">
        <v>536</v>
      </c>
      <c r="L134" s="25"/>
      <c r="M134" s="139"/>
      <c r="T134" s="49"/>
      <c r="AT134" s="13" t="s">
        <v>155</v>
      </c>
      <c r="AU134" s="13" t="s">
        <v>81</v>
      </c>
    </row>
    <row r="135" spans="2:65" s="11" customFormat="1" ht="25.95" customHeight="1">
      <c r="B135" s="113"/>
      <c r="D135" s="114" t="s">
        <v>70</v>
      </c>
      <c r="E135" s="115" t="s">
        <v>418</v>
      </c>
      <c r="F135" s="115" t="s">
        <v>419</v>
      </c>
      <c r="J135" s="116">
        <f>BK135</f>
        <v>0</v>
      </c>
      <c r="L135" s="113"/>
      <c r="M135" s="117"/>
      <c r="P135" s="118">
        <f>SUM(P136:P137)</f>
        <v>0</v>
      </c>
      <c r="R135" s="118">
        <f>SUM(R136:R137)</f>
        <v>0</v>
      </c>
      <c r="T135" s="119">
        <f>SUM(T136:T137)</f>
        <v>0</v>
      </c>
      <c r="AR135" s="114" t="s">
        <v>146</v>
      </c>
      <c r="AT135" s="120" t="s">
        <v>70</v>
      </c>
      <c r="AU135" s="120" t="s">
        <v>71</v>
      </c>
      <c r="AY135" s="114" t="s">
        <v>147</v>
      </c>
      <c r="BK135" s="121">
        <f>SUM(BK136:BK137)</f>
        <v>0</v>
      </c>
    </row>
    <row r="136" spans="2:65" s="1" customFormat="1" ht="24.15" customHeight="1">
      <c r="B136" s="25"/>
      <c r="C136" s="140" t="s">
        <v>146</v>
      </c>
      <c r="D136" s="140" t="s">
        <v>165</v>
      </c>
      <c r="E136" s="141" t="s">
        <v>537</v>
      </c>
      <c r="F136" s="142" t="s">
        <v>538</v>
      </c>
      <c r="G136" s="143" t="s">
        <v>287</v>
      </c>
      <c r="H136" s="144">
        <v>5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423</v>
      </c>
      <c r="AT136" s="135" t="s">
        <v>165</v>
      </c>
      <c r="AU136" s="135" t="s">
        <v>79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423</v>
      </c>
      <c r="BM136" s="135" t="s">
        <v>154</v>
      </c>
    </row>
    <row r="137" spans="2:65" s="1" customFormat="1" ht="19.2">
      <c r="B137" s="25"/>
      <c r="D137" s="137" t="s">
        <v>155</v>
      </c>
      <c r="F137" s="138" t="s">
        <v>538</v>
      </c>
      <c r="L137" s="25"/>
      <c r="M137" s="139"/>
      <c r="T137" s="49"/>
      <c r="AT137" s="13" t="s">
        <v>155</v>
      </c>
      <c r="AU137" s="13" t="s">
        <v>79</v>
      </c>
    </row>
    <row r="138" spans="2:65" s="11" customFormat="1" ht="25.95" customHeight="1">
      <c r="B138" s="113"/>
      <c r="D138" s="114" t="s">
        <v>70</v>
      </c>
      <c r="E138" s="115" t="s">
        <v>144</v>
      </c>
      <c r="F138" s="115" t="s">
        <v>145</v>
      </c>
      <c r="J138" s="116">
        <f>BK138</f>
        <v>0</v>
      </c>
      <c r="L138" s="113"/>
      <c r="M138" s="117"/>
      <c r="P138" s="118">
        <f>P139+P150</f>
        <v>0</v>
      </c>
      <c r="R138" s="118">
        <f>R139+R150</f>
        <v>0</v>
      </c>
      <c r="T138" s="119">
        <f>T139+T150</f>
        <v>0</v>
      </c>
      <c r="AR138" s="114" t="s">
        <v>146</v>
      </c>
      <c r="AT138" s="120" t="s">
        <v>70</v>
      </c>
      <c r="AU138" s="120" t="s">
        <v>71</v>
      </c>
      <c r="AY138" s="114" t="s">
        <v>147</v>
      </c>
      <c r="BK138" s="121">
        <f>BK139+BK150</f>
        <v>0</v>
      </c>
    </row>
    <row r="139" spans="2:65" s="11" customFormat="1" ht="22.8" customHeight="1">
      <c r="B139" s="113"/>
      <c r="D139" s="114" t="s">
        <v>70</v>
      </c>
      <c r="E139" s="122" t="s">
        <v>539</v>
      </c>
      <c r="F139" s="122" t="s">
        <v>540</v>
      </c>
      <c r="J139" s="123">
        <f>BK139</f>
        <v>0</v>
      </c>
      <c r="L139" s="113"/>
      <c r="M139" s="117"/>
      <c r="P139" s="118">
        <f>SUM(P140:P149)</f>
        <v>0</v>
      </c>
      <c r="R139" s="118">
        <f>SUM(R140:R149)</f>
        <v>0</v>
      </c>
      <c r="T139" s="119">
        <f>SUM(T140:T149)</f>
        <v>0</v>
      </c>
      <c r="AR139" s="114" t="s">
        <v>79</v>
      </c>
      <c r="AT139" s="120" t="s">
        <v>70</v>
      </c>
      <c r="AU139" s="120" t="s">
        <v>79</v>
      </c>
      <c r="AY139" s="114" t="s">
        <v>147</v>
      </c>
      <c r="BK139" s="121">
        <f>SUM(BK140:BK149)</f>
        <v>0</v>
      </c>
    </row>
    <row r="140" spans="2:65" s="1" customFormat="1" ht="16.5" customHeight="1">
      <c r="B140" s="25"/>
      <c r="C140" s="124" t="s">
        <v>164</v>
      </c>
      <c r="D140" s="124" t="s">
        <v>150</v>
      </c>
      <c r="E140" s="125" t="s">
        <v>541</v>
      </c>
      <c r="F140" s="126" t="s">
        <v>542</v>
      </c>
      <c r="G140" s="127" t="s">
        <v>272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154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146</v>
      </c>
      <c r="BM140" s="135" t="s">
        <v>169</v>
      </c>
    </row>
    <row r="141" spans="2:65" s="1" customFormat="1">
      <c r="B141" s="25"/>
      <c r="D141" s="137" t="s">
        <v>155</v>
      </c>
      <c r="F141" s="138" t="s">
        <v>542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16.5" customHeight="1">
      <c r="B142" s="25"/>
      <c r="C142" s="124" t="s">
        <v>161</v>
      </c>
      <c r="D142" s="124" t="s">
        <v>150</v>
      </c>
      <c r="E142" s="125" t="s">
        <v>543</v>
      </c>
      <c r="F142" s="126" t="s">
        <v>544</v>
      </c>
      <c r="G142" s="127" t="s">
        <v>210</v>
      </c>
      <c r="H142" s="128">
        <v>1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154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146</v>
      </c>
      <c r="BM142" s="135" t="s">
        <v>8</v>
      </c>
    </row>
    <row r="143" spans="2:65" s="1" customFormat="1">
      <c r="B143" s="25"/>
      <c r="D143" s="137" t="s">
        <v>155</v>
      </c>
      <c r="F143" s="138" t="s">
        <v>544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1.75" customHeight="1">
      <c r="B144" s="25"/>
      <c r="C144" s="124" t="s">
        <v>172</v>
      </c>
      <c r="D144" s="124" t="s">
        <v>150</v>
      </c>
      <c r="E144" s="125" t="s">
        <v>545</v>
      </c>
      <c r="F144" s="126" t="s">
        <v>546</v>
      </c>
      <c r="G144" s="127" t="s">
        <v>210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154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146</v>
      </c>
      <c r="BM144" s="135" t="s">
        <v>176</v>
      </c>
    </row>
    <row r="145" spans="2:65" s="1" customFormat="1">
      <c r="B145" s="25"/>
      <c r="D145" s="137" t="s">
        <v>155</v>
      </c>
      <c r="F145" s="138" t="s">
        <v>546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16.5" customHeight="1">
      <c r="B146" s="25"/>
      <c r="C146" s="124" t="s">
        <v>154</v>
      </c>
      <c r="D146" s="124" t="s">
        <v>150</v>
      </c>
      <c r="E146" s="125" t="s">
        <v>547</v>
      </c>
      <c r="F146" s="126" t="s">
        <v>548</v>
      </c>
      <c r="G146" s="127" t="s">
        <v>272</v>
      </c>
      <c r="H146" s="128">
        <v>1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154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146</v>
      </c>
      <c r="BM146" s="135" t="s">
        <v>179</v>
      </c>
    </row>
    <row r="147" spans="2:65" s="1" customFormat="1">
      <c r="B147" s="25"/>
      <c r="D147" s="137" t="s">
        <v>155</v>
      </c>
      <c r="F147" s="138" t="s">
        <v>548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184</v>
      </c>
      <c r="D148" s="124" t="s">
        <v>150</v>
      </c>
      <c r="E148" s="125" t="s">
        <v>549</v>
      </c>
      <c r="F148" s="126" t="s">
        <v>550</v>
      </c>
      <c r="G148" s="127" t="s">
        <v>272</v>
      </c>
      <c r="H148" s="128">
        <v>1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154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146</v>
      </c>
      <c r="BM148" s="135" t="s">
        <v>188</v>
      </c>
    </row>
    <row r="149" spans="2:65" s="1" customFormat="1">
      <c r="B149" s="25"/>
      <c r="D149" s="137" t="s">
        <v>155</v>
      </c>
      <c r="F149" s="138" t="s">
        <v>550</v>
      </c>
      <c r="L149" s="25"/>
      <c r="M149" s="139"/>
      <c r="T149" s="49"/>
      <c r="AT149" s="13" t="s">
        <v>155</v>
      </c>
      <c r="AU149" s="13" t="s">
        <v>81</v>
      </c>
    </row>
    <row r="150" spans="2:65" s="11" customFormat="1" ht="22.8" customHeight="1">
      <c r="B150" s="113"/>
      <c r="D150" s="114" t="s">
        <v>70</v>
      </c>
      <c r="E150" s="122" t="s">
        <v>425</v>
      </c>
      <c r="F150" s="122" t="s">
        <v>426</v>
      </c>
      <c r="J150" s="123">
        <f>BK150</f>
        <v>0</v>
      </c>
      <c r="L150" s="113"/>
      <c r="M150" s="117"/>
      <c r="P150" s="118">
        <f>SUM(P151:P152)</f>
        <v>0</v>
      </c>
      <c r="R150" s="118">
        <f>SUM(R151:R152)</f>
        <v>0</v>
      </c>
      <c r="T150" s="119">
        <f>SUM(T151:T152)</f>
        <v>0</v>
      </c>
      <c r="AR150" s="114" t="s">
        <v>79</v>
      </c>
      <c r="AT150" s="120" t="s">
        <v>70</v>
      </c>
      <c r="AU150" s="120" t="s">
        <v>79</v>
      </c>
      <c r="AY150" s="114" t="s">
        <v>147</v>
      </c>
      <c r="BK150" s="121">
        <f>SUM(BK151:BK152)</f>
        <v>0</v>
      </c>
    </row>
    <row r="151" spans="2:65" s="1" customFormat="1" ht="44.25" customHeight="1">
      <c r="B151" s="25"/>
      <c r="C151" s="124" t="s">
        <v>169</v>
      </c>
      <c r="D151" s="124" t="s">
        <v>150</v>
      </c>
      <c r="E151" s="125" t="s">
        <v>551</v>
      </c>
      <c r="F151" s="126" t="s">
        <v>552</v>
      </c>
      <c r="G151" s="127" t="s">
        <v>168</v>
      </c>
      <c r="H151" s="128">
        <v>1</v>
      </c>
      <c r="I151" s="129"/>
      <c r="J151" s="129">
        <f>ROUND(I151*H151,2)</f>
        <v>0</v>
      </c>
      <c r="K151" s="126" t="s">
        <v>1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154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146</v>
      </c>
      <c r="BM151" s="135" t="s">
        <v>192</v>
      </c>
    </row>
    <row r="152" spans="2:65" s="1" customFormat="1" ht="28.8">
      <c r="B152" s="25"/>
      <c r="D152" s="137" t="s">
        <v>155</v>
      </c>
      <c r="F152" s="138" t="s">
        <v>552</v>
      </c>
      <c r="L152" s="25"/>
      <c r="M152" s="139"/>
      <c r="T152" s="49"/>
      <c r="AT152" s="13" t="s">
        <v>155</v>
      </c>
      <c r="AU152" s="13" t="s">
        <v>81</v>
      </c>
    </row>
    <row r="153" spans="2:65" s="11" customFormat="1" ht="25.95" customHeight="1">
      <c r="B153" s="113"/>
      <c r="D153" s="114" t="s">
        <v>70</v>
      </c>
      <c r="E153" s="115" t="s">
        <v>266</v>
      </c>
      <c r="F153" s="115" t="s">
        <v>267</v>
      </c>
      <c r="J153" s="116">
        <f>BK153</f>
        <v>0</v>
      </c>
      <c r="L153" s="113"/>
      <c r="M153" s="117"/>
      <c r="P153" s="118">
        <f>P154+P157+P162</f>
        <v>0</v>
      </c>
      <c r="R153" s="118">
        <f>R154+R157+R162</f>
        <v>0</v>
      </c>
      <c r="T153" s="119">
        <f>T154+T157+T162</f>
        <v>0</v>
      </c>
      <c r="AR153" s="114" t="s">
        <v>164</v>
      </c>
      <c r="AT153" s="120" t="s">
        <v>70</v>
      </c>
      <c r="AU153" s="120" t="s">
        <v>71</v>
      </c>
      <c r="AY153" s="114" t="s">
        <v>147</v>
      </c>
      <c r="BK153" s="121">
        <f>BK154+BK157+BK162</f>
        <v>0</v>
      </c>
    </row>
    <row r="154" spans="2:65" s="11" customFormat="1" ht="22.8" customHeight="1">
      <c r="B154" s="113"/>
      <c r="D154" s="114" t="s">
        <v>70</v>
      </c>
      <c r="E154" s="122" t="s">
        <v>268</v>
      </c>
      <c r="F154" s="122" t="s">
        <v>269</v>
      </c>
      <c r="J154" s="123">
        <f>BK154</f>
        <v>0</v>
      </c>
      <c r="L154" s="113"/>
      <c r="M154" s="117"/>
      <c r="P154" s="118">
        <f>SUM(P155:P156)</f>
        <v>0</v>
      </c>
      <c r="R154" s="118">
        <f>SUM(R155:R156)</f>
        <v>0</v>
      </c>
      <c r="T154" s="119">
        <f>SUM(T155:T156)</f>
        <v>0</v>
      </c>
      <c r="AR154" s="114" t="s">
        <v>164</v>
      </c>
      <c r="AT154" s="120" t="s">
        <v>70</v>
      </c>
      <c r="AU154" s="120" t="s">
        <v>79</v>
      </c>
      <c r="AY154" s="114" t="s">
        <v>147</v>
      </c>
      <c r="BK154" s="121">
        <f>SUM(BK155:BK156)</f>
        <v>0</v>
      </c>
    </row>
    <row r="155" spans="2:65" s="1" customFormat="1" ht="37.799999999999997" customHeight="1">
      <c r="B155" s="25"/>
      <c r="C155" s="140" t="s">
        <v>193</v>
      </c>
      <c r="D155" s="140" t="s">
        <v>165</v>
      </c>
      <c r="E155" s="141" t="s">
        <v>553</v>
      </c>
      <c r="F155" s="142" t="s">
        <v>271</v>
      </c>
      <c r="G155" s="143" t="s">
        <v>272</v>
      </c>
      <c r="H155" s="144">
        <v>1</v>
      </c>
      <c r="I155" s="145"/>
      <c r="J155" s="145">
        <f>ROUND(I155*H155,2)</f>
        <v>0</v>
      </c>
      <c r="K155" s="142" t="s">
        <v>1</v>
      </c>
      <c r="L155" s="25"/>
      <c r="M155" s="146" t="s">
        <v>1</v>
      </c>
      <c r="N155" s="147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146</v>
      </c>
      <c r="AT155" s="135" t="s">
        <v>165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146</v>
      </c>
      <c r="BM155" s="135" t="s">
        <v>196</v>
      </c>
    </row>
    <row r="156" spans="2:65" s="1" customFormat="1" ht="28.8">
      <c r="B156" s="25"/>
      <c r="D156" s="137" t="s">
        <v>155</v>
      </c>
      <c r="F156" s="138" t="s">
        <v>271</v>
      </c>
      <c r="L156" s="25"/>
      <c r="M156" s="139"/>
      <c r="T156" s="49"/>
      <c r="AT156" s="13" t="s">
        <v>155</v>
      </c>
      <c r="AU156" s="13" t="s">
        <v>81</v>
      </c>
    </row>
    <row r="157" spans="2:65" s="11" customFormat="1" ht="22.8" customHeight="1">
      <c r="B157" s="113"/>
      <c r="D157" s="114" t="s">
        <v>70</v>
      </c>
      <c r="E157" s="122" t="s">
        <v>463</v>
      </c>
      <c r="F157" s="122" t="s">
        <v>464</v>
      </c>
      <c r="J157" s="123">
        <f>BK157</f>
        <v>0</v>
      </c>
      <c r="L157" s="113"/>
      <c r="M157" s="117"/>
      <c r="P157" s="118">
        <f>SUM(P158:P161)</f>
        <v>0</v>
      </c>
      <c r="R157" s="118">
        <f>SUM(R158:R161)</f>
        <v>0</v>
      </c>
      <c r="T157" s="119">
        <f>SUM(T158:T161)</f>
        <v>0</v>
      </c>
      <c r="AR157" s="114" t="s">
        <v>164</v>
      </c>
      <c r="AT157" s="120" t="s">
        <v>70</v>
      </c>
      <c r="AU157" s="120" t="s">
        <v>79</v>
      </c>
      <c r="AY157" s="114" t="s">
        <v>147</v>
      </c>
      <c r="BK157" s="121">
        <f>SUM(BK158:BK161)</f>
        <v>0</v>
      </c>
    </row>
    <row r="158" spans="2:65" s="1" customFormat="1" ht="16.5" customHeight="1">
      <c r="B158" s="25"/>
      <c r="C158" s="140" t="s">
        <v>8</v>
      </c>
      <c r="D158" s="140" t="s">
        <v>165</v>
      </c>
      <c r="E158" s="141" t="s">
        <v>465</v>
      </c>
      <c r="F158" s="142" t="s">
        <v>464</v>
      </c>
      <c r="G158" s="143" t="s">
        <v>554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146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146</v>
      </c>
      <c r="BM158" s="135" t="s">
        <v>199</v>
      </c>
    </row>
    <row r="159" spans="2:65" s="1" customFormat="1">
      <c r="B159" s="25"/>
      <c r="D159" s="137" t="s">
        <v>155</v>
      </c>
      <c r="F159" s="138" t="s">
        <v>464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16.5" customHeight="1">
      <c r="B160" s="25"/>
      <c r="C160" s="140" t="s">
        <v>200</v>
      </c>
      <c r="D160" s="140" t="s">
        <v>165</v>
      </c>
      <c r="E160" s="141" t="s">
        <v>555</v>
      </c>
      <c r="F160" s="142" t="s">
        <v>556</v>
      </c>
      <c r="G160" s="143" t="s">
        <v>272</v>
      </c>
      <c r="H160" s="144">
        <v>1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146</v>
      </c>
      <c r="AT160" s="135" t="s">
        <v>165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146</v>
      </c>
      <c r="BM160" s="135" t="s">
        <v>203</v>
      </c>
    </row>
    <row r="161" spans="2:65" s="1" customFormat="1">
      <c r="B161" s="25"/>
      <c r="D161" s="137" t="s">
        <v>155</v>
      </c>
      <c r="F161" s="138" t="s">
        <v>556</v>
      </c>
      <c r="L161" s="25"/>
      <c r="M161" s="139"/>
      <c r="T161" s="49"/>
      <c r="AT161" s="13" t="s">
        <v>155</v>
      </c>
      <c r="AU161" s="13" t="s">
        <v>81</v>
      </c>
    </row>
    <row r="162" spans="2:65" s="11" customFormat="1" ht="22.8" customHeight="1">
      <c r="B162" s="113"/>
      <c r="D162" s="114" t="s">
        <v>70</v>
      </c>
      <c r="E162" s="122" t="s">
        <v>282</v>
      </c>
      <c r="F162" s="122" t="s">
        <v>283</v>
      </c>
      <c r="J162" s="123">
        <f>BK162</f>
        <v>0</v>
      </c>
      <c r="L162" s="113"/>
      <c r="M162" s="117"/>
      <c r="P162" s="118">
        <f>SUM(P163:P188)</f>
        <v>0</v>
      </c>
      <c r="R162" s="118">
        <f>SUM(R163:R188)</f>
        <v>0</v>
      </c>
      <c r="T162" s="119">
        <f>SUM(T163:T188)</f>
        <v>0</v>
      </c>
      <c r="AR162" s="114" t="s">
        <v>164</v>
      </c>
      <c r="AT162" s="120" t="s">
        <v>70</v>
      </c>
      <c r="AU162" s="120" t="s">
        <v>79</v>
      </c>
      <c r="AY162" s="114" t="s">
        <v>147</v>
      </c>
      <c r="BK162" s="121">
        <f>SUM(BK163:BK188)</f>
        <v>0</v>
      </c>
    </row>
    <row r="163" spans="2:65" s="1" customFormat="1" ht="16.5" customHeight="1">
      <c r="B163" s="25"/>
      <c r="C163" s="140" t="s">
        <v>176</v>
      </c>
      <c r="D163" s="140" t="s">
        <v>165</v>
      </c>
      <c r="E163" s="141" t="s">
        <v>285</v>
      </c>
      <c r="F163" s="142" t="s">
        <v>286</v>
      </c>
      <c r="G163" s="143" t="s">
        <v>287</v>
      </c>
      <c r="H163" s="144">
        <v>10</v>
      </c>
      <c r="I163" s="145"/>
      <c r="J163" s="145">
        <f>ROUND(I163*H163,2)</f>
        <v>0</v>
      </c>
      <c r="K163" s="142" t="s">
        <v>1</v>
      </c>
      <c r="L163" s="25"/>
      <c r="M163" s="146" t="s">
        <v>1</v>
      </c>
      <c r="N163" s="147" t="s">
        <v>36</v>
      </c>
      <c r="O163" s="133">
        <v>0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146</v>
      </c>
      <c r="AT163" s="135" t="s">
        <v>165</v>
      </c>
      <c r="AU163" s="135" t="s">
        <v>81</v>
      </c>
      <c r="AY163" s="13" t="s">
        <v>147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79</v>
      </c>
      <c r="BK163" s="136">
        <f>ROUND(I163*H163,2)</f>
        <v>0</v>
      </c>
      <c r="BL163" s="13" t="s">
        <v>146</v>
      </c>
      <c r="BM163" s="135" t="s">
        <v>206</v>
      </c>
    </row>
    <row r="164" spans="2:65" s="1" customFormat="1">
      <c r="B164" s="25"/>
      <c r="D164" s="137" t="s">
        <v>155</v>
      </c>
      <c r="F164" s="138" t="s">
        <v>286</v>
      </c>
      <c r="L164" s="25"/>
      <c r="M164" s="139"/>
      <c r="T164" s="49"/>
      <c r="AT164" s="13" t="s">
        <v>155</v>
      </c>
      <c r="AU164" s="13" t="s">
        <v>81</v>
      </c>
    </row>
    <row r="165" spans="2:65" s="1" customFormat="1" ht="16.5" customHeight="1">
      <c r="B165" s="25"/>
      <c r="C165" s="140" t="s">
        <v>207</v>
      </c>
      <c r="D165" s="140" t="s">
        <v>165</v>
      </c>
      <c r="E165" s="141" t="s">
        <v>557</v>
      </c>
      <c r="F165" s="142" t="s">
        <v>504</v>
      </c>
      <c r="G165" s="143" t="s">
        <v>272</v>
      </c>
      <c r="H165" s="144">
        <v>1</v>
      </c>
      <c r="I165" s="145"/>
      <c r="J165" s="145">
        <f>ROUND(I165*H165,2)</f>
        <v>0</v>
      </c>
      <c r="K165" s="142" t="s">
        <v>1</v>
      </c>
      <c r="L165" s="25"/>
      <c r="M165" s="146" t="s">
        <v>1</v>
      </c>
      <c r="N165" s="147" t="s">
        <v>36</v>
      </c>
      <c r="O165" s="133">
        <v>0</v>
      </c>
      <c r="P165" s="133">
        <f>O165*H165</f>
        <v>0</v>
      </c>
      <c r="Q165" s="133">
        <v>0</v>
      </c>
      <c r="R165" s="133">
        <f>Q165*H165</f>
        <v>0</v>
      </c>
      <c r="S165" s="133">
        <v>0</v>
      </c>
      <c r="T165" s="134">
        <f>S165*H165</f>
        <v>0</v>
      </c>
      <c r="AR165" s="135" t="s">
        <v>146</v>
      </c>
      <c r="AT165" s="135" t="s">
        <v>165</v>
      </c>
      <c r="AU165" s="135" t="s">
        <v>81</v>
      </c>
      <c r="AY165" s="13" t="s">
        <v>147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79</v>
      </c>
      <c r="BK165" s="136">
        <f>ROUND(I165*H165,2)</f>
        <v>0</v>
      </c>
      <c r="BL165" s="13" t="s">
        <v>146</v>
      </c>
      <c r="BM165" s="135" t="s">
        <v>211</v>
      </c>
    </row>
    <row r="166" spans="2:65" s="1" customFormat="1">
      <c r="B166" s="25"/>
      <c r="D166" s="137" t="s">
        <v>155</v>
      </c>
      <c r="F166" s="138" t="s">
        <v>504</v>
      </c>
      <c r="L166" s="25"/>
      <c r="M166" s="139"/>
      <c r="T166" s="49"/>
      <c r="AT166" s="13" t="s">
        <v>155</v>
      </c>
      <c r="AU166" s="13" t="s">
        <v>81</v>
      </c>
    </row>
    <row r="167" spans="2:65" s="1" customFormat="1" ht="16.5" customHeight="1">
      <c r="B167" s="25"/>
      <c r="C167" s="140" t="s">
        <v>179</v>
      </c>
      <c r="D167" s="140" t="s">
        <v>165</v>
      </c>
      <c r="E167" s="141" t="s">
        <v>558</v>
      </c>
      <c r="F167" s="142" t="s">
        <v>559</v>
      </c>
      <c r="G167" s="143" t="s">
        <v>272</v>
      </c>
      <c r="H167" s="144">
        <v>1</v>
      </c>
      <c r="I167" s="145"/>
      <c r="J167" s="145">
        <f>ROUND(I167*H167,2)</f>
        <v>0</v>
      </c>
      <c r="K167" s="142" t="s">
        <v>1</v>
      </c>
      <c r="L167" s="25"/>
      <c r="M167" s="146" t="s">
        <v>1</v>
      </c>
      <c r="N167" s="147" t="s">
        <v>36</v>
      </c>
      <c r="O167" s="133">
        <v>0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146</v>
      </c>
      <c r="AT167" s="135" t="s">
        <v>165</v>
      </c>
      <c r="AU167" s="135" t="s">
        <v>81</v>
      </c>
      <c r="AY167" s="13" t="s">
        <v>147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79</v>
      </c>
      <c r="BK167" s="136">
        <f>ROUND(I167*H167,2)</f>
        <v>0</v>
      </c>
      <c r="BL167" s="13" t="s">
        <v>146</v>
      </c>
      <c r="BM167" s="135" t="s">
        <v>191</v>
      </c>
    </row>
    <row r="168" spans="2:65" s="1" customFormat="1">
      <c r="B168" s="25"/>
      <c r="D168" s="137" t="s">
        <v>155</v>
      </c>
      <c r="F168" s="138" t="s">
        <v>559</v>
      </c>
      <c r="L168" s="25"/>
      <c r="M168" s="139"/>
      <c r="T168" s="49"/>
      <c r="AT168" s="13" t="s">
        <v>155</v>
      </c>
      <c r="AU168" s="13" t="s">
        <v>81</v>
      </c>
    </row>
    <row r="169" spans="2:65" s="1" customFormat="1" ht="16.5" customHeight="1">
      <c r="B169" s="25"/>
      <c r="C169" s="140" t="s">
        <v>217</v>
      </c>
      <c r="D169" s="140" t="s">
        <v>165</v>
      </c>
      <c r="E169" s="141" t="s">
        <v>560</v>
      </c>
      <c r="F169" s="142" t="s">
        <v>561</v>
      </c>
      <c r="G169" s="143" t="s">
        <v>153</v>
      </c>
      <c r="H169" s="144">
        <v>1</v>
      </c>
      <c r="I169" s="145"/>
      <c r="J169" s="145">
        <f>ROUND(I169*H169,2)</f>
        <v>0</v>
      </c>
      <c r="K169" s="142" t="s">
        <v>1</v>
      </c>
      <c r="L169" s="25"/>
      <c r="M169" s="146" t="s">
        <v>1</v>
      </c>
      <c r="N169" s="147" t="s">
        <v>36</v>
      </c>
      <c r="O169" s="133">
        <v>0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146</v>
      </c>
      <c r="AT169" s="135" t="s">
        <v>165</v>
      </c>
      <c r="AU169" s="135" t="s">
        <v>81</v>
      </c>
      <c r="AY169" s="13" t="s">
        <v>147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79</v>
      </c>
      <c r="BK169" s="136">
        <f>ROUND(I169*H169,2)</f>
        <v>0</v>
      </c>
      <c r="BL169" s="13" t="s">
        <v>146</v>
      </c>
      <c r="BM169" s="135" t="s">
        <v>221</v>
      </c>
    </row>
    <row r="170" spans="2:65" s="1" customFormat="1">
      <c r="B170" s="25"/>
      <c r="D170" s="137" t="s">
        <v>155</v>
      </c>
      <c r="F170" s="138" t="s">
        <v>561</v>
      </c>
      <c r="L170" s="25"/>
      <c r="M170" s="139"/>
      <c r="T170" s="49"/>
      <c r="AT170" s="13" t="s">
        <v>155</v>
      </c>
      <c r="AU170" s="13" t="s">
        <v>81</v>
      </c>
    </row>
    <row r="171" spans="2:65" s="1" customFormat="1" ht="16.5" customHeight="1">
      <c r="B171" s="25"/>
      <c r="C171" s="140" t="s">
        <v>188</v>
      </c>
      <c r="D171" s="140" t="s">
        <v>165</v>
      </c>
      <c r="E171" s="141" t="s">
        <v>562</v>
      </c>
      <c r="F171" s="142" t="s">
        <v>563</v>
      </c>
      <c r="G171" s="143" t="s">
        <v>272</v>
      </c>
      <c r="H171" s="144">
        <v>1</v>
      </c>
      <c r="I171" s="145"/>
      <c r="J171" s="145">
        <f>ROUND(I171*H171,2)</f>
        <v>0</v>
      </c>
      <c r="K171" s="142" t="s">
        <v>1</v>
      </c>
      <c r="L171" s="25"/>
      <c r="M171" s="146" t="s">
        <v>1</v>
      </c>
      <c r="N171" s="147" t="s">
        <v>36</v>
      </c>
      <c r="O171" s="133">
        <v>0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146</v>
      </c>
      <c r="AT171" s="135" t="s">
        <v>165</v>
      </c>
      <c r="AU171" s="135" t="s">
        <v>81</v>
      </c>
      <c r="AY171" s="13" t="s">
        <v>147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79</v>
      </c>
      <c r="BK171" s="136">
        <f>ROUND(I171*H171,2)</f>
        <v>0</v>
      </c>
      <c r="BL171" s="13" t="s">
        <v>146</v>
      </c>
      <c r="BM171" s="135" t="s">
        <v>224</v>
      </c>
    </row>
    <row r="172" spans="2:65" s="1" customFormat="1">
      <c r="B172" s="25"/>
      <c r="D172" s="137" t="s">
        <v>155</v>
      </c>
      <c r="F172" s="138" t="s">
        <v>563</v>
      </c>
      <c r="L172" s="25"/>
      <c r="M172" s="139"/>
      <c r="T172" s="49"/>
      <c r="AT172" s="13" t="s">
        <v>155</v>
      </c>
      <c r="AU172" s="13" t="s">
        <v>81</v>
      </c>
    </row>
    <row r="173" spans="2:65" s="1" customFormat="1" ht="24.15" customHeight="1">
      <c r="B173" s="25"/>
      <c r="C173" s="140" t="s">
        <v>225</v>
      </c>
      <c r="D173" s="140" t="s">
        <v>165</v>
      </c>
      <c r="E173" s="141" t="s">
        <v>564</v>
      </c>
      <c r="F173" s="142" t="s">
        <v>565</v>
      </c>
      <c r="G173" s="143" t="s">
        <v>272</v>
      </c>
      <c r="H173" s="144">
        <v>1</v>
      </c>
      <c r="I173" s="145"/>
      <c r="J173" s="145">
        <f>ROUND(I173*H173,2)</f>
        <v>0</v>
      </c>
      <c r="K173" s="142" t="s">
        <v>1</v>
      </c>
      <c r="L173" s="25"/>
      <c r="M173" s="146" t="s">
        <v>1</v>
      </c>
      <c r="N173" s="147" t="s">
        <v>36</v>
      </c>
      <c r="O173" s="133">
        <v>0</v>
      </c>
      <c r="P173" s="133">
        <f>O173*H173</f>
        <v>0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146</v>
      </c>
      <c r="AT173" s="135" t="s">
        <v>165</v>
      </c>
      <c r="AU173" s="135" t="s">
        <v>81</v>
      </c>
      <c r="AY173" s="13" t="s">
        <v>147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79</v>
      </c>
      <c r="BK173" s="136">
        <f>ROUND(I173*H173,2)</f>
        <v>0</v>
      </c>
      <c r="BL173" s="13" t="s">
        <v>146</v>
      </c>
      <c r="BM173" s="135" t="s">
        <v>229</v>
      </c>
    </row>
    <row r="174" spans="2:65" s="1" customFormat="1" ht="19.2">
      <c r="B174" s="25"/>
      <c r="D174" s="137" t="s">
        <v>155</v>
      </c>
      <c r="F174" s="138" t="s">
        <v>565</v>
      </c>
      <c r="L174" s="25"/>
      <c r="M174" s="139"/>
      <c r="T174" s="49"/>
      <c r="AT174" s="13" t="s">
        <v>155</v>
      </c>
      <c r="AU174" s="13" t="s">
        <v>81</v>
      </c>
    </row>
    <row r="175" spans="2:65" s="1" customFormat="1" ht="16.5" customHeight="1">
      <c r="B175" s="25"/>
      <c r="C175" s="140" t="s">
        <v>192</v>
      </c>
      <c r="D175" s="140" t="s">
        <v>165</v>
      </c>
      <c r="E175" s="141" t="s">
        <v>566</v>
      </c>
      <c r="F175" s="142" t="s">
        <v>567</v>
      </c>
      <c r="G175" s="143" t="s">
        <v>153</v>
      </c>
      <c r="H175" s="144">
        <v>1</v>
      </c>
      <c r="I175" s="145"/>
      <c r="J175" s="145">
        <f>ROUND(I175*H175,2)</f>
        <v>0</v>
      </c>
      <c r="K175" s="142" t="s">
        <v>1</v>
      </c>
      <c r="L175" s="25"/>
      <c r="M175" s="146" t="s">
        <v>1</v>
      </c>
      <c r="N175" s="147" t="s">
        <v>36</v>
      </c>
      <c r="O175" s="133">
        <v>0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146</v>
      </c>
      <c r="AT175" s="135" t="s">
        <v>165</v>
      </c>
      <c r="AU175" s="135" t="s">
        <v>81</v>
      </c>
      <c r="AY175" s="13" t="s">
        <v>147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79</v>
      </c>
      <c r="BK175" s="136">
        <f>ROUND(I175*H175,2)</f>
        <v>0</v>
      </c>
      <c r="BL175" s="13" t="s">
        <v>146</v>
      </c>
      <c r="BM175" s="135" t="s">
        <v>232</v>
      </c>
    </row>
    <row r="176" spans="2:65" s="1" customFormat="1">
      <c r="B176" s="25"/>
      <c r="D176" s="137" t="s">
        <v>155</v>
      </c>
      <c r="F176" s="138" t="s">
        <v>567</v>
      </c>
      <c r="L176" s="25"/>
      <c r="M176" s="139"/>
      <c r="T176" s="49"/>
      <c r="AT176" s="13" t="s">
        <v>155</v>
      </c>
      <c r="AU176" s="13" t="s">
        <v>81</v>
      </c>
    </row>
    <row r="177" spans="2:65" s="1" customFormat="1" ht="16.5" customHeight="1">
      <c r="B177" s="25"/>
      <c r="C177" s="140" t="s">
        <v>7</v>
      </c>
      <c r="D177" s="140" t="s">
        <v>165</v>
      </c>
      <c r="E177" s="141" t="s">
        <v>568</v>
      </c>
      <c r="F177" s="142" t="s">
        <v>569</v>
      </c>
      <c r="G177" s="143" t="s">
        <v>272</v>
      </c>
      <c r="H177" s="144">
        <v>1</v>
      </c>
      <c r="I177" s="145"/>
      <c r="J177" s="145">
        <f>ROUND(I177*H177,2)</f>
        <v>0</v>
      </c>
      <c r="K177" s="142" t="s">
        <v>1</v>
      </c>
      <c r="L177" s="25"/>
      <c r="M177" s="146" t="s">
        <v>1</v>
      </c>
      <c r="N177" s="147" t="s">
        <v>36</v>
      </c>
      <c r="O177" s="133">
        <v>0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146</v>
      </c>
      <c r="AT177" s="135" t="s">
        <v>165</v>
      </c>
      <c r="AU177" s="135" t="s">
        <v>81</v>
      </c>
      <c r="AY177" s="13" t="s">
        <v>147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79</v>
      </c>
      <c r="BK177" s="136">
        <f>ROUND(I177*H177,2)</f>
        <v>0</v>
      </c>
      <c r="BL177" s="13" t="s">
        <v>146</v>
      </c>
      <c r="BM177" s="135" t="s">
        <v>235</v>
      </c>
    </row>
    <row r="178" spans="2:65" s="1" customFormat="1">
      <c r="B178" s="25"/>
      <c r="D178" s="137" t="s">
        <v>155</v>
      </c>
      <c r="F178" s="138" t="s">
        <v>569</v>
      </c>
      <c r="L178" s="25"/>
      <c r="M178" s="139"/>
      <c r="T178" s="49"/>
      <c r="AT178" s="13" t="s">
        <v>155</v>
      </c>
      <c r="AU178" s="13" t="s">
        <v>81</v>
      </c>
    </row>
    <row r="179" spans="2:65" s="1" customFormat="1" ht="16.5" customHeight="1">
      <c r="B179" s="25"/>
      <c r="C179" s="140" t="s">
        <v>196</v>
      </c>
      <c r="D179" s="140" t="s">
        <v>165</v>
      </c>
      <c r="E179" s="141" t="s">
        <v>570</v>
      </c>
      <c r="F179" s="142" t="s">
        <v>571</v>
      </c>
      <c r="G179" s="143" t="s">
        <v>272</v>
      </c>
      <c r="H179" s="144">
        <v>1</v>
      </c>
      <c r="I179" s="145"/>
      <c r="J179" s="145">
        <f>ROUND(I179*H179,2)</f>
        <v>0</v>
      </c>
      <c r="K179" s="142" t="s">
        <v>1</v>
      </c>
      <c r="L179" s="25"/>
      <c r="M179" s="146" t="s">
        <v>1</v>
      </c>
      <c r="N179" s="147" t="s">
        <v>36</v>
      </c>
      <c r="O179" s="133">
        <v>0</v>
      </c>
      <c r="P179" s="133">
        <f>O179*H179</f>
        <v>0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146</v>
      </c>
      <c r="AT179" s="135" t="s">
        <v>165</v>
      </c>
      <c r="AU179" s="135" t="s">
        <v>81</v>
      </c>
      <c r="AY179" s="13" t="s">
        <v>147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79</v>
      </c>
      <c r="BK179" s="136">
        <f>ROUND(I179*H179,2)</f>
        <v>0</v>
      </c>
      <c r="BL179" s="13" t="s">
        <v>146</v>
      </c>
      <c r="BM179" s="135" t="s">
        <v>238</v>
      </c>
    </row>
    <row r="180" spans="2:65" s="1" customFormat="1">
      <c r="B180" s="25"/>
      <c r="D180" s="137" t="s">
        <v>155</v>
      </c>
      <c r="F180" s="138" t="s">
        <v>571</v>
      </c>
      <c r="L180" s="25"/>
      <c r="M180" s="139"/>
      <c r="T180" s="49"/>
      <c r="AT180" s="13" t="s">
        <v>155</v>
      </c>
      <c r="AU180" s="13" t="s">
        <v>81</v>
      </c>
    </row>
    <row r="181" spans="2:65" s="1" customFormat="1" ht="24.15" customHeight="1">
      <c r="B181" s="25"/>
      <c r="C181" s="140" t="s">
        <v>239</v>
      </c>
      <c r="D181" s="140" t="s">
        <v>165</v>
      </c>
      <c r="E181" s="141" t="s">
        <v>572</v>
      </c>
      <c r="F181" s="142" t="s">
        <v>573</v>
      </c>
      <c r="G181" s="143" t="s">
        <v>272</v>
      </c>
      <c r="H181" s="144">
        <v>1</v>
      </c>
      <c r="I181" s="145"/>
      <c r="J181" s="145">
        <f>ROUND(I181*H181,2)</f>
        <v>0</v>
      </c>
      <c r="K181" s="142" t="s">
        <v>1</v>
      </c>
      <c r="L181" s="25"/>
      <c r="M181" s="146" t="s">
        <v>1</v>
      </c>
      <c r="N181" s="147" t="s">
        <v>36</v>
      </c>
      <c r="O181" s="133">
        <v>0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146</v>
      </c>
      <c r="AT181" s="135" t="s">
        <v>165</v>
      </c>
      <c r="AU181" s="135" t="s">
        <v>81</v>
      </c>
      <c r="AY181" s="13" t="s">
        <v>147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79</v>
      </c>
      <c r="BK181" s="136">
        <f>ROUND(I181*H181,2)</f>
        <v>0</v>
      </c>
      <c r="BL181" s="13" t="s">
        <v>146</v>
      </c>
      <c r="BM181" s="135" t="s">
        <v>242</v>
      </c>
    </row>
    <row r="182" spans="2:65" s="1" customFormat="1">
      <c r="B182" s="25"/>
      <c r="D182" s="137" t="s">
        <v>155</v>
      </c>
      <c r="F182" s="138" t="s">
        <v>573</v>
      </c>
      <c r="L182" s="25"/>
      <c r="M182" s="139"/>
      <c r="T182" s="49"/>
      <c r="AT182" s="13" t="s">
        <v>155</v>
      </c>
      <c r="AU182" s="13" t="s">
        <v>81</v>
      </c>
    </row>
    <row r="183" spans="2:65" s="1" customFormat="1" ht="16.5" customHeight="1">
      <c r="B183" s="25"/>
      <c r="C183" s="140" t="s">
        <v>199</v>
      </c>
      <c r="D183" s="140" t="s">
        <v>165</v>
      </c>
      <c r="E183" s="141" t="s">
        <v>574</v>
      </c>
      <c r="F183" s="142" t="s">
        <v>575</v>
      </c>
      <c r="G183" s="143" t="s">
        <v>272</v>
      </c>
      <c r="H183" s="144">
        <v>1</v>
      </c>
      <c r="I183" s="145"/>
      <c r="J183" s="145">
        <f>ROUND(I183*H183,2)</f>
        <v>0</v>
      </c>
      <c r="K183" s="142" t="s">
        <v>1</v>
      </c>
      <c r="L183" s="25"/>
      <c r="M183" s="146" t="s">
        <v>1</v>
      </c>
      <c r="N183" s="147" t="s">
        <v>36</v>
      </c>
      <c r="O183" s="133">
        <v>0</v>
      </c>
      <c r="P183" s="133">
        <f>O183*H183</f>
        <v>0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146</v>
      </c>
      <c r="AT183" s="135" t="s">
        <v>165</v>
      </c>
      <c r="AU183" s="135" t="s">
        <v>81</v>
      </c>
      <c r="AY183" s="13" t="s">
        <v>147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79</v>
      </c>
      <c r="BK183" s="136">
        <f>ROUND(I183*H183,2)</f>
        <v>0</v>
      </c>
      <c r="BL183" s="13" t="s">
        <v>146</v>
      </c>
      <c r="BM183" s="135" t="s">
        <v>245</v>
      </c>
    </row>
    <row r="184" spans="2:65" s="1" customFormat="1">
      <c r="B184" s="25"/>
      <c r="D184" s="137" t="s">
        <v>155</v>
      </c>
      <c r="F184" s="138" t="s">
        <v>575</v>
      </c>
      <c r="L184" s="25"/>
      <c r="M184" s="139"/>
      <c r="T184" s="49"/>
      <c r="AT184" s="13" t="s">
        <v>155</v>
      </c>
      <c r="AU184" s="13" t="s">
        <v>81</v>
      </c>
    </row>
    <row r="185" spans="2:65" s="1" customFormat="1" ht="16.5" customHeight="1">
      <c r="B185" s="25"/>
      <c r="C185" s="140" t="s">
        <v>246</v>
      </c>
      <c r="D185" s="140" t="s">
        <v>165</v>
      </c>
      <c r="E185" s="141" t="s">
        <v>576</v>
      </c>
      <c r="F185" s="142" t="s">
        <v>577</v>
      </c>
      <c r="G185" s="143" t="s">
        <v>272</v>
      </c>
      <c r="H185" s="144">
        <v>1</v>
      </c>
      <c r="I185" s="145"/>
      <c r="J185" s="145">
        <f>ROUND(I185*H185,2)</f>
        <v>0</v>
      </c>
      <c r="K185" s="142" t="s">
        <v>1</v>
      </c>
      <c r="L185" s="25"/>
      <c r="M185" s="146" t="s">
        <v>1</v>
      </c>
      <c r="N185" s="147" t="s">
        <v>36</v>
      </c>
      <c r="O185" s="133">
        <v>0</v>
      </c>
      <c r="P185" s="133">
        <f>O185*H185</f>
        <v>0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146</v>
      </c>
      <c r="AT185" s="135" t="s">
        <v>165</v>
      </c>
      <c r="AU185" s="135" t="s">
        <v>81</v>
      </c>
      <c r="AY185" s="13" t="s">
        <v>147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79</v>
      </c>
      <c r="BK185" s="136">
        <f>ROUND(I185*H185,2)</f>
        <v>0</v>
      </c>
      <c r="BL185" s="13" t="s">
        <v>146</v>
      </c>
      <c r="BM185" s="135" t="s">
        <v>249</v>
      </c>
    </row>
    <row r="186" spans="2:65" s="1" customFormat="1">
      <c r="B186" s="25"/>
      <c r="D186" s="137" t="s">
        <v>155</v>
      </c>
      <c r="F186" s="138" t="s">
        <v>577</v>
      </c>
      <c r="L186" s="25"/>
      <c r="M186" s="139"/>
      <c r="T186" s="49"/>
      <c r="AT186" s="13" t="s">
        <v>155</v>
      </c>
      <c r="AU186" s="13" t="s">
        <v>81</v>
      </c>
    </row>
    <row r="187" spans="2:65" s="1" customFormat="1" ht="16.5" customHeight="1">
      <c r="B187" s="25"/>
      <c r="C187" s="140" t="s">
        <v>203</v>
      </c>
      <c r="D187" s="140" t="s">
        <v>165</v>
      </c>
      <c r="E187" s="141" t="s">
        <v>578</v>
      </c>
      <c r="F187" s="142" t="s">
        <v>579</v>
      </c>
      <c r="G187" s="143" t="s">
        <v>272</v>
      </c>
      <c r="H187" s="144">
        <v>1</v>
      </c>
      <c r="I187" s="145"/>
      <c r="J187" s="145">
        <f>ROUND(I187*H187,2)</f>
        <v>0</v>
      </c>
      <c r="K187" s="142" t="s">
        <v>1</v>
      </c>
      <c r="L187" s="25"/>
      <c r="M187" s="146" t="s">
        <v>1</v>
      </c>
      <c r="N187" s="147" t="s">
        <v>36</v>
      </c>
      <c r="O187" s="133">
        <v>0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146</v>
      </c>
      <c r="AT187" s="135" t="s">
        <v>165</v>
      </c>
      <c r="AU187" s="135" t="s">
        <v>81</v>
      </c>
      <c r="AY187" s="13" t="s">
        <v>147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79</v>
      </c>
      <c r="BK187" s="136">
        <f>ROUND(I187*H187,2)</f>
        <v>0</v>
      </c>
      <c r="BL187" s="13" t="s">
        <v>146</v>
      </c>
      <c r="BM187" s="135" t="s">
        <v>252</v>
      </c>
    </row>
    <row r="188" spans="2:65" s="1" customFormat="1">
      <c r="B188" s="25"/>
      <c r="D188" s="137" t="s">
        <v>155</v>
      </c>
      <c r="F188" s="138" t="s">
        <v>579</v>
      </c>
      <c r="L188" s="25"/>
      <c r="M188" s="148"/>
      <c r="N188" s="149"/>
      <c r="O188" s="149"/>
      <c r="P188" s="149"/>
      <c r="Q188" s="149"/>
      <c r="R188" s="149"/>
      <c r="S188" s="149"/>
      <c r="T188" s="150"/>
      <c r="AT188" s="13" t="s">
        <v>155</v>
      </c>
      <c r="AU188" s="13" t="s">
        <v>81</v>
      </c>
    </row>
    <row r="189" spans="2:65" s="1" customFormat="1" ht="6.9" customHeight="1">
      <c r="B189" s="37"/>
      <c r="C189" s="38"/>
      <c r="D189" s="38"/>
      <c r="E189" s="38"/>
      <c r="F189" s="38"/>
      <c r="G189" s="38"/>
      <c r="H189" s="38"/>
      <c r="I189" s="38"/>
      <c r="J189" s="38"/>
      <c r="K189" s="38"/>
      <c r="L189" s="25"/>
    </row>
  </sheetData>
  <autoFilter ref="C125:K188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2:BM199"/>
  <sheetViews>
    <sheetView showGridLines="0" topLeftCell="A112" workbookViewId="0">
      <selection activeCell="I123" sqref="I123:I19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93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580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ROUND(J120,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ROUND((SUM(BE120:BE198)),  2)</f>
        <v>0</v>
      </c>
      <c r="I33" s="85">
        <v>0.21</v>
      </c>
      <c r="J33" s="84">
        <f>ROUND(((SUM(BE120:BE198))*I33),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ROUND((SUM(BF120:BF198)),  2)</f>
        <v>0</v>
      </c>
      <c r="I34" s="85">
        <v>0.12</v>
      </c>
      <c r="J34" s="84">
        <f>ROUND(((SUM(BF120:BF198))*I34),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ROUND((SUM(BG120:BG198)),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ROUND((SUM(BH120:BH198)),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ROUND((SUM(BI120:BI198)),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001.5 - LPH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J120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J121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12" s="9" customFormat="1" ht="19.95" customHeight="1">
      <c r="B99" s="101"/>
      <c r="D99" s="102" t="s">
        <v>290</v>
      </c>
      <c r="E99" s="103"/>
      <c r="F99" s="103"/>
      <c r="G99" s="103"/>
      <c r="H99" s="103"/>
      <c r="I99" s="103"/>
      <c r="J99" s="104">
        <f>J125</f>
        <v>0</v>
      </c>
      <c r="L99" s="101"/>
    </row>
    <row r="100" spans="2:12" s="9" customFormat="1" ht="19.95" customHeight="1">
      <c r="B100" s="101"/>
      <c r="D100" s="102" t="s">
        <v>581</v>
      </c>
      <c r="E100" s="103"/>
      <c r="F100" s="103"/>
      <c r="G100" s="103"/>
      <c r="H100" s="103"/>
      <c r="I100" s="103"/>
      <c r="J100" s="104">
        <f>J194</f>
        <v>0</v>
      </c>
      <c r="L100" s="101"/>
    </row>
    <row r="101" spans="2:12" s="1" customFormat="1" ht="21.75" customHeight="1">
      <c r="B101" s="25"/>
      <c r="L101" s="25"/>
    </row>
    <row r="102" spans="2:12" s="1" customFormat="1" ht="6.9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" customHeight="1">
      <c r="B107" s="25"/>
      <c r="C107" s="17" t="s">
        <v>131</v>
      </c>
      <c r="L107" s="25"/>
    </row>
    <row r="108" spans="2:12" s="1" customFormat="1" ht="6.9" customHeight="1">
      <c r="B108" s="25"/>
      <c r="L108" s="25"/>
    </row>
    <row r="109" spans="2:12" s="1" customFormat="1" ht="12" customHeight="1">
      <c r="B109" s="25"/>
      <c r="C109" s="22" t="s">
        <v>14</v>
      </c>
      <c r="L109" s="25"/>
    </row>
    <row r="110" spans="2:12" s="1" customFormat="1" ht="16.5" customHeight="1">
      <c r="B110" s="25"/>
      <c r="E110" s="186" t="str">
        <f>E7</f>
        <v>Výstavba nové měnírny MR 5 Šanov II</v>
      </c>
      <c r="F110" s="187"/>
      <c r="G110" s="187"/>
      <c r="H110" s="187"/>
      <c r="L110" s="25"/>
    </row>
    <row r="111" spans="2:12" s="1" customFormat="1" ht="12" customHeight="1">
      <c r="B111" s="25"/>
      <c r="C111" s="22" t="s">
        <v>113</v>
      </c>
      <c r="L111" s="25"/>
    </row>
    <row r="112" spans="2:12" s="1" customFormat="1" ht="16.5" customHeight="1">
      <c r="B112" s="25"/>
      <c r="E112" s="177" t="str">
        <f>E9</f>
        <v>PS 001.5 - LPH</v>
      </c>
      <c r="F112" s="185"/>
      <c r="G112" s="185"/>
      <c r="H112" s="185"/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18</v>
      </c>
      <c r="F114" s="20" t="str">
        <f>F12</f>
        <v xml:space="preserve"> </v>
      </c>
      <c r="I114" s="22" t="s">
        <v>20</v>
      </c>
      <c r="J114" s="45" t="str">
        <f>IF(J12="","",J12)</f>
        <v>15. 7. 2025</v>
      </c>
      <c r="L114" s="25"/>
    </row>
    <row r="115" spans="2:65" s="1" customFormat="1" ht="6.9" customHeight="1">
      <c r="B115" s="25"/>
      <c r="L115" s="25"/>
    </row>
    <row r="116" spans="2:65" s="1" customFormat="1" ht="15.15" customHeight="1">
      <c r="B116" s="25"/>
      <c r="C116" s="22" t="s">
        <v>22</v>
      </c>
      <c r="F116" s="20" t="str">
        <f>E15</f>
        <v xml:space="preserve"> </v>
      </c>
      <c r="I116" s="22" t="s">
        <v>26</v>
      </c>
      <c r="J116" s="23" t="str">
        <f>E21</f>
        <v>Sagasta s.r.o.</v>
      </c>
      <c r="L116" s="25"/>
    </row>
    <row r="117" spans="2:65" s="1" customFormat="1" ht="15.15" customHeight="1">
      <c r="B117" s="25"/>
      <c r="C117" s="22" t="s">
        <v>25</v>
      </c>
      <c r="F117" s="20" t="str">
        <f>IF(E18="","",E18)</f>
        <v xml:space="preserve"> </v>
      </c>
      <c r="I117" s="22" t="s">
        <v>29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132</v>
      </c>
      <c r="D119" s="107" t="s">
        <v>56</v>
      </c>
      <c r="E119" s="107" t="s">
        <v>52</v>
      </c>
      <c r="F119" s="107" t="s">
        <v>53</v>
      </c>
      <c r="G119" s="107" t="s">
        <v>133</v>
      </c>
      <c r="H119" s="107" t="s">
        <v>134</v>
      </c>
      <c r="I119" s="107" t="s">
        <v>135</v>
      </c>
      <c r="J119" s="107" t="s">
        <v>117</v>
      </c>
      <c r="K119" s="108" t="s">
        <v>136</v>
      </c>
      <c r="L119" s="105"/>
      <c r="M119" s="52" t="s">
        <v>1</v>
      </c>
      <c r="N119" s="53" t="s">
        <v>35</v>
      </c>
      <c r="O119" s="53" t="s">
        <v>137</v>
      </c>
      <c r="P119" s="53" t="s">
        <v>138</v>
      </c>
      <c r="Q119" s="53" t="s">
        <v>139</v>
      </c>
      <c r="R119" s="53" t="s">
        <v>140</v>
      </c>
      <c r="S119" s="53" t="s">
        <v>141</v>
      </c>
      <c r="T119" s="54" t="s">
        <v>142</v>
      </c>
    </row>
    <row r="120" spans="2:65" s="1" customFormat="1" ht="22.8" customHeight="1">
      <c r="B120" s="25"/>
      <c r="C120" s="57" t="s">
        <v>143</v>
      </c>
      <c r="J120" s="109">
        <f>BK120</f>
        <v>0</v>
      </c>
      <c r="L120" s="25"/>
      <c r="M120" s="55"/>
      <c r="N120" s="46"/>
      <c r="O120" s="46"/>
      <c r="P120" s="110">
        <f>P121</f>
        <v>0</v>
      </c>
      <c r="Q120" s="46"/>
      <c r="R120" s="110">
        <f>R121</f>
        <v>0</v>
      </c>
      <c r="S120" s="46"/>
      <c r="T120" s="111">
        <f>T121</f>
        <v>0</v>
      </c>
      <c r="AT120" s="13" t="s">
        <v>70</v>
      </c>
      <c r="AU120" s="13" t="s">
        <v>119</v>
      </c>
      <c r="BK120" s="112">
        <f>BK121</f>
        <v>0</v>
      </c>
    </row>
    <row r="121" spans="2:65" s="11" customFormat="1" ht="25.95" customHeight="1">
      <c r="B121" s="113"/>
      <c r="D121" s="114" t="s">
        <v>70</v>
      </c>
      <c r="E121" s="115" t="s">
        <v>180</v>
      </c>
      <c r="F121" s="115" t="s">
        <v>181</v>
      </c>
      <c r="J121" s="116">
        <f>BK121</f>
        <v>0</v>
      </c>
      <c r="L121" s="113"/>
      <c r="M121" s="117"/>
      <c r="P121" s="118">
        <f>P122+P125+P194</f>
        <v>0</v>
      </c>
      <c r="R121" s="118">
        <f>R122+R125+R194</f>
        <v>0</v>
      </c>
      <c r="T121" s="119">
        <f>T122+T125+T194</f>
        <v>0</v>
      </c>
      <c r="AR121" s="114" t="s">
        <v>81</v>
      </c>
      <c r="AT121" s="120" t="s">
        <v>70</v>
      </c>
      <c r="AU121" s="120" t="s">
        <v>71</v>
      </c>
      <c r="AY121" s="114" t="s">
        <v>147</v>
      </c>
      <c r="BK121" s="121">
        <f>BK122+BK125+BK194</f>
        <v>0</v>
      </c>
    </row>
    <row r="122" spans="2:65" s="11" customFormat="1" ht="22.8" customHeight="1">
      <c r="B122" s="113"/>
      <c r="D122" s="114" t="s">
        <v>70</v>
      </c>
      <c r="E122" s="122" t="s">
        <v>182</v>
      </c>
      <c r="F122" s="122" t="s">
        <v>183</v>
      </c>
      <c r="J122" s="123">
        <f>BK122</f>
        <v>0</v>
      </c>
      <c r="L122" s="113"/>
      <c r="M122" s="117"/>
      <c r="P122" s="118">
        <f>SUM(P123:P124)</f>
        <v>0</v>
      </c>
      <c r="R122" s="118">
        <f>SUM(R123:R124)</f>
        <v>0</v>
      </c>
      <c r="T122" s="119">
        <f>SUM(T123:T124)</f>
        <v>0</v>
      </c>
      <c r="AR122" s="114" t="s">
        <v>81</v>
      </c>
      <c r="AT122" s="120" t="s">
        <v>70</v>
      </c>
      <c r="AU122" s="120" t="s">
        <v>79</v>
      </c>
      <c r="AY122" s="114" t="s">
        <v>147</v>
      </c>
      <c r="BK122" s="121">
        <f>SUM(BK123:BK124)</f>
        <v>0</v>
      </c>
    </row>
    <row r="123" spans="2:65" s="1" customFormat="1" ht="24.15" customHeight="1">
      <c r="B123" s="25"/>
      <c r="C123" s="140" t="s">
        <v>79</v>
      </c>
      <c r="D123" s="140" t="s">
        <v>165</v>
      </c>
      <c r="E123" s="141" t="s">
        <v>582</v>
      </c>
      <c r="F123" s="142" t="s">
        <v>583</v>
      </c>
      <c r="G123" s="143" t="s">
        <v>187</v>
      </c>
      <c r="H123" s="144">
        <v>10</v>
      </c>
      <c r="I123" s="145"/>
      <c r="J123" s="145">
        <f>ROUND(I123*H123,2)</f>
        <v>0</v>
      </c>
      <c r="K123" s="142" t="s">
        <v>1</v>
      </c>
      <c r="L123" s="25"/>
      <c r="M123" s="146" t="s">
        <v>1</v>
      </c>
      <c r="N123" s="147" t="s">
        <v>36</v>
      </c>
      <c r="O123" s="133">
        <v>0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179</v>
      </c>
      <c r="AT123" s="135" t="s">
        <v>165</v>
      </c>
      <c r="AU123" s="135" t="s">
        <v>81</v>
      </c>
      <c r="AY123" s="13" t="s">
        <v>147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79</v>
      </c>
      <c r="BK123" s="136">
        <f>ROUND(I123*H123,2)</f>
        <v>0</v>
      </c>
      <c r="BL123" s="13" t="s">
        <v>179</v>
      </c>
      <c r="BM123" s="135" t="s">
        <v>81</v>
      </c>
    </row>
    <row r="124" spans="2:65" s="1" customFormat="1" ht="19.2">
      <c r="B124" s="25"/>
      <c r="D124" s="137" t="s">
        <v>155</v>
      </c>
      <c r="F124" s="138" t="s">
        <v>583</v>
      </c>
      <c r="L124" s="25"/>
      <c r="M124" s="139"/>
      <c r="T124" s="49"/>
      <c r="AT124" s="13" t="s">
        <v>155</v>
      </c>
      <c r="AU124" s="13" t="s">
        <v>81</v>
      </c>
    </row>
    <row r="125" spans="2:65" s="11" customFormat="1" ht="22.8" customHeight="1">
      <c r="B125" s="113"/>
      <c r="D125" s="114" t="s">
        <v>70</v>
      </c>
      <c r="E125" s="122" t="s">
        <v>332</v>
      </c>
      <c r="F125" s="122" t="s">
        <v>333</v>
      </c>
      <c r="J125" s="123">
        <f>BK125</f>
        <v>0</v>
      </c>
      <c r="L125" s="113"/>
      <c r="M125" s="117"/>
      <c r="P125" s="118">
        <f>SUM(P126:P193)</f>
        <v>0</v>
      </c>
      <c r="R125" s="118">
        <f>SUM(R126:R193)</f>
        <v>0</v>
      </c>
      <c r="T125" s="119">
        <f>SUM(T126:T193)</f>
        <v>0</v>
      </c>
      <c r="AR125" s="114" t="s">
        <v>81</v>
      </c>
      <c r="AT125" s="120" t="s">
        <v>70</v>
      </c>
      <c r="AU125" s="120" t="s">
        <v>79</v>
      </c>
      <c r="AY125" s="114" t="s">
        <v>147</v>
      </c>
      <c r="BK125" s="121">
        <f>SUM(BK126:BK193)</f>
        <v>0</v>
      </c>
    </row>
    <row r="126" spans="2:65" s="1" customFormat="1" ht="21.75" customHeight="1">
      <c r="B126" s="25"/>
      <c r="C126" s="140" t="s">
        <v>81</v>
      </c>
      <c r="D126" s="140" t="s">
        <v>165</v>
      </c>
      <c r="E126" s="141" t="s">
        <v>584</v>
      </c>
      <c r="F126" s="142" t="s">
        <v>585</v>
      </c>
      <c r="G126" s="143" t="s">
        <v>210</v>
      </c>
      <c r="H126" s="144">
        <v>15</v>
      </c>
      <c r="I126" s="145"/>
      <c r="J126" s="145">
        <f>ROUND(I126*H126,2)</f>
        <v>0</v>
      </c>
      <c r="K126" s="142" t="s">
        <v>1</v>
      </c>
      <c r="L126" s="25"/>
      <c r="M126" s="146" t="s">
        <v>1</v>
      </c>
      <c r="N126" s="147" t="s">
        <v>36</v>
      </c>
      <c r="O126" s="133">
        <v>0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179</v>
      </c>
      <c r="AT126" s="135" t="s">
        <v>165</v>
      </c>
      <c r="AU126" s="135" t="s">
        <v>81</v>
      </c>
      <c r="AY126" s="13" t="s">
        <v>147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79</v>
      </c>
      <c r="BK126" s="136">
        <f>ROUND(I126*H126,2)</f>
        <v>0</v>
      </c>
      <c r="BL126" s="13" t="s">
        <v>179</v>
      </c>
      <c r="BM126" s="135" t="s">
        <v>146</v>
      </c>
    </row>
    <row r="127" spans="2:65" s="1" customFormat="1">
      <c r="B127" s="25"/>
      <c r="D127" s="137" t="s">
        <v>155</v>
      </c>
      <c r="F127" s="138" t="s">
        <v>585</v>
      </c>
      <c r="L127" s="25"/>
      <c r="M127" s="139"/>
      <c r="T127" s="49"/>
      <c r="AT127" s="13" t="s">
        <v>155</v>
      </c>
      <c r="AU127" s="13" t="s">
        <v>81</v>
      </c>
    </row>
    <row r="128" spans="2:65" s="1" customFormat="1" ht="24.15" customHeight="1">
      <c r="B128" s="25"/>
      <c r="C128" s="124" t="s">
        <v>158</v>
      </c>
      <c r="D128" s="124" t="s">
        <v>150</v>
      </c>
      <c r="E128" s="125" t="s">
        <v>586</v>
      </c>
      <c r="F128" s="126" t="s">
        <v>587</v>
      </c>
      <c r="G128" s="127" t="s">
        <v>210</v>
      </c>
      <c r="H128" s="128">
        <v>100</v>
      </c>
      <c r="I128" s="129"/>
      <c r="J128" s="129">
        <f>ROUND(I128*H128,2)</f>
        <v>0</v>
      </c>
      <c r="K128" s="126" t="s">
        <v>1</v>
      </c>
      <c r="L128" s="130"/>
      <c r="M128" s="131" t="s">
        <v>1</v>
      </c>
      <c r="N128" s="132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191</v>
      </c>
      <c r="AT128" s="135" t="s">
        <v>150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179</v>
      </c>
      <c r="BM128" s="135" t="s">
        <v>161</v>
      </c>
    </row>
    <row r="129" spans="2:65" s="1" customFormat="1" ht="19.2">
      <c r="B129" s="25"/>
      <c r="D129" s="137" t="s">
        <v>155</v>
      </c>
      <c r="F129" s="138" t="s">
        <v>587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21.75" customHeight="1">
      <c r="B130" s="25"/>
      <c r="C130" s="140" t="s">
        <v>146</v>
      </c>
      <c r="D130" s="140" t="s">
        <v>165</v>
      </c>
      <c r="E130" s="141" t="s">
        <v>588</v>
      </c>
      <c r="F130" s="142" t="s">
        <v>589</v>
      </c>
      <c r="G130" s="143" t="s">
        <v>210</v>
      </c>
      <c r="H130" s="144">
        <v>1</v>
      </c>
      <c r="I130" s="145"/>
      <c r="J130" s="145">
        <f>ROUND(I130*H130,2)</f>
        <v>0</v>
      </c>
      <c r="K130" s="142" t="s">
        <v>1</v>
      </c>
      <c r="L130" s="25"/>
      <c r="M130" s="146" t="s">
        <v>1</v>
      </c>
      <c r="N130" s="147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179</v>
      </c>
      <c r="AT130" s="135" t="s">
        <v>165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179</v>
      </c>
      <c r="BM130" s="135" t="s">
        <v>154</v>
      </c>
    </row>
    <row r="131" spans="2:65" s="1" customFormat="1">
      <c r="B131" s="25"/>
      <c r="D131" s="137" t="s">
        <v>155</v>
      </c>
      <c r="F131" s="138" t="s">
        <v>589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16.5" customHeight="1">
      <c r="B132" s="25"/>
      <c r="C132" s="124" t="s">
        <v>164</v>
      </c>
      <c r="D132" s="124" t="s">
        <v>150</v>
      </c>
      <c r="E132" s="125" t="s">
        <v>590</v>
      </c>
      <c r="F132" s="126" t="s">
        <v>591</v>
      </c>
      <c r="G132" s="127" t="s">
        <v>210</v>
      </c>
      <c r="H132" s="128">
        <v>1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191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169</v>
      </c>
    </row>
    <row r="133" spans="2:65" s="1" customFormat="1">
      <c r="B133" s="25"/>
      <c r="D133" s="137" t="s">
        <v>155</v>
      </c>
      <c r="F133" s="138" t="s">
        <v>591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4.15" customHeight="1">
      <c r="B134" s="25"/>
      <c r="C134" s="140" t="s">
        <v>161</v>
      </c>
      <c r="D134" s="140" t="s">
        <v>165</v>
      </c>
      <c r="E134" s="141" t="s">
        <v>592</v>
      </c>
      <c r="F134" s="142" t="s">
        <v>593</v>
      </c>
      <c r="G134" s="143" t="s">
        <v>210</v>
      </c>
      <c r="H134" s="144">
        <v>1</v>
      </c>
      <c r="I134" s="145"/>
      <c r="J134" s="145">
        <f>ROUND(I134*H134,2)</f>
        <v>0</v>
      </c>
      <c r="K134" s="142" t="s">
        <v>1</v>
      </c>
      <c r="L134" s="25"/>
      <c r="M134" s="146" t="s">
        <v>1</v>
      </c>
      <c r="N134" s="147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179</v>
      </c>
      <c r="AT134" s="135" t="s">
        <v>165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179</v>
      </c>
      <c r="BM134" s="135" t="s">
        <v>8</v>
      </c>
    </row>
    <row r="135" spans="2:65" s="1" customFormat="1" ht="19.2">
      <c r="B135" s="25"/>
      <c r="D135" s="137" t="s">
        <v>155</v>
      </c>
      <c r="F135" s="138" t="s">
        <v>593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4.15" customHeight="1">
      <c r="B136" s="25"/>
      <c r="C136" s="124" t="s">
        <v>172</v>
      </c>
      <c r="D136" s="124" t="s">
        <v>150</v>
      </c>
      <c r="E136" s="125" t="s">
        <v>594</v>
      </c>
      <c r="F136" s="126" t="s">
        <v>595</v>
      </c>
      <c r="G136" s="127" t="s">
        <v>210</v>
      </c>
      <c r="H136" s="128">
        <v>1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191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176</v>
      </c>
    </row>
    <row r="137" spans="2:65" s="1" customFormat="1" ht="19.2">
      <c r="B137" s="25"/>
      <c r="D137" s="137" t="s">
        <v>155</v>
      </c>
      <c r="F137" s="138" t="s">
        <v>595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16.5" customHeight="1">
      <c r="B138" s="25"/>
      <c r="C138" s="140" t="s">
        <v>154</v>
      </c>
      <c r="D138" s="140" t="s">
        <v>165</v>
      </c>
      <c r="E138" s="141" t="s">
        <v>596</v>
      </c>
      <c r="F138" s="142" t="s">
        <v>597</v>
      </c>
      <c r="G138" s="143" t="s">
        <v>210</v>
      </c>
      <c r="H138" s="144">
        <v>1</v>
      </c>
      <c r="I138" s="145"/>
      <c r="J138" s="145">
        <f>ROUND(I138*H138,2)</f>
        <v>0</v>
      </c>
      <c r="K138" s="142" t="s">
        <v>1</v>
      </c>
      <c r="L138" s="25"/>
      <c r="M138" s="146" t="s">
        <v>1</v>
      </c>
      <c r="N138" s="147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179</v>
      </c>
      <c r="AT138" s="135" t="s">
        <v>165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179</v>
      </c>
      <c r="BM138" s="135" t="s">
        <v>179</v>
      </c>
    </row>
    <row r="139" spans="2:65" s="1" customFormat="1">
      <c r="B139" s="25"/>
      <c r="D139" s="137" t="s">
        <v>155</v>
      </c>
      <c r="F139" s="138" t="s">
        <v>597</v>
      </c>
      <c r="L139" s="25"/>
      <c r="M139" s="139"/>
      <c r="T139" s="49"/>
      <c r="AT139" s="13" t="s">
        <v>155</v>
      </c>
      <c r="AU139" s="13" t="s">
        <v>81</v>
      </c>
    </row>
    <row r="140" spans="2:65" s="1" customFormat="1" ht="44.25" customHeight="1">
      <c r="B140" s="25"/>
      <c r="C140" s="124" t="s">
        <v>184</v>
      </c>
      <c r="D140" s="124" t="s">
        <v>150</v>
      </c>
      <c r="E140" s="125" t="s">
        <v>598</v>
      </c>
      <c r="F140" s="126" t="s">
        <v>599</v>
      </c>
      <c r="G140" s="127" t="s">
        <v>210</v>
      </c>
      <c r="H140" s="128">
        <v>1</v>
      </c>
      <c r="I140" s="129"/>
      <c r="J140" s="129">
        <f>ROUND(I140*H140,2)</f>
        <v>0</v>
      </c>
      <c r="K140" s="126" t="s">
        <v>1</v>
      </c>
      <c r="L140" s="130"/>
      <c r="M140" s="131" t="s">
        <v>1</v>
      </c>
      <c r="N140" s="132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191</v>
      </c>
      <c r="AT140" s="135" t="s">
        <v>150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179</v>
      </c>
      <c r="BM140" s="135" t="s">
        <v>188</v>
      </c>
    </row>
    <row r="141" spans="2:65" s="1" customFormat="1" ht="28.8">
      <c r="B141" s="25"/>
      <c r="D141" s="137" t="s">
        <v>155</v>
      </c>
      <c r="F141" s="138" t="s">
        <v>599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16.5" customHeight="1">
      <c r="B142" s="25"/>
      <c r="C142" s="124" t="s">
        <v>169</v>
      </c>
      <c r="D142" s="124" t="s">
        <v>150</v>
      </c>
      <c r="E142" s="125" t="s">
        <v>600</v>
      </c>
      <c r="F142" s="126" t="s">
        <v>601</v>
      </c>
      <c r="G142" s="127" t="s">
        <v>210</v>
      </c>
      <c r="H142" s="128">
        <v>1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191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179</v>
      </c>
      <c r="BM142" s="135" t="s">
        <v>192</v>
      </c>
    </row>
    <row r="143" spans="2:65" s="1" customFormat="1">
      <c r="B143" s="25"/>
      <c r="D143" s="137" t="s">
        <v>155</v>
      </c>
      <c r="F143" s="138" t="s">
        <v>601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4.15" customHeight="1">
      <c r="B144" s="25"/>
      <c r="C144" s="124" t="s">
        <v>193</v>
      </c>
      <c r="D144" s="124" t="s">
        <v>150</v>
      </c>
      <c r="E144" s="125" t="s">
        <v>602</v>
      </c>
      <c r="F144" s="126" t="s">
        <v>603</v>
      </c>
      <c r="G144" s="127" t="s">
        <v>210</v>
      </c>
      <c r="H144" s="128">
        <v>1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191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179</v>
      </c>
      <c r="BM144" s="135" t="s">
        <v>196</v>
      </c>
    </row>
    <row r="145" spans="2:65" s="1" customFormat="1">
      <c r="B145" s="25"/>
      <c r="D145" s="137" t="s">
        <v>155</v>
      </c>
      <c r="F145" s="138" t="s">
        <v>603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16.5" customHeight="1">
      <c r="B146" s="25"/>
      <c r="C146" s="124" t="s">
        <v>8</v>
      </c>
      <c r="D146" s="124" t="s">
        <v>150</v>
      </c>
      <c r="E146" s="125" t="s">
        <v>604</v>
      </c>
      <c r="F146" s="126" t="s">
        <v>605</v>
      </c>
      <c r="G146" s="127" t="s">
        <v>210</v>
      </c>
      <c r="H146" s="128">
        <v>1</v>
      </c>
      <c r="I146" s="129"/>
      <c r="J146" s="129">
        <f>ROUND(I146*H146,2)</f>
        <v>0</v>
      </c>
      <c r="K146" s="126" t="s">
        <v>1</v>
      </c>
      <c r="L146" s="130"/>
      <c r="M146" s="131" t="s">
        <v>1</v>
      </c>
      <c r="N146" s="132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191</v>
      </c>
      <c r="AT146" s="135" t="s">
        <v>150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179</v>
      </c>
      <c r="BM146" s="135" t="s">
        <v>199</v>
      </c>
    </row>
    <row r="147" spans="2:65" s="1" customFormat="1">
      <c r="B147" s="25"/>
      <c r="D147" s="137" t="s">
        <v>155</v>
      </c>
      <c r="F147" s="138" t="s">
        <v>605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200</v>
      </c>
      <c r="D148" s="124" t="s">
        <v>150</v>
      </c>
      <c r="E148" s="125" t="s">
        <v>606</v>
      </c>
      <c r="F148" s="126" t="s">
        <v>607</v>
      </c>
      <c r="G148" s="127" t="s">
        <v>210</v>
      </c>
      <c r="H148" s="128">
        <v>1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191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179</v>
      </c>
      <c r="BM148" s="135" t="s">
        <v>203</v>
      </c>
    </row>
    <row r="149" spans="2:65" s="1" customFormat="1">
      <c r="B149" s="25"/>
      <c r="D149" s="137" t="s">
        <v>155</v>
      </c>
      <c r="F149" s="138" t="s">
        <v>607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24.15" customHeight="1">
      <c r="B150" s="25"/>
      <c r="C150" s="124" t="s">
        <v>176</v>
      </c>
      <c r="D150" s="124" t="s">
        <v>150</v>
      </c>
      <c r="E150" s="125" t="s">
        <v>608</v>
      </c>
      <c r="F150" s="126" t="s">
        <v>609</v>
      </c>
      <c r="G150" s="127" t="s">
        <v>210</v>
      </c>
      <c r="H150" s="128">
        <v>1</v>
      </c>
      <c r="I150" s="129"/>
      <c r="J150" s="129">
        <f>ROUND(I150*H150,2)</f>
        <v>0</v>
      </c>
      <c r="K150" s="126" t="s">
        <v>1</v>
      </c>
      <c r="L150" s="130"/>
      <c r="M150" s="131" t="s">
        <v>1</v>
      </c>
      <c r="N150" s="132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191</v>
      </c>
      <c r="AT150" s="135" t="s">
        <v>150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179</v>
      </c>
      <c r="BM150" s="135" t="s">
        <v>206</v>
      </c>
    </row>
    <row r="151" spans="2:65" s="1" customFormat="1">
      <c r="B151" s="25"/>
      <c r="D151" s="137" t="s">
        <v>155</v>
      </c>
      <c r="F151" s="138" t="s">
        <v>609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16.5" customHeight="1">
      <c r="B152" s="25"/>
      <c r="C152" s="140" t="s">
        <v>207</v>
      </c>
      <c r="D152" s="140" t="s">
        <v>165</v>
      </c>
      <c r="E152" s="141" t="s">
        <v>610</v>
      </c>
      <c r="F152" s="142" t="s">
        <v>611</v>
      </c>
      <c r="G152" s="143" t="s">
        <v>210</v>
      </c>
      <c r="H152" s="144">
        <v>1</v>
      </c>
      <c r="I152" s="145"/>
      <c r="J152" s="145">
        <f>ROUND(I152*H152,2)</f>
        <v>0</v>
      </c>
      <c r="K152" s="142" t="s">
        <v>1</v>
      </c>
      <c r="L152" s="25"/>
      <c r="M152" s="146" t="s">
        <v>1</v>
      </c>
      <c r="N152" s="147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179</v>
      </c>
      <c r="AT152" s="135" t="s">
        <v>165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179</v>
      </c>
      <c r="BM152" s="135" t="s">
        <v>211</v>
      </c>
    </row>
    <row r="153" spans="2:65" s="1" customFormat="1">
      <c r="B153" s="25"/>
      <c r="D153" s="137" t="s">
        <v>155</v>
      </c>
      <c r="F153" s="138" t="s">
        <v>611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16.5" customHeight="1">
      <c r="B154" s="25"/>
      <c r="C154" s="124" t="s">
        <v>179</v>
      </c>
      <c r="D154" s="124" t="s">
        <v>150</v>
      </c>
      <c r="E154" s="125" t="s">
        <v>612</v>
      </c>
      <c r="F154" s="126" t="s">
        <v>613</v>
      </c>
      <c r="G154" s="127" t="s">
        <v>210</v>
      </c>
      <c r="H154" s="128">
        <v>1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191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179</v>
      </c>
      <c r="BM154" s="135" t="s">
        <v>191</v>
      </c>
    </row>
    <row r="155" spans="2:65" s="1" customFormat="1">
      <c r="B155" s="25"/>
      <c r="D155" s="137" t="s">
        <v>155</v>
      </c>
      <c r="F155" s="138" t="s">
        <v>613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16.5" customHeight="1">
      <c r="B156" s="25"/>
      <c r="C156" s="124" t="s">
        <v>217</v>
      </c>
      <c r="D156" s="124" t="s">
        <v>150</v>
      </c>
      <c r="E156" s="125" t="s">
        <v>614</v>
      </c>
      <c r="F156" s="126" t="s">
        <v>615</v>
      </c>
      <c r="G156" s="127" t="s">
        <v>210</v>
      </c>
      <c r="H156" s="128">
        <v>1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191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179</v>
      </c>
      <c r="BM156" s="135" t="s">
        <v>221</v>
      </c>
    </row>
    <row r="157" spans="2:65" s="1" customFormat="1">
      <c r="B157" s="25"/>
      <c r="D157" s="137" t="s">
        <v>155</v>
      </c>
      <c r="F157" s="138" t="s">
        <v>615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16.5" customHeight="1">
      <c r="B158" s="25"/>
      <c r="C158" s="124" t="s">
        <v>188</v>
      </c>
      <c r="D158" s="124" t="s">
        <v>150</v>
      </c>
      <c r="E158" s="125" t="s">
        <v>616</v>
      </c>
      <c r="F158" s="126" t="s">
        <v>617</v>
      </c>
      <c r="G158" s="127" t="s">
        <v>187</v>
      </c>
      <c r="H158" s="128">
        <v>30</v>
      </c>
      <c r="I158" s="129"/>
      <c r="J158" s="129">
        <f>ROUND(I158*H158,2)</f>
        <v>0</v>
      </c>
      <c r="K158" s="126" t="s">
        <v>1</v>
      </c>
      <c r="L158" s="130"/>
      <c r="M158" s="131" t="s">
        <v>1</v>
      </c>
      <c r="N158" s="132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191</v>
      </c>
      <c r="AT158" s="135" t="s">
        <v>150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224</v>
      </c>
    </row>
    <row r="159" spans="2:65" s="1" customFormat="1">
      <c r="B159" s="25"/>
      <c r="D159" s="137" t="s">
        <v>155</v>
      </c>
      <c r="F159" s="138" t="s">
        <v>617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16.5" customHeight="1">
      <c r="B160" s="25"/>
      <c r="C160" s="140" t="s">
        <v>225</v>
      </c>
      <c r="D160" s="140" t="s">
        <v>165</v>
      </c>
      <c r="E160" s="141" t="s">
        <v>618</v>
      </c>
      <c r="F160" s="142" t="s">
        <v>619</v>
      </c>
      <c r="G160" s="143" t="s">
        <v>210</v>
      </c>
      <c r="H160" s="144">
        <v>1</v>
      </c>
      <c r="I160" s="145"/>
      <c r="J160" s="145">
        <f>ROUND(I160*H160,2)</f>
        <v>0</v>
      </c>
      <c r="K160" s="142" t="s">
        <v>1</v>
      </c>
      <c r="L160" s="25"/>
      <c r="M160" s="146" t="s">
        <v>1</v>
      </c>
      <c r="N160" s="147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179</v>
      </c>
      <c r="AT160" s="135" t="s">
        <v>165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229</v>
      </c>
    </row>
    <row r="161" spans="2:65" s="1" customFormat="1">
      <c r="B161" s="25"/>
      <c r="D161" s="137" t="s">
        <v>155</v>
      </c>
      <c r="F161" s="138" t="s">
        <v>619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16.5" customHeight="1">
      <c r="B162" s="25"/>
      <c r="C162" s="140" t="s">
        <v>192</v>
      </c>
      <c r="D162" s="140" t="s">
        <v>165</v>
      </c>
      <c r="E162" s="141" t="s">
        <v>620</v>
      </c>
      <c r="F162" s="142" t="s">
        <v>621</v>
      </c>
      <c r="G162" s="143" t="s">
        <v>210</v>
      </c>
      <c r="H162" s="144">
        <v>1</v>
      </c>
      <c r="I162" s="145"/>
      <c r="J162" s="145">
        <f>ROUND(I162*H162,2)</f>
        <v>0</v>
      </c>
      <c r="K162" s="142" t="s">
        <v>1</v>
      </c>
      <c r="L162" s="25"/>
      <c r="M162" s="146" t="s">
        <v>1</v>
      </c>
      <c r="N162" s="147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179</v>
      </c>
      <c r="AT162" s="135" t="s">
        <v>165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179</v>
      </c>
      <c r="BM162" s="135" t="s">
        <v>232</v>
      </c>
    </row>
    <row r="163" spans="2:65" s="1" customFormat="1">
      <c r="B163" s="25"/>
      <c r="D163" s="137" t="s">
        <v>155</v>
      </c>
      <c r="F163" s="138" t="s">
        <v>621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16.5" customHeight="1">
      <c r="B164" s="25"/>
      <c r="C164" s="140" t="s">
        <v>7</v>
      </c>
      <c r="D164" s="140" t="s">
        <v>165</v>
      </c>
      <c r="E164" s="141" t="s">
        <v>622</v>
      </c>
      <c r="F164" s="142" t="s">
        <v>623</v>
      </c>
      <c r="G164" s="143" t="s">
        <v>187</v>
      </c>
      <c r="H164" s="144">
        <v>30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179</v>
      </c>
      <c r="AT164" s="135" t="s">
        <v>165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179</v>
      </c>
      <c r="BM164" s="135" t="s">
        <v>235</v>
      </c>
    </row>
    <row r="165" spans="2:65" s="1" customFormat="1">
      <c r="B165" s="25"/>
      <c r="D165" s="137" t="s">
        <v>155</v>
      </c>
      <c r="F165" s="138" t="s">
        <v>623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21.75" customHeight="1">
      <c r="B166" s="25"/>
      <c r="C166" s="140" t="s">
        <v>196</v>
      </c>
      <c r="D166" s="140" t="s">
        <v>165</v>
      </c>
      <c r="E166" s="141" t="s">
        <v>624</v>
      </c>
      <c r="F166" s="142" t="s">
        <v>625</v>
      </c>
      <c r="G166" s="143" t="s">
        <v>210</v>
      </c>
      <c r="H166" s="144">
        <v>2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179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179</v>
      </c>
      <c r="BM166" s="135" t="s">
        <v>238</v>
      </c>
    </row>
    <row r="167" spans="2:65" s="1" customFormat="1">
      <c r="B167" s="25"/>
      <c r="D167" s="137" t="s">
        <v>155</v>
      </c>
      <c r="F167" s="138" t="s">
        <v>625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24.15" customHeight="1">
      <c r="B168" s="25"/>
      <c r="C168" s="124" t="s">
        <v>239</v>
      </c>
      <c r="D168" s="124" t="s">
        <v>150</v>
      </c>
      <c r="E168" s="125" t="s">
        <v>626</v>
      </c>
      <c r="F168" s="126" t="s">
        <v>627</v>
      </c>
      <c r="G168" s="127" t="s">
        <v>210</v>
      </c>
      <c r="H168" s="128">
        <v>2</v>
      </c>
      <c r="I168" s="129"/>
      <c r="J168" s="129">
        <f>ROUND(I168*H168,2)</f>
        <v>0</v>
      </c>
      <c r="K168" s="126" t="s">
        <v>1</v>
      </c>
      <c r="L168" s="130"/>
      <c r="M168" s="131" t="s">
        <v>1</v>
      </c>
      <c r="N168" s="132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191</v>
      </c>
      <c r="AT168" s="135" t="s">
        <v>150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179</v>
      </c>
      <c r="BM168" s="135" t="s">
        <v>242</v>
      </c>
    </row>
    <row r="169" spans="2:65" s="1" customFormat="1">
      <c r="B169" s="25"/>
      <c r="D169" s="137" t="s">
        <v>155</v>
      </c>
      <c r="F169" s="138" t="s">
        <v>627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16.5" customHeight="1">
      <c r="B170" s="25"/>
      <c r="C170" s="140" t="s">
        <v>199</v>
      </c>
      <c r="D170" s="140" t="s">
        <v>165</v>
      </c>
      <c r="E170" s="141" t="s">
        <v>628</v>
      </c>
      <c r="F170" s="142" t="s">
        <v>629</v>
      </c>
      <c r="G170" s="143" t="s">
        <v>210</v>
      </c>
      <c r="H170" s="144">
        <v>4</v>
      </c>
      <c r="I170" s="145"/>
      <c r="J170" s="145">
        <f>ROUND(I170*H170,2)</f>
        <v>0</v>
      </c>
      <c r="K170" s="142" t="s">
        <v>1</v>
      </c>
      <c r="L170" s="25"/>
      <c r="M170" s="146" t="s">
        <v>1</v>
      </c>
      <c r="N170" s="147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179</v>
      </c>
      <c r="AT170" s="135" t="s">
        <v>165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179</v>
      </c>
      <c r="BM170" s="135" t="s">
        <v>245</v>
      </c>
    </row>
    <row r="171" spans="2:65" s="1" customFormat="1">
      <c r="B171" s="25"/>
      <c r="D171" s="137" t="s">
        <v>155</v>
      </c>
      <c r="F171" s="138" t="s">
        <v>629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16.5" customHeight="1">
      <c r="B172" s="25"/>
      <c r="C172" s="124" t="s">
        <v>246</v>
      </c>
      <c r="D172" s="124" t="s">
        <v>150</v>
      </c>
      <c r="E172" s="125" t="s">
        <v>630</v>
      </c>
      <c r="F172" s="126" t="s">
        <v>631</v>
      </c>
      <c r="G172" s="127" t="s">
        <v>210</v>
      </c>
      <c r="H172" s="128">
        <v>4</v>
      </c>
      <c r="I172" s="129"/>
      <c r="J172" s="129">
        <f>ROUND(I172*H172,2)</f>
        <v>0</v>
      </c>
      <c r="K172" s="126" t="s">
        <v>1</v>
      </c>
      <c r="L172" s="130"/>
      <c r="M172" s="131" t="s">
        <v>1</v>
      </c>
      <c r="N172" s="132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191</v>
      </c>
      <c r="AT172" s="135" t="s">
        <v>150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179</v>
      </c>
      <c r="BM172" s="135" t="s">
        <v>249</v>
      </c>
    </row>
    <row r="173" spans="2:65" s="1" customFormat="1">
      <c r="B173" s="25"/>
      <c r="D173" s="137" t="s">
        <v>155</v>
      </c>
      <c r="F173" s="138" t="s">
        <v>631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6.5" customHeight="1">
      <c r="B174" s="25"/>
      <c r="C174" s="140" t="s">
        <v>203</v>
      </c>
      <c r="D174" s="140" t="s">
        <v>165</v>
      </c>
      <c r="E174" s="141" t="s">
        <v>632</v>
      </c>
      <c r="F174" s="142" t="s">
        <v>633</v>
      </c>
      <c r="G174" s="143" t="s">
        <v>210</v>
      </c>
      <c r="H174" s="144">
        <v>1</v>
      </c>
      <c r="I174" s="145"/>
      <c r="J174" s="145">
        <f>ROUND(I174*H174,2)</f>
        <v>0</v>
      </c>
      <c r="K174" s="142" t="s">
        <v>1</v>
      </c>
      <c r="L174" s="25"/>
      <c r="M174" s="146" t="s">
        <v>1</v>
      </c>
      <c r="N174" s="147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179</v>
      </c>
      <c r="AT174" s="135" t="s">
        <v>165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179</v>
      </c>
      <c r="BM174" s="135" t="s">
        <v>252</v>
      </c>
    </row>
    <row r="175" spans="2:65" s="1" customFormat="1">
      <c r="B175" s="25"/>
      <c r="D175" s="137" t="s">
        <v>155</v>
      </c>
      <c r="F175" s="138" t="s">
        <v>633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24.15" customHeight="1">
      <c r="B176" s="25"/>
      <c r="C176" s="124" t="s">
        <v>253</v>
      </c>
      <c r="D176" s="124" t="s">
        <v>150</v>
      </c>
      <c r="E176" s="125" t="s">
        <v>634</v>
      </c>
      <c r="F176" s="126" t="s">
        <v>635</v>
      </c>
      <c r="G176" s="127" t="s">
        <v>210</v>
      </c>
      <c r="H176" s="128">
        <v>1</v>
      </c>
      <c r="I176" s="129"/>
      <c r="J176" s="129">
        <f>ROUND(I176*H176,2)</f>
        <v>0</v>
      </c>
      <c r="K176" s="126" t="s">
        <v>1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191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179</v>
      </c>
      <c r="BM176" s="135" t="s">
        <v>256</v>
      </c>
    </row>
    <row r="177" spans="2:65" s="1" customFormat="1" ht="19.2">
      <c r="B177" s="25"/>
      <c r="D177" s="137" t="s">
        <v>155</v>
      </c>
      <c r="F177" s="138" t="s">
        <v>635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24.15" customHeight="1">
      <c r="B178" s="25"/>
      <c r="C178" s="124" t="s">
        <v>206</v>
      </c>
      <c r="D178" s="124" t="s">
        <v>150</v>
      </c>
      <c r="E178" s="125" t="s">
        <v>636</v>
      </c>
      <c r="F178" s="126" t="s">
        <v>637</v>
      </c>
      <c r="G178" s="127" t="s">
        <v>210</v>
      </c>
      <c r="H178" s="128">
        <v>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191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179</v>
      </c>
      <c r="BM178" s="135" t="s">
        <v>259</v>
      </c>
    </row>
    <row r="179" spans="2:65" s="1" customFormat="1">
      <c r="B179" s="25"/>
      <c r="D179" s="137" t="s">
        <v>155</v>
      </c>
      <c r="F179" s="138" t="s">
        <v>637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16.5" customHeight="1">
      <c r="B180" s="25"/>
      <c r="C180" s="140" t="s">
        <v>262</v>
      </c>
      <c r="D180" s="140" t="s">
        <v>165</v>
      </c>
      <c r="E180" s="141" t="s">
        <v>638</v>
      </c>
      <c r="F180" s="142" t="s">
        <v>639</v>
      </c>
      <c r="G180" s="143" t="s">
        <v>187</v>
      </c>
      <c r="H180" s="144">
        <v>60</v>
      </c>
      <c r="I180" s="145"/>
      <c r="J180" s="145">
        <f>ROUND(I180*H180,2)</f>
        <v>0</v>
      </c>
      <c r="K180" s="142" t="s">
        <v>1</v>
      </c>
      <c r="L180" s="25"/>
      <c r="M180" s="146" t="s">
        <v>1</v>
      </c>
      <c r="N180" s="147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179</v>
      </c>
      <c r="AT180" s="135" t="s">
        <v>165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179</v>
      </c>
      <c r="BM180" s="135" t="s">
        <v>265</v>
      </c>
    </row>
    <row r="181" spans="2:65" s="1" customFormat="1">
      <c r="B181" s="25"/>
      <c r="D181" s="137" t="s">
        <v>155</v>
      </c>
      <c r="F181" s="138" t="s">
        <v>639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37.799999999999997" customHeight="1">
      <c r="B182" s="25"/>
      <c r="C182" s="124" t="s">
        <v>211</v>
      </c>
      <c r="D182" s="124" t="s">
        <v>150</v>
      </c>
      <c r="E182" s="125" t="s">
        <v>640</v>
      </c>
      <c r="F182" s="126" t="s">
        <v>641</v>
      </c>
      <c r="G182" s="127" t="s">
        <v>187</v>
      </c>
      <c r="H182" s="128">
        <v>10</v>
      </c>
      <c r="I182" s="129"/>
      <c r="J182" s="129">
        <f>ROUND(I182*H182,2)</f>
        <v>0</v>
      </c>
      <c r="K182" s="126" t="s">
        <v>1</v>
      </c>
      <c r="L182" s="130"/>
      <c r="M182" s="131" t="s">
        <v>1</v>
      </c>
      <c r="N182" s="132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191</v>
      </c>
      <c r="AT182" s="135" t="s">
        <v>150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179</v>
      </c>
      <c r="BM182" s="135" t="s">
        <v>273</v>
      </c>
    </row>
    <row r="183" spans="2:65" s="1" customFormat="1" ht="19.2">
      <c r="B183" s="25"/>
      <c r="D183" s="137" t="s">
        <v>155</v>
      </c>
      <c r="F183" s="138" t="s">
        <v>641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62.7" customHeight="1">
      <c r="B184" s="25"/>
      <c r="C184" s="124" t="s">
        <v>276</v>
      </c>
      <c r="D184" s="124" t="s">
        <v>150</v>
      </c>
      <c r="E184" s="125" t="s">
        <v>642</v>
      </c>
      <c r="F184" s="126" t="s">
        <v>643</v>
      </c>
      <c r="G184" s="127" t="s">
        <v>187</v>
      </c>
      <c r="H184" s="128">
        <v>10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191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179</v>
      </c>
      <c r="BM184" s="135" t="s">
        <v>279</v>
      </c>
    </row>
    <row r="185" spans="2:65" s="1" customFormat="1" ht="38.4">
      <c r="B185" s="25"/>
      <c r="D185" s="137" t="s">
        <v>155</v>
      </c>
      <c r="F185" s="138" t="s">
        <v>643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16.5" customHeight="1">
      <c r="B186" s="25"/>
      <c r="C186" s="124" t="s">
        <v>191</v>
      </c>
      <c r="D186" s="124" t="s">
        <v>150</v>
      </c>
      <c r="E186" s="125" t="s">
        <v>644</v>
      </c>
      <c r="F186" s="126" t="s">
        <v>645</v>
      </c>
      <c r="G186" s="127" t="s">
        <v>187</v>
      </c>
      <c r="H186" s="128">
        <v>40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191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179</v>
      </c>
      <c r="BM186" s="135" t="s">
        <v>220</v>
      </c>
    </row>
    <row r="187" spans="2:65" s="1" customFormat="1">
      <c r="B187" s="25"/>
      <c r="D187" s="137" t="s">
        <v>155</v>
      </c>
      <c r="F187" s="138" t="s">
        <v>645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24.15" customHeight="1">
      <c r="B188" s="25"/>
      <c r="C188" s="124" t="s">
        <v>284</v>
      </c>
      <c r="D188" s="124" t="s">
        <v>150</v>
      </c>
      <c r="E188" s="125" t="s">
        <v>646</v>
      </c>
      <c r="F188" s="126" t="s">
        <v>647</v>
      </c>
      <c r="G188" s="127" t="s">
        <v>187</v>
      </c>
      <c r="H188" s="128">
        <v>15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191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179</v>
      </c>
      <c r="BM188" s="135" t="s">
        <v>288</v>
      </c>
    </row>
    <row r="189" spans="2:65" s="1" customFormat="1" ht="19.2">
      <c r="B189" s="25"/>
      <c r="D189" s="137" t="s">
        <v>155</v>
      </c>
      <c r="F189" s="138" t="s">
        <v>647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16.5" customHeight="1">
      <c r="B190" s="25"/>
      <c r="C190" s="140" t="s">
        <v>221</v>
      </c>
      <c r="D190" s="140" t="s">
        <v>165</v>
      </c>
      <c r="E190" s="141" t="s">
        <v>648</v>
      </c>
      <c r="F190" s="142" t="s">
        <v>171</v>
      </c>
      <c r="G190" s="143" t="s">
        <v>1</v>
      </c>
      <c r="H190" s="144">
        <v>1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179</v>
      </c>
      <c r="AT190" s="135" t="s">
        <v>165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179</v>
      </c>
      <c r="BM190" s="135" t="s">
        <v>366</v>
      </c>
    </row>
    <row r="191" spans="2:65" s="1" customFormat="1">
      <c r="B191" s="25"/>
      <c r="D191" s="137" t="s">
        <v>155</v>
      </c>
      <c r="F191" s="138" t="s">
        <v>171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24" t="s">
        <v>367</v>
      </c>
      <c r="D192" s="124" t="s">
        <v>150</v>
      </c>
      <c r="E192" s="125" t="s">
        <v>649</v>
      </c>
      <c r="F192" s="126" t="s">
        <v>650</v>
      </c>
      <c r="G192" s="127" t="s">
        <v>210</v>
      </c>
      <c r="H192" s="128">
        <v>4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191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179</v>
      </c>
      <c r="BM192" s="135" t="s">
        <v>370</v>
      </c>
    </row>
    <row r="193" spans="2:65" s="1" customFormat="1">
      <c r="B193" s="25"/>
      <c r="D193" s="137" t="s">
        <v>155</v>
      </c>
      <c r="F193" s="138" t="s">
        <v>650</v>
      </c>
      <c r="L193" s="25"/>
      <c r="M193" s="139"/>
      <c r="T193" s="49"/>
      <c r="AT193" s="13" t="s">
        <v>155</v>
      </c>
      <c r="AU193" s="13" t="s">
        <v>81</v>
      </c>
    </row>
    <row r="194" spans="2:65" s="11" customFormat="1" ht="22.8" customHeight="1">
      <c r="B194" s="113"/>
      <c r="D194" s="114" t="s">
        <v>70</v>
      </c>
      <c r="E194" s="122" t="s">
        <v>651</v>
      </c>
      <c r="F194" s="122" t="s">
        <v>652</v>
      </c>
      <c r="J194" s="123">
        <f>BK194</f>
        <v>0</v>
      </c>
      <c r="L194" s="113"/>
      <c r="M194" s="117"/>
      <c r="P194" s="118">
        <f>SUM(P195:P198)</f>
        <v>0</v>
      </c>
      <c r="R194" s="118">
        <f>SUM(R195:R198)</f>
        <v>0</v>
      </c>
      <c r="T194" s="119">
        <f>SUM(T195:T198)</f>
        <v>0</v>
      </c>
      <c r="AR194" s="114" t="s">
        <v>81</v>
      </c>
      <c r="AT194" s="120" t="s">
        <v>70</v>
      </c>
      <c r="AU194" s="120" t="s">
        <v>79</v>
      </c>
      <c r="AY194" s="114" t="s">
        <v>147</v>
      </c>
      <c r="BK194" s="121">
        <f>SUM(BK195:BK198)</f>
        <v>0</v>
      </c>
    </row>
    <row r="195" spans="2:65" s="1" customFormat="1" ht="16.5" customHeight="1">
      <c r="B195" s="25"/>
      <c r="C195" s="140" t="s">
        <v>224</v>
      </c>
      <c r="D195" s="140" t="s">
        <v>165</v>
      </c>
      <c r="E195" s="141" t="s">
        <v>653</v>
      </c>
      <c r="F195" s="142" t="s">
        <v>654</v>
      </c>
      <c r="G195" s="143" t="s">
        <v>210</v>
      </c>
      <c r="H195" s="144">
        <v>1</v>
      </c>
      <c r="I195" s="145"/>
      <c r="J195" s="145">
        <f>ROUND(I195*H195,2)</f>
        <v>0</v>
      </c>
      <c r="K195" s="142" t="s">
        <v>1</v>
      </c>
      <c r="L195" s="25"/>
      <c r="M195" s="146" t="s">
        <v>1</v>
      </c>
      <c r="N195" s="147" t="s">
        <v>36</v>
      </c>
      <c r="O195" s="133">
        <v>0</v>
      </c>
      <c r="P195" s="133">
        <f>O195*H195</f>
        <v>0</v>
      </c>
      <c r="Q195" s="133">
        <v>0</v>
      </c>
      <c r="R195" s="133">
        <f>Q195*H195</f>
        <v>0</v>
      </c>
      <c r="S195" s="133">
        <v>0</v>
      </c>
      <c r="T195" s="134">
        <f>S195*H195</f>
        <v>0</v>
      </c>
      <c r="AR195" s="135" t="s">
        <v>179</v>
      </c>
      <c r="AT195" s="135" t="s">
        <v>165</v>
      </c>
      <c r="AU195" s="135" t="s">
        <v>81</v>
      </c>
      <c r="AY195" s="13" t="s">
        <v>147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79</v>
      </c>
      <c r="BK195" s="136">
        <f>ROUND(I195*H195,2)</f>
        <v>0</v>
      </c>
      <c r="BL195" s="13" t="s">
        <v>179</v>
      </c>
      <c r="BM195" s="135" t="s">
        <v>373</v>
      </c>
    </row>
    <row r="196" spans="2:65" s="1" customFormat="1">
      <c r="B196" s="25"/>
      <c r="D196" s="137" t="s">
        <v>155</v>
      </c>
      <c r="F196" s="138" t="s">
        <v>654</v>
      </c>
      <c r="L196" s="25"/>
      <c r="M196" s="139"/>
      <c r="T196" s="49"/>
      <c r="AT196" s="13" t="s">
        <v>155</v>
      </c>
      <c r="AU196" s="13" t="s">
        <v>81</v>
      </c>
    </row>
    <row r="197" spans="2:65" s="1" customFormat="1" ht="16.5" customHeight="1">
      <c r="B197" s="25"/>
      <c r="C197" s="124" t="s">
        <v>374</v>
      </c>
      <c r="D197" s="124" t="s">
        <v>150</v>
      </c>
      <c r="E197" s="125" t="s">
        <v>655</v>
      </c>
      <c r="F197" s="126" t="s">
        <v>656</v>
      </c>
      <c r="G197" s="127" t="s">
        <v>210</v>
      </c>
      <c r="H197" s="128">
        <v>1</v>
      </c>
      <c r="I197" s="129"/>
      <c r="J197" s="129">
        <f>ROUND(I197*H197,2)</f>
        <v>0</v>
      </c>
      <c r="K197" s="126" t="s">
        <v>1</v>
      </c>
      <c r="L197" s="130"/>
      <c r="M197" s="131" t="s">
        <v>1</v>
      </c>
      <c r="N197" s="132" t="s">
        <v>36</v>
      </c>
      <c r="O197" s="133">
        <v>0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191</v>
      </c>
      <c r="AT197" s="135" t="s">
        <v>150</v>
      </c>
      <c r="AU197" s="135" t="s">
        <v>81</v>
      </c>
      <c r="AY197" s="13" t="s">
        <v>147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79</v>
      </c>
      <c r="BK197" s="136">
        <f>ROUND(I197*H197,2)</f>
        <v>0</v>
      </c>
      <c r="BL197" s="13" t="s">
        <v>179</v>
      </c>
      <c r="BM197" s="135" t="s">
        <v>377</v>
      </c>
    </row>
    <row r="198" spans="2:65" s="1" customFormat="1">
      <c r="B198" s="25"/>
      <c r="D198" s="137" t="s">
        <v>155</v>
      </c>
      <c r="F198" s="138" t="s">
        <v>656</v>
      </c>
      <c r="L198" s="25"/>
      <c r="M198" s="148"/>
      <c r="N198" s="149"/>
      <c r="O198" s="149"/>
      <c r="P198" s="149"/>
      <c r="Q198" s="149"/>
      <c r="R198" s="149"/>
      <c r="S198" s="149"/>
      <c r="T198" s="150"/>
      <c r="AT198" s="13" t="s">
        <v>155</v>
      </c>
      <c r="AU198" s="13" t="s">
        <v>81</v>
      </c>
    </row>
    <row r="199" spans="2:65" s="1" customFormat="1" ht="6.9" customHeight="1">
      <c r="B199" s="37"/>
      <c r="C199" s="38"/>
      <c r="D199" s="38"/>
      <c r="E199" s="38"/>
      <c r="F199" s="38"/>
      <c r="G199" s="38"/>
      <c r="H199" s="38"/>
      <c r="I199" s="38"/>
      <c r="J199" s="38"/>
      <c r="K199" s="38"/>
      <c r="L199" s="25"/>
    </row>
  </sheetData>
  <autoFilter ref="C119:K19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2:BM219"/>
  <sheetViews>
    <sheetView showGridLines="0" topLeftCell="A117" workbookViewId="0">
      <selection activeCell="I128" sqref="I128:I21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96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657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ROUND(J125,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ROUND((SUM(BE125:BE218)),  2)</f>
        <v>0</v>
      </c>
      <c r="I33" s="85">
        <v>0.21</v>
      </c>
      <c r="J33" s="84">
        <f>ROUND(((SUM(BE125:BE218))*I33),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ROUND((SUM(BF125:BF218)),  2)</f>
        <v>0</v>
      </c>
      <c r="I34" s="85">
        <v>0.12</v>
      </c>
      <c r="J34" s="84">
        <f>ROUND(((SUM(BF125:BF218))*I34),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ROUND((SUM(BG125:BG218)),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ROUND((SUM(BH125:BH218)),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ROUND((SUM(BI125:BI218)),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001.6 - Stavební elekt...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J125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95" customHeight="1">
      <c r="B98" s="101"/>
      <c r="D98" s="102" t="s">
        <v>123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9" customFormat="1" ht="19.95" customHeight="1">
      <c r="B99" s="101"/>
      <c r="D99" s="102" t="s">
        <v>290</v>
      </c>
      <c r="E99" s="103"/>
      <c r="F99" s="103"/>
      <c r="G99" s="103"/>
      <c r="H99" s="103"/>
      <c r="I99" s="103"/>
      <c r="J99" s="104">
        <f>J140</f>
        <v>0</v>
      </c>
      <c r="L99" s="101"/>
    </row>
    <row r="100" spans="2:12" s="9" customFormat="1" ht="19.95" customHeight="1">
      <c r="B100" s="101"/>
      <c r="D100" s="102" t="s">
        <v>658</v>
      </c>
      <c r="E100" s="103"/>
      <c r="F100" s="103"/>
      <c r="G100" s="103"/>
      <c r="H100" s="103"/>
      <c r="I100" s="103"/>
      <c r="J100" s="104">
        <f>J157</f>
        <v>0</v>
      </c>
      <c r="L100" s="101"/>
    </row>
    <row r="101" spans="2:12" s="8" customFormat="1" ht="24.9" customHeight="1">
      <c r="B101" s="97"/>
      <c r="D101" s="98" t="s">
        <v>124</v>
      </c>
      <c r="E101" s="99"/>
      <c r="F101" s="99"/>
      <c r="G101" s="99"/>
      <c r="H101" s="99"/>
      <c r="I101" s="99"/>
      <c r="J101" s="100">
        <f>J162</f>
        <v>0</v>
      </c>
      <c r="L101" s="97"/>
    </row>
    <row r="102" spans="2:12" s="9" customFormat="1" ht="19.95" customHeight="1">
      <c r="B102" s="101"/>
      <c r="D102" s="102" t="s">
        <v>125</v>
      </c>
      <c r="E102" s="103"/>
      <c r="F102" s="103"/>
      <c r="G102" s="103"/>
      <c r="H102" s="103"/>
      <c r="I102" s="103"/>
      <c r="J102" s="104">
        <f>J163</f>
        <v>0</v>
      </c>
      <c r="L102" s="101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J212</f>
        <v>0</v>
      </c>
      <c r="L103" s="97"/>
    </row>
    <row r="104" spans="2:12" s="9" customFormat="1" ht="19.95" customHeight="1">
      <c r="B104" s="101"/>
      <c r="D104" s="102" t="s">
        <v>129</v>
      </c>
      <c r="E104" s="103"/>
      <c r="F104" s="103"/>
      <c r="G104" s="103"/>
      <c r="H104" s="103"/>
      <c r="I104" s="103"/>
      <c r="J104" s="104">
        <f>J213</f>
        <v>0</v>
      </c>
      <c r="L104" s="101"/>
    </row>
    <row r="105" spans="2:12" s="9" customFormat="1" ht="19.95" customHeight="1">
      <c r="B105" s="101"/>
      <c r="D105" s="102" t="s">
        <v>130</v>
      </c>
      <c r="E105" s="103"/>
      <c r="F105" s="103"/>
      <c r="G105" s="103"/>
      <c r="H105" s="103"/>
      <c r="I105" s="103"/>
      <c r="J105" s="104">
        <f>J216</f>
        <v>0</v>
      </c>
      <c r="L105" s="101"/>
    </row>
    <row r="106" spans="2:12" s="1" customFormat="1" ht="21.75" customHeight="1">
      <c r="B106" s="25"/>
      <c r="L106" s="25"/>
    </row>
    <row r="107" spans="2:12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" customHeight="1">
      <c r="B112" s="25"/>
      <c r="C112" s="17" t="s">
        <v>131</v>
      </c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6" t="str">
        <f>E7</f>
        <v>Výstavba nové měnírny MR 5 Šanov II</v>
      </c>
      <c r="F115" s="187"/>
      <c r="G115" s="187"/>
      <c r="H115" s="187"/>
      <c r="L115" s="25"/>
    </row>
    <row r="116" spans="2:65" s="1" customFormat="1" ht="12" customHeight="1">
      <c r="B116" s="25"/>
      <c r="C116" s="22" t="s">
        <v>113</v>
      </c>
      <c r="L116" s="25"/>
    </row>
    <row r="117" spans="2:65" s="1" customFormat="1" ht="16.5" customHeight="1">
      <c r="B117" s="25"/>
      <c r="E117" s="177" t="str">
        <f>E9</f>
        <v>PS 001.6 - Stavební elekt...</v>
      </c>
      <c r="F117" s="185"/>
      <c r="G117" s="185"/>
      <c r="H117" s="185"/>
      <c r="L117" s="25"/>
    </row>
    <row r="118" spans="2:65" s="1" customFormat="1" ht="6.9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>15. 7. 2025</v>
      </c>
      <c r="L119" s="25"/>
    </row>
    <row r="120" spans="2:65" s="1" customFormat="1" ht="6.9" customHeight="1">
      <c r="B120" s="25"/>
      <c r="L120" s="25"/>
    </row>
    <row r="121" spans="2:65" s="1" customFormat="1" ht="15.15" customHeight="1">
      <c r="B121" s="25"/>
      <c r="C121" s="22" t="s">
        <v>22</v>
      </c>
      <c r="F121" s="20" t="str">
        <f>E15</f>
        <v xml:space="preserve"> </v>
      </c>
      <c r="I121" s="22" t="s">
        <v>26</v>
      </c>
      <c r="J121" s="23" t="str">
        <f>E21</f>
        <v>Sagasta s.r.o.</v>
      </c>
      <c r="L121" s="25"/>
    </row>
    <row r="122" spans="2:65" s="1" customFormat="1" ht="15.15" customHeight="1">
      <c r="B122" s="25"/>
      <c r="C122" s="22" t="s">
        <v>25</v>
      </c>
      <c r="F122" s="20" t="str">
        <f>IF(E18="","",E18)</f>
        <v xml:space="preserve"> </v>
      </c>
      <c r="I122" s="22" t="s">
        <v>29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132</v>
      </c>
      <c r="D124" s="107" t="s">
        <v>56</v>
      </c>
      <c r="E124" s="107" t="s">
        <v>52</v>
      </c>
      <c r="F124" s="107" t="s">
        <v>53</v>
      </c>
      <c r="G124" s="107" t="s">
        <v>133</v>
      </c>
      <c r="H124" s="107" t="s">
        <v>134</v>
      </c>
      <c r="I124" s="107" t="s">
        <v>135</v>
      </c>
      <c r="J124" s="107" t="s">
        <v>117</v>
      </c>
      <c r="K124" s="108" t="s">
        <v>136</v>
      </c>
      <c r="L124" s="105"/>
      <c r="M124" s="52" t="s">
        <v>1</v>
      </c>
      <c r="N124" s="53" t="s">
        <v>35</v>
      </c>
      <c r="O124" s="53" t="s">
        <v>137</v>
      </c>
      <c r="P124" s="53" t="s">
        <v>138</v>
      </c>
      <c r="Q124" s="53" t="s">
        <v>139</v>
      </c>
      <c r="R124" s="53" t="s">
        <v>140</v>
      </c>
      <c r="S124" s="53" t="s">
        <v>141</v>
      </c>
      <c r="T124" s="54" t="s">
        <v>142</v>
      </c>
    </row>
    <row r="125" spans="2:65" s="1" customFormat="1" ht="22.8" customHeight="1">
      <c r="B125" s="25"/>
      <c r="C125" s="57" t="s">
        <v>143</v>
      </c>
      <c r="J125" s="109">
        <f>BK125</f>
        <v>0</v>
      </c>
      <c r="L125" s="25"/>
      <c r="M125" s="55"/>
      <c r="N125" s="46"/>
      <c r="O125" s="46"/>
      <c r="P125" s="110">
        <f>P126+P162+P212</f>
        <v>0</v>
      </c>
      <c r="Q125" s="46"/>
      <c r="R125" s="110">
        <f>R126+R162+R212</f>
        <v>0</v>
      </c>
      <c r="S125" s="46"/>
      <c r="T125" s="111">
        <f>T126+T162+T212</f>
        <v>0</v>
      </c>
      <c r="AT125" s="13" t="s">
        <v>70</v>
      </c>
      <c r="AU125" s="13" t="s">
        <v>119</v>
      </c>
      <c r="BK125" s="112">
        <f>BK126+BK162+BK212</f>
        <v>0</v>
      </c>
    </row>
    <row r="126" spans="2:65" s="11" customFormat="1" ht="25.95" customHeight="1">
      <c r="B126" s="113"/>
      <c r="D126" s="114" t="s">
        <v>70</v>
      </c>
      <c r="E126" s="115" t="s">
        <v>180</v>
      </c>
      <c r="F126" s="115" t="s">
        <v>181</v>
      </c>
      <c r="J126" s="116">
        <f>BK126</f>
        <v>0</v>
      </c>
      <c r="L126" s="113"/>
      <c r="M126" s="117"/>
      <c r="P126" s="118">
        <f>P127+P140+P157</f>
        <v>0</v>
      </c>
      <c r="R126" s="118">
        <f>R127+R140+R157</f>
        <v>0</v>
      </c>
      <c r="T126" s="119">
        <f>T127+T140+T157</f>
        <v>0</v>
      </c>
      <c r="AR126" s="114" t="s">
        <v>81</v>
      </c>
      <c r="AT126" s="120" t="s">
        <v>70</v>
      </c>
      <c r="AU126" s="120" t="s">
        <v>71</v>
      </c>
      <c r="AY126" s="114" t="s">
        <v>147</v>
      </c>
      <c r="BK126" s="121">
        <f>BK127+BK140+BK157</f>
        <v>0</v>
      </c>
    </row>
    <row r="127" spans="2:65" s="11" customFormat="1" ht="22.8" customHeight="1">
      <c r="B127" s="113"/>
      <c r="D127" s="114" t="s">
        <v>70</v>
      </c>
      <c r="E127" s="122" t="s">
        <v>182</v>
      </c>
      <c r="F127" s="122" t="s">
        <v>183</v>
      </c>
      <c r="J127" s="123">
        <f>BK127</f>
        <v>0</v>
      </c>
      <c r="L127" s="113"/>
      <c r="M127" s="117"/>
      <c r="P127" s="118">
        <f>SUM(P128:P139)</f>
        <v>0</v>
      </c>
      <c r="R127" s="118">
        <f>SUM(R128:R139)</f>
        <v>0</v>
      </c>
      <c r="T127" s="119">
        <f>SUM(T128:T139)</f>
        <v>0</v>
      </c>
      <c r="AR127" s="114" t="s">
        <v>81</v>
      </c>
      <c r="AT127" s="120" t="s">
        <v>70</v>
      </c>
      <c r="AU127" s="120" t="s">
        <v>79</v>
      </c>
      <c r="AY127" s="114" t="s">
        <v>147</v>
      </c>
      <c r="BK127" s="121">
        <f>SUM(BK128:BK139)</f>
        <v>0</v>
      </c>
    </row>
    <row r="128" spans="2:65" s="1" customFormat="1" ht="44.25" customHeight="1">
      <c r="B128" s="25"/>
      <c r="C128" s="140" t="s">
        <v>79</v>
      </c>
      <c r="D128" s="140" t="s">
        <v>165</v>
      </c>
      <c r="E128" s="141" t="s">
        <v>201</v>
      </c>
      <c r="F128" s="142" t="s">
        <v>202</v>
      </c>
      <c r="G128" s="143" t="s">
        <v>187</v>
      </c>
      <c r="H128" s="144">
        <v>39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179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179</v>
      </c>
      <c r="BM128" s="135" t="s">
        <v>81</v>
      </c>
    </row>
    <row r="129" spans="2:65" s="1" customFormat="1" ht="28.8">
      <c r="B129" s="25"/>
      <c r="D129" s="137" t="s">
        <v>155</v>
      </c>
      <c r="F129" s="138" t="s">
        <v>202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37.799999999999997" customHeight="1">
      <c r="B130" s="25"/>
      <c r="C130" s="124" t="s">
        <v>81</v>
      </c>
      <c r="D130" s="124" t="s">
        <v>150</v>
      </c>
      <c r="E130" s="125" t="s">
        <v>659</v>
      </c>
      <c r="F130" s="126" t="s">
        <v>660</v>
      </c>
      <c r="G130" s="127" t="s">
        <v>187</v>
      </c>
      <c r="H130" s="128">
        <v>39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191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179</v>
      </c>
      <c r="BM130" s="135" t="s">
        <v>146</v>
      </c>
    </row>
    <row r="131" spans="2:65" s="1" customFormat="1" ht="28.8">
      <c r="B131" s="25"/>
      <c r="D131" s="137" t="s">
        <v>155</v>
      </c>
      <c r="F131" s="138" t="s">
        <v>660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37.799999999999997" customHeight="1">
      <c r="B132" s="25"/>
      <c r="C132" s="140" t="s">
        <v>158</v>
      </c>
      <c r="D132" s="140" t="s">
        <v>165</v>
      </c>
      <c r="E132" s="141" t="s">
        <v>661</v>
      </c>
      <c r="F132" s="142" t="s">
        <v>662</v>
      </c>
      <c r="G132" s="143" t="s">
        <v>210</v>
      </c>
      <c r="H132" s="144">
        <v>5</v>
      </c>
      <c r="I132" s="145"/>
      <c r="J132" s="145">
        <f>ROUND(I132*H132,2)</f>
        <v>0</v>
      </c>
      <c r="K132" s="142" t="s">
        <v>1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179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161</v>
      </c>
    </row>
    <row r="133" spans="2:65" s="1" customFormat="1" ht="28.8">
      <c r="B133" s="25"/>
      <c r="D133" s="137" t="s">
        <v>155</v>
      </c>
      <c r="F133" s="138" t="s">
        <v>662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4.15" customHeight="1">
      <c r="B134" s="25"/>
      <c r="C134" s="124" t="s">
        <v>146</v>
      </c>
      <c r="D134" s="124" t="s">
        <v>150</v>
      </c>
      <c r="E134" s="125" t="s">
        <v>663</v>
      </c>
      <c r="F134" s="126" t="s">
        <v>664</v>
      </c>
      <c r="G134" s="127" t="s">
        <v>210</v>
      </c>
      <c r="H134" s="128">
        <v>5</v>
      </c>
      <c r="I134" s="129"/>
      <c r="J134" s="129">
        <f>ROUND(I134*H134,2)</f>
        <v>0</v>
      </c>
      <c r="K134" s="126" t="s">
        <v>1</v>
      </c>
      <c r="L134" s="130"/>
      <c r="M134" s="131" t="s">
        <v>1</v>
      </c>
      <c r="N134" s="132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191</v>
      </c>
      <c r="AT134" s="135" t="s">
        <v>150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179</v>
      </c>
      <c r="BM134" s="135" t="s">
        <v>154</v>
      </c>
    </row>
    <row r="135" spans="2:65" s="1" customFormat="1">
      <c r="B135" s="25"/>
      <c r="D135" s="137" t="s">
        <v>155</v>
      </c>
      <c r="F135" s="138" t="s">
        <v>664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24.15" customHeight="1">
      <c r="B136" s="25"/>
      <c r="C136" s="140" t="s">
        <v>164</v>
      </c>
      <c r="D136" s="140" t="s">
        <v>165</v>
      </c>
      <c r="E136" s="141" t="s">
        <v>665</v>
      </c>
      <c r="F136" s="142" t="s">
        <v>666</v>
      </c>
      <c r="G136" s="143" t="s">
        <v>210</v>
      </c>
      <c r="H136" s="144">
        <v>1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179</v>
      </c>
      <c r="AT136" s="135" t="s">
        <v>165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169</v>
      </c>
    </row>
    <row r="137" spans="2:65" s="1" customFormat="1">
      <c r="B137" s="25"/>
      <c r="D137" s="137" t="s">
        <v>155</v>
      </c>
      <c r="F137" s="138" t="s">
        <v>666</v>
      </c>
      <c r="L137" s="25"/>
      <c r="M137" s="139"/>
      <c r="T137" s="49"/>
      <c r="AT137" s="13" t="s">
        <v>155</v>
      </c>
      <c r="AU137" s="13" t="s">
        <v>81</v>
      </c>
    </row>
    <row r="138" spans="2:65" s="1" customFormat="1" ht="16.5" customHeight="1">
      <c r="B138" s="25"/>
      <c r="C138" s="124" t="s">
        <v>161</v>
      </c>
      <c r="D138" s="124" t="s">
        <v>150</v>
      </c>
      <c r="E138" s="125" t="s">
        <v>667</v>
      </c>
      <c r="F138" s="126" t="s">
        <v>668</v>
      </c>
      <c r="G138" s="127" t="s">
        <v>210</v>
      </c>
      <c r="H138" s="128">
        <v>1</v>
      </c>
      <c r="I138" s="129"/>
      <c r="J138" s="129">
        <f>ROUND(I138*H138,2)</f>
        <v>0</v>
      </c>
      <c r="K138" s="126" t="s">
        <v>1</v>
      </c>
      <c r="L138" s="130"/>
      <c r="M138" s="131" t="s">
        <v>1</v>
      </c>
      <c r="N138" s="132" t="s">
        <v>36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191</v>
      </c>
      <c r="AT138" s="135" t="s">
        <v>150</v>
      </c>
      <c r="AU138" s="135" t="s">
        <v>81</v>
      </c>
      <c r="AY138" s="13" t="s">
        <v>147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79</v>
      </c>
      <c r="BK138" s="136">
        <f>ROUND(I138*H138,2)</f>
        <v>0</v>
      </c>
      <c r="BL138" s="13" t="s">
        <v>179</v>
      </c>
      <c r="BM138" s="135" t="s">
        <v>8</v>
      </c>
    </row>
    <row r="139" spans="2:65" s="1" customFormat="1">
      <c r="B139" s="25"/>
      <c r="D139" s="137" t="s">
        <v>155</v>
      </c>
      <c r="F139" s="138" t="s">
        <v>668</v>
      </c>
      <c r="L139" s="25"/>
      <c r="M139" s="139"/>
      <c r="T139" s="49"/>
      <c r="AT139" s="13" t="s">
        <v>155</v>
      </c>
      <c r="AU139" s="13" t="s">
        <v>81</v>
      </c>
    </row>
    <row r="140" spans="2:65" s="11" customFormat="1" ht="22.8" customHeight="1">
      <c r="B140" s="113"/>
      <c r="D140" s="114" t="s">
        <v>70</v>
      </c>
      <c r="E140" s="122" t="s">
        <v>332</v>
      </c>
      <c r="F140" s="122" t="s">
        <v>333</v>
      </c>
      <c r="J140" s="123">
        <f>BK140</f>
        <v>0</v>
      </c>
      <c r="L140" s="113"/>
      <c r="M140" s="117"/>
      <c r="P140" s="118">
        <f>SUM(P141:P156)</f>
        <v>0</v>
      </c>
      <c r="R140" s="118">
        <f>SUM(R141:R156)</f>
        <v>0</v>
      </c>
      <c r="T140" s="119">
        <f>SUM(T141:T156)</f>
        <v>0</v>
      </c>
      <c r="AR140" s="114" t="s">
        <v>81</v>
      </c>
      <c r="AT140" s="120" t="s">
        <v>70</v>
      </c>
      <c r="AU140" s="120" t="s">
        <v>79</v>
      </c>
      <c r="AY140" s="114" t="s">
        <v>147</v>
      </c>
      <c r="BK140" s="121">
        <f>SUM(BK141:BK156)</f>
        <v>0</v>
      </c>
    </row>
    <row r="141" spans="2:65" s="1" customFormat="1" ht="24.15" customHeight="1">
      <c r="B141" s="25"/>
      <c r="C141" s="140" t="s">
        <v>172</v>
      </c>
      <c r="D141" s="140" t="s">
        <v>165</v>
      </c>
      <c r="E141" s="141" t="s">
        <v>334</v>
      </c>
      <c r="F141" s="142" t="s">
        <v>335</v>
      </c>
      <c r="G141" s="143" t="s">
        <v>187</v>
      </c>
      <c r="H141" s="144">
        <v>15</v>
      </c>
      <c r="I141" s="145"/>
      <c r="J141" s="145">
        <f>ROUND(I141*H141,2)</f>
        <v>0</v>
      </c>
      <c r="K141" s="142" t="s">
        <v>1</v>
      </c>
      <c r="L141" s="25"/>
      <c r="M141" s="146" t="s">
        <v>1</v>
      </c>
      <c r="N141" s="147" t="s">
        <v>36</v>
      </c>
      <c r="O141" s="133">
        <v>0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179</v>
      </c>
      <c r="AT141" s="135" t="s">
        <v>165</v>
      </c>
      <c r="AU141" s="135" t="s">
        <v>81</v>
      </c>
      <c r="AY141" s="13" t="s">
        <v>147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79</v>
      </c>
      <c r="BK141" s="136">
        <f>ROUND(I141*H141,2)</f>
        <v>0</v>
      </c>
      <c r="BL141" s="13" t="s">
        <v>179</v>
      </c>
      <c r="BM141" s="135" t="s">
        <v>176</v>
      </c>
    </row>
    <row r="142" spans="2:65" s="1" customFormat="1" ht="19.2">
      <c r="B142" s="25"/>
      <c r="D142" s="137" t="s">
        <v>155</v>
      </c>
      <c r="F142" s="138" t="s">
        <v>335</v>
      </c>
      <c r="L142" s="25"/>
      <c r="M142" s="139"/>
      <c r="T142" s="49"/>
      <c r="AT142" s="13" t="s">
        <v>155</v>
      </c>
      <c r="AU142" s="13" t="s">
        <v>81</v>
      </c>
    </row>
    <row r="143" spans="2:65" s="1" customFormat="1" ht="24.15" customHeight="1">
      <c r="B143" s="25"/>
      <c r="C143" s="124" t="s">
        <v>154</v>
      </c>
      <c r="D143" s="124" t="s">
        <v>150</v>
      </c>
      <c r="E143" s="125" t="s">
        <v>336</v>
      </c>
      <c r="F143" s="126" t="s">
        <v>337</v>
      </c>
      <c r="G143" s="127" t="s">
        <v>187</v>
      </c>
      <c r="H143" s="128">
        <v>15</v>
      </c>
      <c r="I143" s="129"/>
      <c r="J143" s="129">
        <f>ROUND(I143*H143,2)</f>
        <v>0</v>
      </c>
      <c r="K143" s="126" t="s">
        <v>1</v>
      </c>
      <c r="L143" s="130"/>
      <c r="M143" s="131" t="s">
        <v>1</v>
      </c>
      <c r="N143" s="132" t="s">
        <v>36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191</v>
      </c>
      <c r="AT143" s="135" t="s">
        <v>150</v>
      </c>
      <c r="AU143" s="135" t="s">
        <v>81</v>
      </c>
      <c r="AY143" s="13" t="s">
        <v>147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79</v>
      </c>
      <c r="BK143" s="136">
        <f>ROUND(I143*H143,2)</f>
        <v>0</v>
      </c>
      <c r="BL143" s="13" t="s">
        <v>179</v>
      </c>
      <c r="BM143" s="135" t="s">
        <v>179</v>
      </c>
    </row>
    <row r="144" spans="2:65" s="1" customFormat="1">
      <c r="B144" s="25"/>
      <c r="D144" s="137" t="s">
        <v>155</v>
      </c>
      <c r="F144" s="138" t="s">
        <v>337</v>
      </c>
      <c r="L144" s="25"/>
      <c r="M144" s="139"/>
      <c r="T144" s="49"/>
      <c r="AT144" s="13" t="s">
        <v>155</v>
      </c>
      <c r="AU144" s="13" t="s">
        <v>81</v>
      </c>
    </row>
    <row r="145" spans="2:65" s="1" customFormat="1" ht="16.5" customHeight="1">
      <c r="B145" s="25"/>
      <c r="C145" s="140" t="s">
        <v>184</v>
      </c>
      <c r="D145" s="140" t="s">
        <v>165</v>
      </c>
      <c r="E145" s="141" t="s">
        <v>669</v>
      </c>
      <c r="F145" s="142" t="s">
        <v>670</v>
      </c>
      <c r="G145" s="143" t="s">
        <v>210</v>
      </c>
      <c r="H145" s="144">
        <v>1</v>
      </c>
      <c r="I145" s="145"/>
      <c r="J145" s="145">
        <f>ROUND(I145*H145,2)</f>
        <v>0</v>
      </c>
      <c r="K145" s="142" t="s">
        <v>1</v>
      </c>
      <c r="L145" s="25"/>
      <c r="M145" s="146" t="s">
        <v>1</v>
      </c>
      <c r="N145" s="147" t="s">
        <v>36</v>
      </c>
      <c r="O145" s="133">
        <v>0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179</v>
      </c>
      <c r="AT145" s="135" t="s">
        <v>165</v>
      </c>
      <c r="AU145" s="135" t="s">
        <v>81</v>
      </c>
      <c r="AY145" s="13" t="s">
        <v>147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79</v>
      </c>
      <c r="BK145" s="136">
        <f>ROUND(I145*H145,2)</f>
        <v>0</v>
      </c>
      <c r="BL145" s="13" t="s">
        <v>179</v>
      </c>
      <c r="BM145" s="135" t="s">
        <v>188</v>
      </c>
    </row>
    <row r="146" spans="2:65" s="1" customFormat="1">
      <c r="B146" s="25"/>
      <c r="D146" s="137" t="s">
        <v>155</v>
      </c>
      <c r="F146" s="138" t="s">
        <v>670</v>
      </c>
      <c r="L146" s="25"/>
      <c r="M146" s="139"/>
      <c r="T146" s="49"/>
      <c r="AT146" s="13" t="s">
        <v>155</v>
      </c>
      <c r="AU146" s="13" t="s">
        <v>81</v>
      </c>
    </row>
    <row r="147" spans="2:65" s="1" customFormat="1" ht="37.799999999999997" customHeight="1">
      <c r="B147" s="25"/>
      <c r="C147" s="124" t="s">
        <v>169</v>
      </c>
      <c r="D147" s="124" t="s">
        <v>150</v>
      </c>
      <c r="E147" s="125" t="s">
        <v>671</v>
      </c>
      <c r="F147" s="126" t="s">
        <v>672</v>
      </c>
      <c r="G147" s="127" t="s">
        <v>210</v>
      </c>
      <c r="H147" s="128">
        <v>1</v>
      </c>
      <c r="I147" s="129"/>
      <c r="J147" s="129">
        <f>ROUND(I147*H147,2)</f>
        <v>0</v>
      </c>
      <c r="K147" s="126" t="s">
        <v>1</v>
      </c>
      <c r="L147" s="130"/>
      <c r="M147" s="131" t="s">
        <v>1</v>
      </c>
      <c r="N147" s="132" t="s">
        <v>36</v>
      </c>
      <c r="O147" s="133">
        <v>0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191</v>
      </c>
      <c r="AT147" s="135" t="s">
        <v>150</v>
      </c>
      <c r="AU147" s="135" t="s">
        <v>81</v>
      </c>
      <c r="AY147" s="13" t="s">
        <v>147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79</v>
      </c>
      <c r="BK147" s="136">
        <f>ROUND(I147*H147,2)</f>
        <v>0</v>
      </c>
      <c r="BL147" s="13" t="s">
        <v>179</v>
      </c>
      <c r="BM147" s="135" t="s">
        <v>192</v>
      </c>
    </row>
    <row r="148" spans="2:65" s="1" customFormat="1" ht="19.2">
      <c r="B148" s="25"/>
      <c r="D148" s="137" t="s">
        <v>155</v>
      </c>
      <c r="F148" s="138" t="s">
        <v>672</v>
      </c>
      <c r="L148" s="25"/>
      <c r="M148" s="139"/>
      <c r="T148" s="49"/>
      <c r="AT148" s="13" t="s">
        <v>155</v>
      </c>
      <c r="AU148" s="13" t="s">
        <v>81</v>
      </c>
    </row>
    <row r="149" spans="2:65" s="1" customFormat="1" ht="24.15" customHeight="1">
      <c r="B149" s="25"/>
      <c r="C149" s="140" t="s">
        <v>193</v>
      </c>
      <c r="D149" s="140" t="s">
        <v>165</v>
      </c>
      <c r="E149" s="141" t="s">
        <v>673</v>
      </c>
      <c r="F149" s="142" t="s">
        <v>674</v>
      </c>
      <c r="G149" s="143" t="s">
        <v>210</v>
      </c>
      <c r="H149" s="144">
        <v>1</v>
      </c>
      <c r="I149" s="145"/>
      <c r="J149" s="145">
        <f>ROUND(I149*H149,2)</f>
        <v>0</v>
      </c>
      <c r="K149" s="142" t="s">
        <v>1</v>
      </c>
      <c r="L149" s="25"/>
      <c r="M149" s="146" t="s">
        <v>1</v>
      </c>
      <c r="N149" s="147" t="s">
        <v>36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179</v>
      </c>
      <c r="AT149" s="135" t="s">
        <v>165</v>
      </c>
      <c r="AU149" s="135" t="s">
        <v>81</v>
      </c>
      <c r="AY149" s="13" t="s">
        <v>147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79</v>
      </c>
      <c r="BK149" s="136">
        <f>ROUND(I149*H149,2)</f>
        <v>0</v>
      </c>
      <c r="BL149" s="13" t="s">
        <v>179</v>
      </c>
      <c r="BM149" s="135" t="s">
        <v>196</v>
      </c>
    </row>
    <row r="150" spans="2:65" s="1" customFormat="1">
      <c r="B150" s="25"/>
      <c r="D150" s="137" t="s">
        <v>155</v>
      </c>
      <c r="F150" s="138" t="s">
        <v>674</v>
      </c>
      <c r="L150" s="25"/>
      <c r="M150" s="139"/>
      <c r="T150" s="49"/>
      <c r="AT150" s="13" t="s">
        <v>155</v>
      </c>
      <c r="AU150" s="13" t="s">
        <v>81</v>
      </c>
    </row>
    <row r="151" spans="2:65" s="1" customFormat="1" ht="33" customHeight="1">
      <c r="B151" s="25"/>
      <c r="C151" s="124" t="s">
        <v>8</v>
      </c>
      <c r="D151" s="124" t="s">
        <v>150</v>
      </c>
      <c r="E151" s="125" t="s">
        <v>675</v>
      </c>
      <c r="F151" s="126" t="s">
        <v>676</v>
      </c>
      <c r="G151" s="127" t="s">
        <v>210</v>
      </c>
      <c r="H151" s="128">
        <v>1</v>
      </c>
      <c r="I151" s="129"/>
      <c r="J151" s="129">
        <f>ROUND(I151*H151,2)</f>
        <v>0</v>
      </c>
      <c r="K151" s="126" t="s">
        <v>1</v>
      </c>
      <c r="L151" s="130"/>
      <c r="M151" s="131" t="s">
        <v>1</v>
      </c>
      <c r="N151" s="132" t="s">
        <v>36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191</v>
      </c>
      <c r="AT151" s="135" t="s">
        <v>150</v>
      </c>
      <c r="AU151" s="135" t="s">
        <v>81</v>
      </c>
      <c r="AY151" s="13" t="s">
        <v>147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79</v>
      </c>
      <c r="BK151" s="136">
        <f>ROUND(I151*H151,2)</f>
        <v>0</v>
      </c>
      <c r="BL151" s="13" t="s">
        <v>179</v>
      </c>
      <c r="BM151" s="135" t="s">
        <v>199</v>
      </c>
    </row>
    <row r="152" spans="2:65" s="1" customFormat="1" ht="19.2">
      <c r="B152" s="25"/>
      <c r="D152" s="137" t="s">
        <v>155</v>
      </c>
      <c r="F152" s="138" t="s">
        <v>676</v>
      </c>
      <c r="L152" s="25"/>
      <c r="M152" s="139"/>
      <c r="T152" s="49"/>
      <c r="AT152" s="13" t="s">
        <v>155</v>
      </c>
      <c r="AU152" s="13" t="s">
        <v>81</v>
      </c>
    </row>
    <row r="153" spans="2:65" s="1" customFormat="1" ht="24.15" customHeight="1">
      <c r="B153" s="25"/>
      <c r="C153" s="140" t="s">
        <v>200</v>
      </c>
      <c r="D153" s="140" t="s">
        <v>165</v>
      </c>
      <c r="E153" s="141" t="s">
        <v>673</v>
      </c>
      <c r="F153" s="142" t="s">
        <v>674</v>
      </c>
      <c r="G153" s="143" t="s">
        <v>210</v>
      </c>
      <c r="H153" s="144">
        <v>1</v>
      </c>
      <c r="I153" s="145"/>
      <c r="J153" s="145">
        <f>ROUND(I153*H153,2)</f>
        <v>0</v>
      </c>
      <c r="K153" s="142" t="s">
        <v>1</v>
      </c>
      <c r="L153" s="25"/>
      <c r="M153" s="146" t="s">
        <v>1</v>
      </c>
      <c r="N153" s="147" t="s">
        <v>36</v>
      </c>
      <c r="O153" s="133">
        <v>0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179</v>
      </c>
      <c r="AT153" s="135" t="s">
        <v>165</v>
      </c>
      <c r="AU153" s="135" t="s">
        <v>81</v>
      </c>
      <c r="AY153" s="13" t="s">
        <v>147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79</v>
      </c>
      <c r="BK153" s="136">
        <f>ROUND(I153*H153,2)</f>
        <v>0</v>
      </c>
      <c r="BL153" s="13" t="s">
        <v>179</v>
      </c>
      <c r="BM153" s="135" t="s">
        <v>203</v>
      </c>
    </row>
    <row r="154" spans="2:65" s="1" customFormat="1">
      <c r="B154" s="25"/>
      <c r="D154" s="137" t="s">
        <v>155</v>
      </c>
      <c r="F154" s="138" t="s">
        <v>674</v>
      </c>
      <c r="L154" s="25"/>
      <c r="M154" s="139"/>
      <c r="T154" s="49"/>
      <c r="AT154" s="13" t="s">
        <v>155</v>
      </c>
      <c r="AU154" s="13" t="s">
        <v>81</v>
      </c>
    </row>
    <row r="155" spans="2:65" s="1" customFormat="1" ht="16.5" customHeight="1">
      <c r="B155" s="25"/>
      <c r="C155" s="124" t="s">
        <v>176</v>
      </c>
      <c r="D155" s="124" t="s">
        <v>150</v>
      </c>
      <c r="E155" s="125" t="s">
        <v>677</v>
      </c>
      <c r="F155" s="126" t="s">
        <v>678</v>
      </c>
      <c r="G155" s="127" t="s">
        <v>210</v>
      </c>
      <c r="H155" s="128">
        <v>1</v>
      </c>
      <c r="I155" s="129"/>
      <c r="J155" s="129">
        <f>ROUND(I155*H155,2)</f>
        <v>0</v>
      </c>
      <c r="K155" s="126" t="s">
        <v>1</v>
      </c>
      <c r="L155" s="130"/>
      <c r="M155" s="131" t="s">
        <v>1</v>
      </c>
      <c r="N155" s="132" t="s">
        <v>36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191</v>
      </c>
      <c r="AT155" s="135" t="s">
        <v>150</v>
      </c>
      <c r="AU155" s="135" t="s">
        <v>81</v>
      </c>
      <c r="AY155" s="13" t="s">
        <v>147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79</v>
      </c>
      <c r="BK155" s="136">
        <f>ROUND(I155*H155,2)</f>
        <v>0</v>
      </c>
      <c r="BL155" s="13" t="s">
        <v>179</v>
      </c>
      <c r="BM155" s="135" t="s">
        <v>206</v>
      </c>
    </row>
    <row r="156" spans="2:65" s="1" customFormat="1">
      <c r="B156" s="25"/>
      <c r="D156" s="137" t="s">
        <v>155</v>
      </c>
      <c r="F156" s="138" t="s">
        <v>678</v>
      </c>
      <c r="L156" s="25"/>
      <c r="M156" s="139"/>
      <c r="T156" s="49"/>
      <c r="AT156" s="13" t="s">
        <v>155</v>
      </c>
      <c r="AU156" s="13" t="s">
        <v>81</v>
      </c>
    </row>
    <row r="157" spans="2:65" s="11" customFormat="1" ht="22.8" customHeight="1">
      <c r="B157" s="113"/>
      <c r="D157" s="114" t="s">
        <v>70</v>
      </c>
      <c r="E157" s="122" t="s">
        <v>679</v>
      </c>
      <c r="F157" s="122" t="s">
        <v>680</v>
      </c>
      <c r="J157" s="123">
        <f>BK157</f>
        <v>0</v>
      </c>
      <c r="L157" s="113"/>
      <c r="M157" s="117"/>
      <c r="P157" s="118">
        <f>SUM(P158:P161)</f>
        <v>0</v>
      </c>
      <c r="R157" s="118">
        <f>SUM(R158:R161)</f>
        <v>0</v>
      </c>
      <c r="T157" s="119">
        <f>SUM(T158:T161)</f>
        <v>0</v>
      </c>
      <c r="AR157" s="114" t="s">
        <v>81</v>
      </c>
      <c r="AT157" s="120" t="s">
        <v>70</v>
      </c>
      <c r="AU157" s="120" t="s">
        <v>79</v>
      </c>
      <c r="AY157" s="114" t="s">
        <v>147</v>
      </c>
      <c r="BK157" s="121">
        <f>SUM(BK158:BK161)</f>
        <v>0</v>
      </c>
    </row>
    <row r="158" spans="2:65" s="1" customFormat="1" ht="33" customHeight="1">
      <c r="B158" s="25"/>
      <c r="C158" s="140" t="s">
        <v>207</v>
      </c>
      <c r="D158" s="140" t="s">
        <v>165</v>
      </c>
      <c r="E158" s="141" t="s">
        <v>681</v>
      </c>
      <c r="F158" s="142" t="s">
        <v>682</v>
      </c>
      <c r="G158" s="143" t="s">
        <v>210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179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179</v>
      </c>
      <c r="BM158" s="135" t="s">
        <v>211</v>
      </c>
    </row>
    <row r="159" spans="2:65" s="1" customFormat="1" ht="19.2">
      <c r="B159" s="25"/>
      <c r="D159" s="137" t="s">
        <v>155</v>
      </c>
      <c r="F159" s="138" t="s">
        <v>682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24.15" customHeight="1">
      <c r="B160" s="25"/>
      <c r="C160" s="124" t="s">
        <v>179</v>
      </c>
      <c r="D160" s="124" t="s">
        <v>150</v>
      </c>
      <c r="E160" s="125" t="s">
        <v>683</v>
      </c>
      <c r="F160" s="126" t="s">
        <v>684</v>
      </c>
      <c r="G160" s="127" t="s">
        <v>210</v>
      </c>
      <c r="H160" s="128">
        <v>1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191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179</v>
      </c>
      <c r="BM160" s="135" t="s">
        <v>191</v>
      </c>
    </row>
    <row r="161" spans="2:65" s="1" customFormat="1" ht="19.2">
      <c r="B161" s="25"/>
      <c r="D161" s="137" t="s">
        <v>155</v>
      </c>
      <c r="F161" s="138" t="s">
        <v>684</v>
      </c>
      <c r="L161" s="25"/>
      <c r="M161" s="139"/>
      <c r="T161" s="49"/>
      <c r="AT161" s="13" t="s">
        <v>155</v>
      </c>
      <c r="AU161" s="13" t="s">
        <v>81</v>
      </c>
    </row>
    <row r="162" spans="2:65" s="11" customFormat="1" ht="25.95" customHeight="1">
      <c r="B162" s="113"/>
      <c r="D162" s="114" t="s">
        <v>70</v>
      </c>
      <c r="E162" s="115" t="s">
        <v>150</v>
      </c>
      <c r="F162" s="115" t="s">
        <v>214</v>
      </c>
      <c r="J162" s="116">
        <f>BK162</f>
        <v>0</v>
      </c>
      <c r="L162" s="113"/>
      <c r="M162" s="117"/>
      <c r="P162" s="118">
        <f>P163</f>
        <v>0</v>
      </c>
      <c r="R162" s="118">
        <f>R163</f>
        <v>0</v>
      </c>
      <c r="T162" s="119">
        <f>T163</f>
        <v>0</v>
      </c>
      <c r="AR162" s="114" t="s">
        <v>158</v>
      </c>
      <c r="AT162" s="120" t="s">
        <v>70</v>
      </c>
      <c r="AU162" s="120" t="s">
        <v>71</v>
      </c>
      <c r="AY162" s="114" t="s">
        <v>147</v>
      </c>
      <c r="BK162" s="121">
        <f>BK163</f>
        <v>0</v>
      </c>
    </row>
    <row r="163" spans="2:65" s="11" customFormat="1" ht="22.8" customHeight="1">
      <c r="B163" s="113"/>
      <c r="D163" s="114" t="s">
        <v>70</v>
      </c>
      <c r="E163" s="122" t="s">
        <v>215</v>
      </c>
      <c r="F163" s="122" t="s">
        <v>216</v>
      </c>
      <c r="J163" s="123">
        <f>BK163</f>
        <v>0</v>
      </c>
      <c r="L163" s="113"/>
      <c r="M163" s="117"/>
      <c r="P163" s="118">
        <f>SUM(P164:P211)</f>
        <v>0</v>
      </c>
      <c r="R163" s="118">
        <f>SUM(R164:R211)</f>
        <v>0</v>
      </c>
      <c r="T163" s="119">
        <f>SUM(T164:T211)</f>
        <v>0</v>
      </c>
      <c r="AR163" s="114" t="s">
        <v>158</v>
      </c>
      <c r="AT163" s="120" t="s">
        <v>70</v>
      </c>
      <c r="AU163" s="120" t="s">
        <v>79</v>
      </c>
      <c r="AY163" s="114" t="s">
        <v>147</v>
      </c>
      <c r="BK163" s="121">
        <f>SUM(BK164:BK211)</f>
        <v>0</v>
      </c>
    </row>
    <row r="164" spans="2:65" s="1" customFormat="1" ht="37.799999999999997" customHeight="1">
      <c r="B164" s="25"/>
      <c r="C164" s="140" t="s">
        <v>217</v>
      </c>
      <c r="D164" s="140" t="s">
        <v>165</v>
      </c>
      <c r="E164" s="141" t="s">
        <v>685</v>
      </c>
      <c r="F164" s="142" t="s">
        <v>686</v>
      </c>
      <c r="G164" s="143" t="s">
        <v>210</v>
      </c>
      <c r="H164" s="144">
        <v>4</v>
      </c>
      <c r="I164" s="145"/>
      <c r="J164" s="145">
        <f>ROUND(I164*H164,2)</f>
        <v>0</v>
      </c>
      <c r="K164" s="142" t="s">
        <v>1</v>
      </c>
      <c r="L164" s="25"/>
      <c r="M164" s="146" t="s">
        <v>1</v>
      </c>
      <c r="N164" s="147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220</v>
      </c>
      <c r="AT164" s="135" t="s">
        <v>165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220</v>
      </c>
      <c r="BM164" s="135" t="s">
        <v>221</v>
      </c>
    </row>
    <row r="165" spans="2:65" s="1" customFormat="1" ht="19.2">
      <c r="B165" s="25"/>
      <c r="D165" s="137" t="s">
        <v>155</v>
      </c>
      <c r="F165" s="138" t="s">
        <v>686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37.799999999999997" customHeight="1">
      <c r="B166" s="25"/>
      <c r="C166" s="140" t="s">
        <v>188</v>
      </c>
      <c r="D166" s="140" t="s">
        <v>165</v>
      </c>
      <c r="E166" s="141" t="s">
        <v>687</v>
      </c>
      <c r="F166" s="142" t="s">
        <v>688</v>
      </c>
      <c r="G166" s="143" t="s">
        <v>210</v>
      </c>
      <c r="H166" s="144">
        <v>12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224</v>
      </c>
    </row>
    <row r="167" spans="2:65" s="1" customFormat="1" ht="19.2">
      <c r="B167" s="25"/>
      <c r="D167" s="137" t="s">
        <v>155</v>
      </c>
      <c r="F167" s="138" t="s">
        <v>688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16.5" customHeight="1">
      <c r="B168" s="25"/>
      <c r="C168" s="140" t="s">
        <v>225</v>
      </c>
      <c r="D168" s="140" t="s">
        <v>165</v>
      </c>
      <c r="E168" s="141" t="s">
        <v>689</v>
      </c>
      <c r="F168" s="142" t="s">
        <v>690</v>
      </c>
      <c r="G168" s="143" t="s">
        <v>210</v>
      </c>
      <c r="H168" s="144">
        <v>1</v>
      </c>
      <c r="I168" s="145"/>
      <c r="J168" s="145">
        <f>ROUND(I168*H168,2)</f>
        <v>0</v>
      </c>
      <c r="K168" s="142" t="s">
        <v>1</v>
      </c>
      <c r="L168" s="25"/>
      <c r="M168" s="146" t="s">
        <v>1</v>
      </c>
      <c r="N168" s="147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220</v>
      </c>
      <c r="AT168" s="135" t="s">
        <v>165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220</v>
      </c>
      <c r="BM168" s="135" t="s">
        <v>229</v>
      </c>
    </row>
    <row r="169" spans="2:65" s="1" customFormat="1">
      <c r="B169" s="25"/>
      <c r="D169" s="137" t="s">
        <v>155</v>
      </c>
      <c r="F169" s="138" t="s">
        <v>690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1.75" customHeight="1">
      <c r="B170" s="25"/>
      <c r="C170" s="124" t="s">
        <v>192</v>
      </c>
      <c r="D170" s="124" t="s">
        <v>150</v>
      </c>
      <c r="E170" s="125" t="s">
        <v>691</v>
      </c>
      <c r="F170" s="126" t="s">
        <v>692</v>
      </c>
      <c r="G170" s="127" t="s">
        <v>210</v>
      </c>
      <c r="H170" s="128">
        <v>1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228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220</v>
      </c>
      <c r="BM170" s="135" t="s">
        <v>232</v>
      </c>
    </row>
    <row r="171" spans="2:65" s="1" customFormat="1">
      <c r="B171" s="25"/>
      <c r="D171" s="137" t="s">
        <v>155</v>
      </c>
      <c r="F171" s="138" t="s">
        <v>692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49.05" customHeight="1">
      <c r="B172" s="25"/>
      <c r="C172" s="140" t="s">
        <v>7</v>
      </c>
      <c r="D172" s="140" t="s">
        <v>165</v>
      </c>
      <c r="E172" s="141" t="s">
        <v>693</v>
      </c>
      <c r="F172" s="142" t="s">
        <v>694</v>
      </c>
      <c r="G172" s="143" t="s">
        <v>187</v>
      </c>
      <c r="H172" s="144">
        <v>118</v>
      </c>
      <c r="I172" s="145"/>
      <c r="J172" s="145">
        <f>ROUND(I172*H172,2)</f>
        <v>0</v>
      </c>
      <c r="K172" s="142" t="s">
        <v>1</v>
      </c>
      <c r="L172" s="25"/>
      <c r="M172" s="146" t="s">
        <v>1</v>
      </c>
      <c r="N172" s="147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220</v>
      </c>
      <c r="AT172" s="135" t="s">
        <v>165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235</v>
      </c>
    </row>
    <row r="173" spans="2:65" s="1" customFormat="1" ht="38.4">
      <c r="B173" s="25"/>
      <c r="D173" s="137" t="s">
        <v>155</v>
      </c>
      <c r="F173" s="138" t="s">
        <v>694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24.15" customHeight="1">
      <c r="B174" s="25"/>
      <c r="C174" s="124" t="s">
        <v>196</v>
      </c>
      <c r="D174" s="124" t="s">
        <v>150</v>
      </c>
      <c r="E174" s="125" t="s">
        <v>509</v>
      </c>
      <c r="F174" s="126" t="s">
        <v>510</v>
      </c>
      <c r="G174" s="127" t="s">
        <v>187</v>
      </c>
      <c r="H174" s="128">
        <v>60</v>
      </c>
      <c r="I174" s="129"/>
      <c r="J174" s="129">
        <f>ROUND(I174*H174,2)</f>
        <v>0</v>
      </c>
      <c r="K174" s="126" t="s">
        <v>1</v>
      </c>
      <c r="L174" s="130"/>
      <c r="M174" s="131" t="s">
        <v>1</v>
      </c>
      <c r="N174" s="132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228</v>
      </c>
      <c r="AT174" s="135" t="s">
        <v>150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220</v>
      </c>
      <c r="BM174" s="135" t="s">
        <v>238</v>
      </c>
    </row>
    <row r="175" spans="2:65" s="1" customFormat="1" ht="19.2">
      <c r="B175" s="25"/>
      <c r="D175" s="137" t="s">
        <v>155</v>
      </c>
      <c r="F175" s="138" t="s">
        <v>510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24.15" customHeight="1">
      <c r="B176" s="25"/>
      <c r="C176" s="124" t="s">
        <v>239</v>
      </c>
      <c r="D176" s="124" t="s">
        <v>150</v>
      </c>
      <c r="E176" s="125" t="s">
        <v>303</v>
      </c>
      <c r="F176" s="126" t="s">
        <v>304</v>
      </c>
      <c r="G176" s="127" t="s">
        <v>187</v>
      </c>
      <c r="H176" s="128">
        <v>58</v>
      </c>
      <c r="I176" s="129"/>
      <c r="J176" s="129">
        <f>ROUND(I176*H176,2)</f>
        <v>0</v>
      </c>
      <c r="K176" s="126" t="s">
        <v>1</v>
      </c>
      <c r="L176" s="130"/>
      <c r="M176" s="131" t="s">
        <v>1</v>
      </c>
      <c r="N176" s="132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228</v>
      </c>
      <c r="AT176" s="135" t="s">
        <v>150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220</v>
      </c>
      <c r="BM176" s="135" t="s">
        <v>242</v>
      </c>
    </row>
    <row r="177" spans="2:65" s="1" customFormat="1" ht="19.2">
      <c r="B177" s="25"/>
      <c r="D177" s="137" t="s">
        <v>155</v>
      </c>
      <c r="F177" s="138" t="s">
        <v>304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44.25" customHeight="1">
      <c r="B178" s="25"/>
      <c r="C178" s="140" t="s">
        <v>199</v>
      </c>
      <c r="D178" s="140" t="s">
        <v>165</v>
      </c>
      <c r="E178" s="141" t="s">
        <v>695</v>
      </c>
      <c r="F178" s="142" t="s">
        <v>696</v>
      </c>
      <c r="G178" s="143" t="s">
        <v>210</v>
      </c>
      <c r="H178" s="144">
        <v>5</v>
      </c>
      <c r="I178" s="145"/>
      <c r="J178" s="145">
        <f>ROUND(I178*H178,2)</f>
        <v>0</v>
      </c>
      <c r="K178" s="142" t="s">
        <v>1</v>
      </c>
      <c r="L178" s="25"/>
      <c r="M178" s="146" t="s">
        <v>1</v>
      </c>
      <c r="N178" s="147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220</v>
      </c>
      <c r="AT178" s="135" t="s">
        <v>165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220</v>
      </c>
      <c r="BM178" s="135" t="s">
        <v>245</v>
      </c>
    </row>
    <row r="179" spans="2:65" s="1" customFormat="1" ht="28.8">
      <c r="B179" s="25"/>
      <c r="D179" s="137" t="s">
        <v>155</v>
      </c>
      <c r="F179" s="138" t="s">
        <v>696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24.15" customHeight="1">
      <c r="B180" s="25"/>
      <c r="C180" s="124" t="s">
        <v>246</v>
      </c>
      <c r="D180" s="124" t="s">
        <v>150</v>
      </c>
      <c r="E180" s="125" t="s">
        <v>697</v>
      </c>
      <c r="F180" s="126" t="s">
        <v>698</v>
      </c>
      <c r="G180" s="127" t="s">
        <v>210</v>
      </c>
      <c r="H180" s="128">
        <v>5</v>
      </c>
      <c r="I180" s="129"/>
      <c r="J180" s="129">
        <f>ROUND(I180*H180,2)</f>
        <v>0</v>
      </c>
      <c r="K180" s="126" t="s">
        <v>1</v>
      </c>
      <c r="L180" s="130"/>
      <c r="M180" s="131" t="s">
        <v>1</v>
      </c>
      <c r="N180" s="132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228</v>
      </c>
      <c r="AT180" s="135" t="s">
        <v>150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220</v>
      </c>
      <c r="BM180" s="135" t="s">
        <v>249</v>
      </c>
    </row>
    <row r="181" spans="2:65" s="1" customFormat="1" ht="19.2">
      <c r="B181" s="25"/>
      <c r="D181" s="137" t="s">
        <v>155</v>
      </c>
      <c r="F181" s="138" t="s">
        <v>698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33" customHeight="1">
      <c r="B182" s="25"/>
      <c r="C182" s="140" t="s">
        <v>203</v>
      </c>
      <c r="D182" s="140" t="s">
        <v>165</v>
      </c>
      <c r="E182" s="141" t="s">
        <v>699</v>
      </c>
      <c r="F182" s="142" t="s">
        <v>700</v>
      </c>
      <c r="G182" s="143" t="s">
        <v>210</v>
      </c>
      <c r="H182" s="144">
        <v>1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220</v>
      </c>
      <c r="AT182" s="135" t="s">
        <v>165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252</v>
      </c>
    </row>
    <row r="183" spans="2:65" s="1" customFormat="1" ht="19.2">
      <c r="B183" s="25"/>
      <c r="D183" s="137" t="s">
        <v>155</v>
      </c>
      <c r="F183" s="138" t="s">
        <v>700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6.5" customHeight="1">
      <c r="B184" s="25"/>
      <c r="C184" s="124" t="s">
        <v>253</v>
      </c>
      <c r="D184" s="124" t="s">
        <v>150</v>
      </c>
      <c r="E184" s="125" t="s">
        <v>701</v>
      </c>
      <c r="F184" s="126" t="s">
        <v>702</v>
      </c>
      <c r="G184" s="127" t="s">
        <v>210</v>
      </c>
      <c r="H184" s="128">
        <v>1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228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256</v>
      </c>
    </row>
    <row r="185" spans="2:65" s="1" customFormat="1">
      <c r="B185" s="25"/>
      <c r="D185" s="137" t="s">
        <v>155</v>
      </c>
      <c r="F185" s="138" t="s">
        <v>702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16.5" customHeight="1">
      <c r="B186" s="25"/>
      <c r="C186" s="124" t="s">
        <v>206</v>
      </c>
      <c r="D186" s="124" t="s">
        <v>150</v>
      </c>
      <c r="E186" s="125" t="s">
        <v>703</v>
      </c>
      <c r="F186" s="126" t="s">
        <v>704</v>
      </c>
      <c r="G186" s="127" t="s">
        <v>210</v>
      </c>
      <c r="H186" s="128">
        <v>3</v>
      </c>
      <c r="I186" s="129"/>
      <c r="J186" s="129">
        <f>ROUND(I186*H186,2)</f>
        <v>0</v>
      </c>
      <c r="K186" s="126" t="s">
        <v>1</v>
      </c>
      <c r="L186" s="130"/>
      <c r="M186" s="131" t="s">
        <v>1</v>
      </c>
      <c r="N186" s="132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228</v>
      </c>
      <c r="AT186" s="135" t="s">
        <v>150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259</v>
      </c>
    </row>
    <row r="187" spans="2:65" s="1" customFormat="1">
      <c r="B187" s="25"/>
      <c r="D187" s="137" t="s">
        <v>155</v>
      </c>
      <c r="F187" s="138" t="s">
        <v>704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49.05" customHeight="1">
      <c r="B188" s="25"/>
      <c r="C188" s="140" t="s">
        <v>262</v>
      </c>
      <c r="D188" s="140" t="s">
        <v>165</v>
      </c>
      <c r="E188" s="141" t="s">
        <v>705</v>
      </c>
      <c r="F188" s="142" t="s">
        <v>706</v>
      </c>
      <c r="G188" s="143" t="s">
        <v>210</v>
      </c>
      <c r="H188" s="144">
        <v>6</v>
      </c>
      <c r="I188" s="145"/>
      <c r="J188" s="145">
        <f>ROUND(I188*H188,2)</f>
        <v>0</v>
      </c>
      <c r="K188" s="142" t="s">
        <v>1</v>
      </c>
      <c r="L188" s="25"/>
      <c r="M188" s="146" t="s">
        <v>1</v>
      </c>
      <c r="N188" s="147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220</v>
      </c>
      <c r="AT188" s="135" t="s">
        <v>165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265</v>
      </c>
    </row>
    <row r="189" spans="2:65" s="1" customFormat="1" ht="28.8">
      <c r="B189" s="25"/>
      <c r="D189" s="137" t="s">
        <v>155</v>
      </c>
      <c r="F189" s="138" t="s">
        <v>706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24.15" customHeight="1">
      <c r="B190" s="25"/>
      <c r="C190" s="124" t="s">
        <v>211</v>
      </c>
      <c r="D190" s="124" t="s">
        <v>150</v>
      </c>
      <c r="E190" s="125" t="s">
        <v>707</v>
      </c>
      <c r="F190" s="126" t="s">
        <v>708</v>
      </c>
      <c r="G190" s="127" t="s">
        <v>210</v>
      </c>
      <c r="H190" s="128">
        <v>6</v>
      </c>
      <c r="I190" s="129"/>
      <c r="J190" s="129">
        <f>ROUND(I190*H190,2)</f>
        <v>0</v>
      </c>
      <c r="K190" s="126" t="s">
        <v>1</v>
      </c>
      <c r="L190" s="130"/>
      <c r="M190" s="131" t="s">
        <v>1</v>
      </c>
      <c r="N190" s="132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228</v>
      </c>
      <c r="AT190" s="135" t="s">
        <v>150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220</v>
      </c>
      <c r="BM190" s="135" t="s">
        <v>273</v>
      </c>
    </row>
    <row r="191" spans="2:65" s="1" customFormat="1">
      <c r="B191" s="25"/>
      <c r="D191" s="137" t="s">
        <v>155</v>
      </c>
      <c r="F191" s="138" t="s">
        <v>708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40" t="s">
        <v>276</v>
      </c>
      <c r="D192" s="140" t="s">
        <v>165</v>
      </c>
      <c r="E192" s="141" t="s">
        <v>709</v>
      </c>
      <c r="F192" s="142" t="s">
        <v>710</v>
      </c>
      <c r="G192" s="143" t="s">
        <v>210</v>
      </c>
      <c r="H192" s="144">
        <v>3</v>
      </c>
      <c r="I192" s="145"/>
      <c r="J192" s="145">
        <f>ROUND(I192*H192,2)</f>
        <v>0</v>
      </c>
      <c r="K192" s="142" t="s">
        <v>1</v>
      </c>
      <c r="L192" s="25"/>
      <c r="M192" s="146" t="s">
        <v>1</v>
      </c>
      <c r="N192" s="147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220</v>
      </c>
      <c r="AT192" s="135" t="s">
        <v>165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220</v>
      </c>
      <c r="BM192" s="135" t="s">
        <v>279</v>
      </c>
    </row>
    <row r="193" spans="2:65" s="1" customFormat="1">
      <c r="B193" s="25"/>
      <c r="D193" s="137" t="s">
        <v>155</v>
      </c>
      <c r="F193" s="138" t="s">
        <v>710</v>
      </c>
      <c r="L193" s="25"/>
      <c r="M193" s="139"/>
      <c r="T193" s="49"/>
      <c r="AT193" s="13" t="s">
        <v>155</v>
      </c>
      <c r="AU193" s="13" t="s">
        <v>81</v>
      </c>
    </row>
    <row r="194" spans="2:65" s="1" customFormat="1" ht="16.5" customHeight="1">
      <c r="B194" s="25"/>
      <c r="C194" s="140" t="s">
        <v>191</v>
      </c>
      <c r="D194" s="140" t="s">
        <v>165</v>
      </c>
      <c r="E194" s="141" t="s">
        <v>711</v>
      </c>
      <c r="F194" s="142" t="s">
        <v>712</v>
      </c>
      <c r="G194" s="143" t="s">
        <v>210</v>
      </c>
      <c r="H194" s="144">
        <v>4</v>
      </c>
      <c r="I194" s="145"/>
      <c r="J194" s="145">
        <f>ROUND(I194*H194,2)</f>
        <v>0</v>
      </c>
      <c r="K194" s="142" t="s">
        <v>1</v>
      </c>
      <c r="L194" s="25"/>
      <c r="M194" s="146" t="s">
        <v>1</v>
      </c>
      <c r="N194" s="147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220</v>
      </c>
      <c r="AT194" s="135" t="s">
        <v>165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220</v>
      </c>
      <c r="BM194" s="135" t="s">
        <v>220</v>
      </c>
    </row>
    <row r="195" spans="2:65" s="1" customFormat="1">
      <c r="B195" s="25"/>
      <c r="D195" s="137" t="s">
        <v>155</v>
      </c>
      <c r="F195" s="138" t="s">
        <v>712</v>
      </c>
      <c r="L195" s="25"/>
      <c r="M195" s="139"/>
      <c r="T195" s="49"/>
      <c r="AT195" s="13" t="s">
        <v>155</v>
      </c>
      <c r="AU195" s="13" t="s">
        <v>81</v>
      </c>
    </row>
    <row r="196" spans="2:65" s="1" customFormat="1" ht="16.5" customHeight="1">
      <c r="B196" s="25"/>
      <c r="C196" s="124" t="s">
        <v>284</v>
      </c>
      <c r="D196" s="124" t="s">
        <v>150</v>
      </c>
      <c r="E196" s="125" t="s">
        <v>713</v>
      </c>
      <c r="F196" s="126" t="s">
        <v>714</v>
      </c>
      <c r="G196" s="127" t="s">
        <v>210</v>
      </c>
      <c r="H196" s="128">
        <v>4</v>
      </c>
      <c r="I196" s="129"/>
      <c r="J196" s="129">
        <f>ROUND(I196*H196,2)</f>
        <v>0</v>
      </c>
      <c r="K196" s="126" t="s">
        <v>1</v>
      </c>
      <c r="L196" s="130"/>
      <c r="M196" s="131" t="s">
        <v>1</v>
      </c>
      <c r="N196" s="132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228</v>
      </c>
      <c r="AT196" s="135" t="s">
        <v>150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288</v>
      </c>
    </row>
    <row r="197" spans="2:65" s="1" customFormat="1">
      <c r="B197" s="25"/>
      <c r="D197" s="137" t="s">
        <v>155</v>
      </c>
      <c r="F197" s="138" t="s">
        <v>714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16.5" customHeight="1">
      <c r="B198" s="25"/>
      <c r="C198" s="124" t="s">
        <v>221</v>
      </c>
      <c r="D198" s="124" t="s">
        <v>150</v>
      </c>
      <c r="E198" s="125" t="s">
        <v>715</v>
      </c>
      <c r="F198" s="126" t="s">
        <v>716</v>
      </c>
      <c r="G198" s="127" t="s">
        <v>210</v>
      </c>
      <c r="H198" s="128">
        <v>2</v>
      </c>
      <c r="I198" s="129"/>
      <c r="J198" s="129">
        <f>ROUND(I198*H198,2)</f>
        <v>0</v>
      </c>
      <c r="K198" s="126" t="s">
        <v>1</v>
      </c>
      <c r="L198" s="130"/>
      <c r="M198" s="131" t="s">
        <v>1</v>
      </c>
      <c r="N198" s="132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228</v>
      </c>
      <c r="AT198" s="135" t="s">
        <v>150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220</v>
      </c>
      <c r="BM198" s="135" t="s">
        <v>366</v>
      </c>
    </row>
    <row r="199" spans="2:65" s="1" customFormat="1">
      <c r="B199" s="25"/>
      <c r="D199" s="137" t="s">
        <v>155</v>
      </c>
      <c r="F199" s="138" t="s">
        <v>716</v>
      </c>
      <c r="L199" s="25"/>
      <c r="M199" s="139"/>
      <c r="T199" s="49"/>
      <c r="AT199" s="13" t="s">
        <v>155</v>
      </c>
      <c r="AU199" s="13" t="s">
        <v>81</v>
      </c>
    </row>
    <row r="200" spans="2:65" s="1" customFormat="1" ht="16.5" customHeight="1">
      <c r="B200" s="25"/>
      <c r="C200" s="124" t="s">
        <v>367</v>
      </c>
      <c r="D200" s="124" t="s">
        <v>150</v>
      </c>
      <c r="E200" s="125" t="s">
        <v>717</v>
      </c>
      <c r="F200" s="126" t="s">
        <v>718</v>
      </c>
      <c r="G200" s="127" t="s">
        <v>210</v>
      </c>
      <c r="H200" s="128">
        <v>10</v>
      </c>
      <c r="I200" s="129"/>
      <c r="J200" s="129">
        <f>ROUND(I200*H200,2)</f>
        <v>0</v>
      </c>
      <c r="K200" s="126" t="s">
        <v>1</v>
      </c>
      <c r="L200" s="130"/>
      <c r="M200" s="131" t="s">
        <v>1</v>
      </c>
      <c r="N200" s="132" t="s">
        <v>36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228</v>
      </c>
      <c r="AT200" s="135" t="s">
        <v>150</v>
      </c>
      <c r="AU200" s="135" t="s">
        <v>81</v>
      </c>
      <c r="AY200" s="13" t="s">
        <v>147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79</v>
      </c>
      <c r="BK200" s="136">
        <f>ROUND(I200*H200,2)</f>
        <v>0</v>
      </c>
      <c r="BL200" s="13" t="s">
        <v>220</v>
      </c>
      <c r="BM200" s="135" t="s">
        <v>370</v>
      </c>
    </row>
    <row r="201" spans="2:65" s="1" customFormat="1">
      <c r="B201" s="25"/>
      <c r="D201" s="137" t="s">
        <v>155</v>
      </c>
      <c r="F201" s="138" t="s">
        <v>718</v>
      </c>
      <c r="L201" s="25"/>
      <c r="M201" s="139"/>
      <c r="T201" s="49"/>
      <c r="AT201" s="13" t="s">
        <v>155</v>
      </c>
      <c r="AU201" s="13" t="s">
        <v>81</v>
      </c>
    </row>
    <row r="202" spans="2:65" s="1" customFormat="1" ht="16.5" customHeight="1">
      <c r="B202" s="25"/>
      <c r="C202" s="124" t="s">
        <v>224</v>
      </c>
      <c r="D202" s="124" t="s">
        <v>150</v>
      </c>
      <c r="E202" s="125" t="s">
        <v>719</v>
      </c>
      <c r="F202" s="126" t="s">
        <v>720</v>
      </c>
      <c r="G202" s="127" t="s">
        <v>210</v>
      </c>
      <c r="H202" s="128">
        <v>60</v>
      </c>
      <c r="I202" s="129"/>
      <c r="J202" s="129">
        <f>ROUND(I202*H202,2)</f>
        <v>0</v>
      </c>
      <c r="K202" s="126" t="s">
        <v>1</v>
      </c>
      <c r="L202" s="130"/>
      <c r="M202" s="131" t="s">
        <v>1</v>
      </c>
      <c r="N202" s="132" t="s">
        <v>36</v>
      </c>
      <c r="O202" s="133">
        <v>0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228</v>
      </c>
      <c r="AT202" s="135" t="s">
        <v>150</v>
      </c>
      <c r="AU202" s="135" t="s">
        <v>81</v>
      </c>
      <c r="AY202" s="13" t="s">
        <v>147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79</v>
      </c>
      <c r="BK202" s="136">
        <f>ROUND(I202*H202,2)</f>
        <v>0</v>
      </c>
      <c r="BL202" s="13" t="s">
        <v>220</v>
      </c>
      <c r="BM202" s="135" t="s">
        <v>373</v>
      </c>
    </row>
    <row r="203" spans="2:65" s="1" customFormat="1">
      <c r="B203" s="25"/>
      <c r="D203" s="137" t="s">
        <v>155</v>
      </c>
      <c r="F203" s="138" t="s">
        <v>720</v>
      </c>
      <c r="L203" s="25"/>
      <c r="M203" s="139"/>
      <c r="T203" s="49"/>
      <c r="AT203" s="13" t="s">
        <v>155</v>
      </c>
      <c r="AU203" s="13" t="s">
        <v>81</v>
      </c>
    </row>
    <row r="204" spans="2:65" s="1" customFormat="1" ht="24.15" customHeight="1">
      <c r="B204" s="25"/>
      <c r="C204" s="124" t="s">
        <v>374</v>
      </c>
      <c r="D204" s="124" t="s">
        <v>150</v>
      </c>
      <c r="E204" s="125" t="s">
        <v>721</v>
      </c>
      <c r="F204" s="126" t="s">
        <v>722</v>
      </c>
      <c r="G204" s="127" t="s">
        <v>168</v>
      </c>
      <c r="H204" s="128">
        <v>1</v>
      </c>
      <c r="I204" s="129"/>
      <c r="J204" s="129">
        <f>ROUND(I204*H204,2)</f>
        <v>0</v>
      </c>
      <c r="K204" s="126" t="s">
        <v>1</v>
      </c>
      <c r="L204" s="130"/>
      <c r="M204" s="131" t="s">
        <v>1</v>
      </c>
      <c r="N204" s="132" t="s">
        <v>36</v>
      </c>
      <c r="O204" s="133">
        <v>0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228</v>
      </c>
      <c r="AT204" s="135" t="s">
        <v>150</v>
      </c>
      <c r="AU204" s="135" t="s">
        <v>81</v>
      </c>
      <c r="AY204" s="13" t="s">
        <v>147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79</v>
      </c>
      <c r="BK204" s="136">
        <f>ROUND(I204*H204,2)</f>
        <v>0</v>
      </c>
      <c r="BL204" s="13" t="s">
        <v>220</v>
      </c>
      <c r="BM204" s="135" t="s">
        <v>377</v>
      </c>
    </row>
    <row r="205" spans="2:65" s="1" customFormat="1" ht="19.2">
      <c r="B205" s="25"/>
      <c r="D205" s="137" t="s">
        <v>155</v>
      </c>
      <c r="F205" s="138" t="s">
        <v>722</v>
      </c>
      <c r="L205" s="25"/>
      <c r="M205" s="139"/>
      <c r="T205" s="49"/>
      <c r="AT205" s="13" t="s">
        <v>155</v>
      </c>
      <c r="AU205" s="13" t="s">
        <v>81</v>
      </c>
    </row>
    <row r="206" spans="2:65" s="1" customFormat="1" ht="16.5" customHeight="1">
      <c r="B206" s="25"/>
      <c r="C206" s="140" t="s">
        <v>229</v>
      </c>
      <c r="D206" s="140" t="s">
        <v>165</v>
      </c>
      <c r="E206" s="141" t="s">
        <v>723</v>
      </c>
      <c r="F206" s="142" t="s">
        <v>724</v>
      </c>
      <c r="G206" s="143" t="s">
        <v>210</v>
      </c>
      <c r="H206" s="144">
        <v>2</v>
      </c>
      <c r="I206" s="145"/>
      <c r="J206" s="145">
        <f>ROUND(I206*H206,2)</f>
        <v>0</v>
      </c>
      <c r="K206" s="142" t="s">
        <v>1</v>
      </c>
      <c r="L206" s="25"/>
      <c r="M206" s="146" t="s">
        <v>1</v>
      </c>
      <c r="N206" s="147" t="s">
        <v>36</v>
      </c>
      <c r="O206" s="133">
        <v>0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220</v>
      </c>
      <c r="AT206" s="135" t="s">
        <v>165</v>
      </c>
      <c r="AU206" s="135" t="s">
        <v>81</v>
      </c>
      <c r="AY206" s="13" t="s">
        <v>147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3" t="s">
        <v>79</v>
      </c>
      <c r="BK206" s="136">
        <f>ROUND(I206*H206,2)</f>
        <v>0</v>
      </c>
      <c r="BL206" s="13" t="s">
        <v>220</v>
      </c>
      <c r="BM206" s="135" t="s">
        <v>380</v>
      </c>
    </row>
    <row r="207" spans="2:65" s="1" customFormat="1">
      <c r="B207" s="25"/>
      <c r="D207" s="137" t="s">
        <v>155</v>
      </c>
      <c r="F207" s="138" t="s">
        <v>724</v>
      </c>
      <c r="L207" s="25"/>
      <c r="M207" s="139"/>
      <c r="T207" s="49"/>
      <c r="AT207" s="13" t="s">
        <v>155</v>
      </c>
      <c r="AU207" s="13" t="s">
        <v>81</v>
      </c>
    </row>
    <row r="208" spans="2:65" s="1" customFormat="1" ht="16.5" customHeight="1">
      <c r="B208" s="25"/>
      <c r="C208" s="140" t="s">
        <v>381</v>
      </c>
      <c r="D208" s="140" t="s">
        <v>165</v>
      </c>
      <c r="E208" s="141" t="s">
        <v>725</v>
      </c>
      <c r="F208" s="142" t="s">
        <v>726</v>
      </c>
      <c r="G208" s="143" t="s">
        <v>210</v>
      </c>
      <c r="H208" s="144">
        <v>10</v>
      </c>
      <c r="I208" s="145"/>
      <c r="J208" s="145">
        <f>ROUND(I208*H208,2)</f>
        <v>0</v>
      </c>
      <c r="K208" s="142" t="s">
        <v>1</v>
      </c>
      <c r="L208" s="25"/>
      <c r="M208" s="146" t="s">
        <v>1</v>
      </c>
      <c r="N208" s="147" t="s">
        <v>36</v>
      </c>
      <c r="O208" s="133">
        <v>0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220</v>
      </c>
      <c r="AT208" s="135" t="s">
        <v>165</v>
      </c>
      <c r="AU208" s="135" t="s">
        <v>81</v>
      </c>
      <c r="AY208" s="13" t="s">
        <v>147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79</v>
      </c>
      <c r="BK208" s="136">
        <f>ROUND(I208*H208,2)</f>
        <v>0</v>
      </c>
      <c r="BL208" s="13" t="s">
        <v>220</v>
      </c>
      <c r="BM208" s="135" t="s">
        <v>384</v>
      </c>
    </row>
    <row r="209" spans="2:65" s="1" customFormat="1">
      <c r="B209" s="25"/>
      <c r="D209" s="137" t="s">
        <v>155</v>
      </c>
      <c r="F209" s="138" t="s">
        <v>726</v>
      </c>
      <c r="L209" s="25"/>
      <c r="M209" s="139"/>
      <c r="T209" s="49"/>
      <c r="AT209" s="13" t="s">
        <v>155</v>
      </c>
      <c r="AU209" s="13" t="s">
        <v>81</v>
      </c>
    </row>
    <row r="210" spans="2:65" s="1" customFormat="1" ht="16.5" customHeight="1">
      <c r="B210" s="25"/>
      <c r="C210" s="140" t="s">
        <v>232</v>
      </c>
      <c r="D210" s="140" t="s">
        <v>165</v>
      </c>
      <c r="E210" s="141" t="s">
        <v>727</v>
      </c>
      <c r="F210" s="142" t="s">
        <v>728</v>
      </c>
      <c r="G210" s="143" t="s">
        <v>187</v>
      </c>
      <c r="H210" s="144">
        <v>60</v>
      </c>
      <c r="I210" s="145"/>
      <c r="J210" s="145">
        <f>ROUND(I210*H210,2)</f>
        <v>0</v>
      </c>
      <c r="K210" s="142" t="s">
        <v>1</v>
      </c>
      <c r="L210" s="25"/>
      <c r="M210" s="146" t="s">
        <v>1</v>
      </c>
      <c r="N210" s="147" t="s">
        <v>36</v>
      </c>
      <c r="O210" s="133">
        <v>0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220</v>
      </c>
      <c r="AT210" s="135" t="s">
        <v>165</v>
      </c>
      <c r="AU210" s="135" t="s">
        <v>81</v>
      </c>
      <c r="AY210" s="13" t="s">
        <v>147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3" t="s">
        <v>79</v>
      </c>
      <c r="BK210" s="136">
        <f>ROUND(I210*H210,2)</f>
        <v>0</v>
      </c>
      <c r="BL210" s="13" t="s">
        <v>220</v>
      </c>
      <c r="BM210" s="135" t="s">
        <v>387</v>
      </c>
    </row>
    <row r="211" spans="2:65" s="1" customFormat="1">
      <c r="B211" s="25"/>
      <c r="D211" s="137" t="s">
        <v>155</v>
      </c>
      <c r="F211" s="138" t="s">
        <v>728</v>
      </c>
      <c r="L211" s="25"/>
      <c r="M211" s="139"/>
      <c r="T211" s="49"/>
      <c r="AT211" s="13" t="s">
        <v>155</v>
      </c>
      <c r="AU211" s="13" t="s">
        <v>81</v>
      </c>
    </row>
    <row r="212" spans="2:65" s="11" customFormat="1" ht="25.95" customHeight="1">
      <c r="B212" s="113"/>
      <c r="D212" s="114" t="s">
        <v>70</v>
      </c>
      <c r="E212" s="115" t="s">
        <v>266</v>
      </c>
      <c r="F212" s="115" t="s">
        <v>267</v>
      </c>
      <c r="J212" s="116">
        <f>BK212</f>
        <v>0</v>
      </c>
      <c r="L212" s="113"/>
      <c r="M212" s="117"/>
      <c r="P212" s="118">
        <f>P213+P216</f>
        <v>0</v>
      </c>
      <c r="R212" s="118">
        <f>R213+R216</f>
        <v>0</v>
      </c>
      <c r="T212" s="119">
        <f>T213+T216</f>
        <v>0</v>
      </c>
      <c r="AR212" s="114" t="s">
        <v>164</v>
      </c>
      <c r="AT212" s="120" t="s">
        <v>70</v>
      </c>
      <c r="AU212" s="120" t="s">
        <v>71</v>
      </c>
      <c r="AY212" s="114" t="s">
        <v>147</v>
      </c>
      <c r="BK212" s="121">
        <f>BK213+BK216</f>
        <v>0</v>
      </c>
    </row>
    <row r="213" spans="2:65" s="11" customFormat="1" ht="22.8" customHeight="1">
      <c r="B213" s="113"/>
      <c r="D213" s="114" t="s">
        <v>70</v>
      </c>
      <c r="E213" s="122" t="s">
        <v>274</v>
      </c>
      <c r="F213" s="122" t="s">
        <v>275</v>
      </c>
      <c r="J213" s="123">
        <f>BK213</f>
        <v>0</v>
      </c>
      <c r="L213" s="113"/>
      <c r="M213" s="117"/>
      <c r="P213" s="118">
        <f>SUM(P214:P215)</f>
        <v>0</v>
      </c>
      <c r="R213" s="118">
        <f>SUM(R214:R215)</f>
        <v>0</v>
      </c>
      <c r="T213" s="119">
        <f>SUM(T214:T215)</f>
        <v>0</v>
      </c>
      <c r="AR213" s="114" t="s">
        <v>164</v>
      </c>
      <c r="AT213" s="120" t="s">
        <v>70</v>
      </c>
      <c r="AU213" s="120" t="s">
        <v>79</v>
      </c>
      <c r="AY213" s="114" t="s">
        <v>147</v>
      </c>
      <c r="BK213" s="121">
        <f>SUM(BK214:BK215)</f>
        <v>0</v>
      </c>
    </row>
    <row r="214" spans="2:65" s="1" customFormat="1" ht="16.5" customHeight="1">
      <c r="B214" s="25"/>
      <c r="C214" s="140" t="s">
        <v>388</v>
      </c>
      <c r="D214" s="140" t="s">
        <v>165</v>
      </c>
      <c r="E214" s="141" t="s">
        <v>729</v>
      </c>
      <c r="F214" s="142" t="s">
        <v>730</v>
      </c>
      <c r="G214" s="143" t="s">
        <v>272</v>
      </c>
      <c r="H214" s="144">
        <v>1</v>
      </c>
      <c r="I214" s="145"/>
      <c r="J214" s="145">
        <f>ROUND(I214*H214,2)</f>
        <v>0</v>
      </c>
      <c r="K214" s="142" t="s">
        <v>1</v>
      </c>
      <c r="L214" s="25"/>
      <c r="M214" s="146" t="s">
        <v>1</v>
      </c>
      <c r="N214" s="147" t="s">
        <v>36</v>
      </c>
      <c r="O214" s="133">
        <v>0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146</v>
      </c>
      <c r="AT214" s="135" t="s">
        <v>165</v>
      </c>
      <c r="AU214" s="135" t="s">
        <v>81</v>
      </c>
      <c r="AY214" s="13" t="s">
        <v>147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79</v>
      </c>
      <c r="BK214" s="136">
        <f>ROUND(I214*H214,2)</f>
        <v>0</v>
      </c>
      <c r="BL214" s="13" t="s">
        <v>146</v>
      </c>
      <c r="BM214" s="135" t="s">
        <v>391</v>
      </c>
    </row>
    <row r="215" spans="2:65" s="1" customFormat="1">
      <c r="B215" s="25"/>
      <c r="D215" s="137" t="s">
        <v>155</v>
      </c>
      <c r="F215" s="138" t="s">
        <v>730</v>
      </c>
      <c r="L215" s="25"/>
      <c r="M215" s="139"/>
      <c r="T215" s="49"/>
      <c r="AT215" s="13" t="s">
        <v>155</v>
      </c>
      <c r="AU215" s="13" t="s">
        <v>81</v>
      </c>
    </row>
    <row r="216" spans="2:65" s="11" customFormat="1" ht="22.8" customHeight="1">
      <c r="B216" s="113"/>
      <c r="D216" s="114" t="s">
        <v>70</v>
      </c>
      <c r="E216" s="122" t="s">
        <v>282</v>
      </c>
      <c r="F216" s="122" t="s">
        <v>283</v>
      </c>
      <c r="J216" s="123">
        <f>BK216</f>
        <v>0</v>
      </c>
      <c r="L216" s="113"/>
      <c r="M216" s="117"/>
      <c r="P216" s="118">
        <f>SUM(P217:P218)</f>
        <v>0</v>
      </c>
      <c r="R216" s="118">
        <f>SUM(R217:R218)</f>
        <v>0</v>
      </c>
      <c r="T216" s="119">
        <f>SUM(T217:T218)</f>
        <v>0</v>
      </c>
      <c r="AR216" s="114" t="s">
        <v>164</v>
      </c>
      <c r="AT216" s="120" t="s">
        <v>70</v>
      </c>
      <c r="AU216" s="120" t="s">
        <v>79</v>
      </c>
      <c r="AY216" s="114" t="s">
        <v>147</v>
      </c>
      <c r="BK216" s="121">
        <f>SUM(BK217:BK218)</f>
        <v>0</v>
      </c>
    </row>
    <row r="217" spans="2:65" s="1" customFormat="1" ht="37.799999999999997" customHeight="1">
      <c r="B217" s="25"/>
      <c r="C217" s="140" t="s">
        <v>235</v>
      </c>
      <c r="D217" s="140" t="s">
        <v>165</v>
      </c>
      <c r="E217" s="141" t="s">
        <v>553</v>
      </c>
      <c r="F217" s="142" t="s">
        <v>271</v>
      </c>
      <c r="G217" s="143" t="s">
        <v>272</v>
      </c>
      <c r="H217" s="144">
        <v>1</v>
      </c>
      <c r="I217" s="145"/>
      <c r="J217" s="145">
        <f>ROUND(I217*H217,2)</f>
        <v>0</v>
      </c>
      <c r="K217" s="142" t="s">
        <v>1</v>
      </c>
      <c r="L217" s="25"/>
      <c r="M217" s="146" t="s">
        <v>1</v>
      </c>
      <c r="N217" s="147" t="s">
        <v>36</v>
      </c>
      <c r="O217" s="133">
        <v>0</v>
      </c>
      <c r="P217" s="133">
        <f>O217*H217</f>
        <v>0</v>
      </c>
      <c r="Q217" s="133">
        <v>0</v>
      </c>
      <c r="R217" s="133">
        <f>Q217*H217</f>
        <v>0</v>
      </c>
      <c r="S217" s="133">
        <v>0</v>
      </c>
      <c r="T217" s="134">
        <f>S217*H217</f>
        <v>0</v>
      </c>
      <c r="AR217" s="135" t="s">
        <v>146</v>
      </c>
      <c r="AT217" s="135" t="s">
        <v>165</v>
      </c>
      <c r="AU217" s="135" t="s">
        <v>81</v>
      </c>
      <c r="AY217" s="13" t="s">
        <v>147</v>
      </c>
      <c r="BE217" s="136">
        <f>IF(N217="základní",J217,0)</f>
        <v>0</v>
      </c>
      <c r="BF217" s="136">
        <f>IF(N217="snížená",J217,0)</f>
        <v>0</v>
      </c>
      <c r="BG217" s="136">
        <f>IF(N217="zákl. přenesená",J217,0)</f>
        <v>0</v>
      </c>
      <c r="BH217" s="136">
        <f>IF(N217="sníž. přenesená",J217,0)</f>
        <v>0</v>
      </c>
      <c r="BI217" s="136">
        <f>IF(N217="nulová",J217,0)</f>
        <v>0</v>
      </c>
      <c r="BJ217" s="13" t="s">
        <v>79</v>
      </c>
      <c r="BK217" s="136">
        <f>ROUND(I217*H217,2)</f>
        <v>0</v>
      </c>
      <c r="BL217" s="13" t="s">
        <v>146</v>
      </c>
      <c r="BM217" s="135" t="s">
        <v>394</v>
      </c>
    </row>
    <row r="218" spans="2:65" s="1" customFormat="1" ht="28.8">
      <c r="B218" s="25"/>
      <c r="D218" s="137" t="s">
        <v>155</v>
      </c>
      <c r="F218" s="138" t="s">
        <v>271</v>
      </c>
      <c r="L218" s="25"/>
      <c r="M218" s="148"/>
      <c r="N218" s="149"/>
      <c r="O218" s="149"/>
      <c r="P218" s="149"/>
      <c r="Q218" s="149"/>
      <c r="R218" s="149"/>
      <c r="S218" s="149"/>
      <c r="T218" s="150"/>
      <c r="AT218" s="13" t="s">
        <v>155</v>
      </c>
      <c r="AU218" s="13" t="s">
        <v>81</v>
      </c>
    </row>
    <row r="219" spans="2:65" s="1" customFormat="1" ht="6.9" customHeight="1">
      <c r="B219" s="37"/>
      <c r="C219" s="38"/>
      <c r="D219" s="38"/>
      <c r="E219" s="38"/>
      <c r="F219" s="38"/>
      <c r="G219" s="38"/>
      <c r="H219" s="38"/>
      <c r="I219" s="38"/>
      <c r="J219" s="38"/>
      <c r="K219" s="38"/>
      <c r="L219" s="25"/>
    </row>
  </sheetData>
  <autoFilter ref="C124:K218" xr:uid="{00000000-0009-0000-0000-00000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B2:BM235"/>
  <sheetViews>
    <sheetView showGridLines="0" topLeftCell="A117" workbookViewId="0">
      <selection activeCell="I128" sqref="I128:I23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99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731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ROUND(J125,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ROUND((SUM(BE125:BE234)),  2)</f>
        <v>0</v>
      </c>
      <c r="I33" s="85">
        <v>0.21</v>
      </c>
      <c r="J33" s="84">
        <f>ROUND(((SUM(BE125:BE234))*I33),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ROUND((SUM(BF125:BF234)),  2)</f>
        <v>0</v>
      </c>
      <c r="I34" s="85">
        <v>0.12</v>
      </c>
      <c r="J34" s="84">
        <f>ROUND(((SUM(BF125:BF234))*I34),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ROUND((SUM(BG125:BG234)),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ROUND((SUM(BH125:BH234)),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ROUND((SUM(BI125:BI234)),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001.7 - Uzemnění a hro...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J125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122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95" customHeight="1">
      <c r="B98" s="101"/>
      <c r="D98" s="102" t="s">
        <v>291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8" customFormat="1" ht="24.9" customHeight="1">
      <c r="B99" s="97"/>
      <c r="D99" s="98" t="s">
        <v>124</v>
      </c>
      <c r="E99" s="99"/>
      <c r="F99" s="99"/>
      <c r="G99" s="99"/>
      <c r="H99" s="99"/>
      <c r="I99" s="99"/>
      <c r="J99" s="100">
        <f>J138</f>
        <v>0</v>
      </c>
      <c r="L99" s="97"/>
    </row>
    <row r="100" spans="2:12" s="9" customFormat="1" ht="19.95" customHeight="1">
      <c r="B100" s="101"/>
      <c r="D100" s="102" t="s">
        <v>125</v>
      </c>
      <c r="E100" s="103"/>
      <c r="F100" s="103"/>
      <c r="G100" s="103"/>
      <c r="H100" s="103"/>
      <c r="I100" s="103"/>
      <c r="J100" s="104">
        <f>J139</f>
        <v>0</v>
      </c>
      <c r="L100" s="101"/>
    </row>
    <row r="101" spans="2:12" s="9" customFormat="1" ht="19.95" customHeight="1">
      <c r="B101" s="101"/>
      <c r="D101" s="102" t="s">
        <v>292</v>
      </c>
      <c r="E101" s="103"/>
      <c r="F101" s="103"/>
      <c r="G101" s="103"/>
      <c r="H101" s="103"/>
      <c r="I101" s="103"/>
      <c r="J101" s="104">
        <f>J200</f>
        <v>0</v>
      </c>
      <c r="L101" s="101"/>
    </row>
    <row r="102" spans="2:12" s="8" customFormat="1" ht="24.9" customHeight="1">
      <c r="B102" s="97"/>
      <c r="D102" s="98" t="s">
        <v>293</v>
      </c>
      <c r="E102" s="99"/>
      <c r="F102" s="99"/>
      <c r="G102" s="99"/>
      <c r="H102" s="99"/>
      <c r="I102" s="99"/>
      <c r="J102" s="100">
        <f>J223</f>
        <v>0</v>
      </c>
      <c r="L102" s="97"/>
    </row>
    <row r="103" spans="2:12" s="8" customFormat="1" ht="24.9" customHeight="1">
      <c r="B103" s="97"/>
      <c r="D103" s="98" t="s">
        <v>127</v>
      </c>
      <c r="E103" s="99"/>
      <c r="F103" s="99"/>
      <c r="G103" s="99"/>
      <c r="H103" s="99"/>
      <c r="I103" s="99"/>
      <c r="J103" s="100">
        <f>J226</f>
        <v>0</v>
      </c>
      <c r="L103" s="97"/>
    </row>
    <row r="104" spans="2:12" s="9" customFormat="1" ht="19.95" customHeight="1">
      <c r="B104" s="101"/>
      <c r="D104" s="102" t="s">
        <v>128</v>
      </c>
      <c r="E104" s="103"/>
      <c r="F104" s="103"/>
      <c r="G104" s="103"/>
      <c r="H104" s="103"/>
      <c r="I104" s="103"/>
      <c r="J104" s="104">
        <f>J227</f>
        <v>0</v>
      </c>
      <c r="L104" s="101"/>
    </row>
    <row r="105" spans="2:12" s="9" customFormat="1" ht="19.95" customHeight="1">
      <c r="B105" s="101"/>
      <c r="D105" s="102" t="s">
        <v>129</v>
      </c>
      <c r="E105" s="103"/>
      <c r="F105" s="103"/>
      <c r="G105" s="103"/>
      <c r="H105" s="103"/>
      <c r="I105" s="103"/>
      <c r="J105" s="104">
        <f>J232</f>
        <v>0</v>
      </c>
      <c r="L105" s="101"/>
    </row>
    <row r="106" spans="2:12" s="1" customFormat="1" ht="21.75" customHeight="1">
      <c r="B106" s="25"/>
      <c r="L106" s="25"/>
    </row>
    <row r="107" spans="2:12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" customHeight="1">
      <c r="B112" s="25"/>
      <c r="C112" s="17" t="s">
        <v>131</v>
      </c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6" t="str">
        <f>E7</f>
        <v>Výstavba nové měnírny MR 5 Šanov II</v>
      </c>
      <c r="F115" s="187"/>
      <c r="G115" s="187"/>
      <c r="H115" s="187"/>
      <c r="L115" s="25"/>
    </row>
    <row r="116" spans="2:65" s="1" customFormat="1" ht="12" customHeight="1">
      <c r="B116" s="25"/>
      <c r="C116" s="22" t="s">
        <v>113</v>
      </c>
      <c r="L116" s="25"/>
    </row>
    <row r="117" spans="2:65" s="1" customFormat="1" ht="16.5" customHeight="1">
      <c r="B117" s="25"/>
      <c r="E117" s="177" t="str">
        <f>E9</f>
        <v>PS 001.7 - Uzemnění a hro...</v>
      </c>
      <c r="F117" s="185"/>
      <c r="G117" s="185"/>
      <c r="H117" s="185"/>
      <c r="L117" s="25"/>
    </row>
    <row r="118" spans="2:65" s="1" customFormat="1" ht="6.9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>15. 7. 2025</v>
      </c>
      <c r="L119" s="25"/>
    </row>
    <row r="120" spans="2:65" s="1" customFormat="1" ht="6.9" customHeight="1">
      <c r="B120" s="25"/>
      <c r="L120" s="25"/>
    </row>
    <row r="121" spans="2:65" s="1" customFormat="1" ht="15.15" customHeight="1">
      <c r="B121" s="25"/>
      <c r="C121" s="22" t="s">
        <v>22</v>
      </c>
      <c r="F121" s="20" t="str">
        <f>E15</f>
        <v xml:space="preserve"> </v>
      </c>
      <c r="I121" s="22" t="s">
        <v>26</v>
      </c>
      <c r="J121" s="23" t="str">
        <f>E21</f>
        <v>Sagasta s.r.o.</v>
      </c>
      <c r="L121" s="25"/>
    </row>
    <row r="122" spans="2:65" s="1" customFormat="1" ht="15.15" customHeight="1">
      <c r="B122" s="25"/>
      <c r="C122" s="22" t="s">
        <v>25</v>
      </c>
      <c r="F122" s="20" t="str">
        <f>IF(E18="","",E18)</f>
        <v xml:space="preserve"> </v>
      </c>
      <c r="I122" s="22" t="s">
        <v>29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132</v>
      </c>
      <c r="D124" s="107" t="s">
        <v>56</v>
      </c>
      <c r="E124" s="107" t="s">
        <v>52</v>
      </c>
      <c r="F124" s="107" t="s">
        <v>53</v>
      </c>
      <c r="G124" s="107" t="s">
        <v>133</v>
      </c>
      <c r="H124" s="107" t="s">
        <v>134</v>
      </c>
      <c r="I124" s="107" t="s">
        <v>135</v>
      </c>
      <c r="J124" s="107" t="s">
        <v>117</v>
      </c>
      <c r="K124" s="108" t="s">
        <v>136</v>
      </c>
      <c r="L124" s="105"/>
      <c r="M124" s="52" t="s">
        <v>1</v>
      </c>
      <c r="N124" s="53" t="s">
        <v>35</v>
      </c>
      <c r="O124" s="53" t="s">
        <v>137</v>
      </c>
      <c r="P124" s="53" t="s">
        <v>138</v>
      </c>
      <c r="Q124" s="53" t="s">
        <v>139</v>
      </c>
      <c r="R124" s="53" t="s">
        <v>140</v>
      </c>
      <c r="S124" s="53" t="s">
        <v>141</v>
      </c>
      <c r="T124" s="54" t="s">
        <v>142</v>
      </c>
    </row>
    <row r="125" spans="2:65" s="1" customFormat="1" ht="22.8" customHeight="1">
      <c r="B125" s="25"/>
      <c r="C125" s="57" t="s">
        <v>143</v>
      </c>
      <c r="J125" s="109">
        <f>BK125</f>
        <v>0</v>
      </c>
      <c r="L125" s="25"/>
      <c r="M125" s="55"/>
      <c r="N125" s="46"/>
      <c r="O125" s="46"/>
      <c r="P125" s="110">
        <f>P126+P138+P223+P226</f>
        <v>0</v>
      </c>
      <c r="Q125" s="46"/>
      <c r="R125" s="110">
        <f>R126+R138+R223+R226</f>
        <v>0</v>
      </c>
      <c r="S125" s="46"/>
      <c r="T125" s="111">
        <f>T126+T138+T223+T226</f>
        <v>0</v>
      </c>
      <c r="AT125" s="13" t="s">
        <v>70</v>
      </c>
      <c r="AU125" s="13" t="s">
        <v>119</v>
      </c>
      <c r="BK125" s="112">
        <f>BK126+BK138+BK223+BK226</f>
        <v>0</v>
      </c>
    </row>
    <row r="126" spans="2:65" s="11" customFormat="1" ht="25.95" customHeight="1">
      <c r="B126" s="113"/>
      <c r="D126" s="114" t="s">
        <v>70</v>
      </c>
      <c r="E126" s="115" t="s">
        <v>180</v>
      </c>
      <c r="F126" s="115" t="s">
        <v>181</v>
      </c>
      <c r="J126" s="116">
        <f>BK126</f>
        <v>0</v>
      </c>
      <c r="L126" s="113"/>
      <c r="M126" s="117"/>
      <c r="P126" s="118">
        <f>P127</f>
        <v>0</v>
      </c>
      <c r="R126" s="118">
        <f>R127</f>
        <v>0</v>
      </c>
      <c r="T126" s="119">
        <f>T127</f>
        <v>0</v>
      </c>
      <c r="AR126" s="114" t="s">
        <v>81</v>
      </c>
      <c r="AT126" s="120" t="s">
        <v>70</v>
      </c>
      <c r="AU126" s="120" t="s">
        <v>71</v>
      </c>
      <c r="AY126" s="114" t="s">
        <v>147</v>
      </c>
      <c r="BK126" s="121">
        <f>BK127</f>
        <v>0</v>
      </c>
    </row>
    <row r="127" spans="2:65" s="11" customFormat="1" ht="22.8" customHeight="1">
      <c r="B127" s="113"/>
      <c r="D127" s="114" t="s">
        <v>70</v>
      </c>
      <c r="E127" s="122" t="s">
        <v>338</v>
      </c>
      <c r="F127" s="122" t="s">
        <v>339</v>
      </c>
      <c r="J127" s="123">
        <f>BK127</f>
        <v>0</v>
      </c>
      <c r="L127" s="113"/>
      <c r="M127" s="117"/>
      <c r="P127" s="118">
        <f>SUM(P128:P137)</f>
        <v>0</v>
      </c>
      <c r="R127" s="118">
        <f>SUM(R128:R137)</f>
        <v>0</v>
      </c>
      <c r="T127" s="119">
        <f>SUM(T128:T137)</f>
        <v>0</v>
      </c>
      <c r="AR127" s="114" t="s">
        <v>81</v>
      </c>
      <c r="AT127" s="120" t="s">
        <v>70</v>
      </c>
      <c r="AU127" s="120" t="s">
        <v>79</v>
      </c>
      <c r="AY127" s="114" t="s">
        <v>147</v>
      </c>
      <c r="BK127" s="121">
        <f>SUM(BK128:BK137)</f>
        <v>0</v>
      </c>
    </row>
    <row r="128" spans="2:65" s="1" customFormat="1" ht="44.25" customHeight="1">
      <c r="B128" s="25"/>
      <c r="C128" s="140" t="s">
        <v>79</v>
      </c>
      <c r="D128" s="140" t="s">
        <v>165</v>
      </c>
      <c r="E128" s="141" t="s">
        <v>732</v>
      </c>
      <c r="F128" s="142" t="s">
        <v>733</v>
      </c>
      <c r="G128" s="143" t="s">
        <v>187</v>
      </c>
      <c r="H128" s="144">
        <v>30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179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179</v>
      </c>
      <c r="BM128" s="135" t="s">
        <v>81</v>
      </c>
    </row>
    <row r="129" spans="2:65" s="1" customFormat="1" ht="28.8">
      <c r="B129" s="25"/>
      <c r="D129" s="137" t="s">
        <v>155</v>
      </c>
      <c r="F129" s="138" t="s">
        <v>733</v>
      </c>
      <c r="L129" s="25"/>
      <c r="M129" s="139"/>
      <c r="T129" s="49"/>
      <c r="AT129" s="13" t="s">
        <v>155</v>
      </c>
      <c r="AU129" s="13" t="s">
        <v>81</v>
      </c>
    </row>
    <row r="130" spans="2:65" s="1" customFormat="1" ht="24.15" customHeight="1">
      <c r="B130" s="25"/>
      <c r="C130" s="124" t="s">
        <v>81</v>
      </c>
      <c r="D130" s="124" t="s">
        <v>150</v>
      </c>
      <c r="E130" s="125" t="s">
        <v>734</v>
      </c>
      <c r="F130" s="126" t="s">
        <v>735</v>
      </c>
      <c r="G130" s="127" t="s">
        <v>736</v>
      </c>
      <c r="H130" s="128">
        <v>1</v>
      </c>
      <c r="I130" s="129"/>
      <c r="J130" s="129">
        <f>ROUND(I130*H130,2)</f>
        <v>0</v>
      </c>
      <c r="K130" s="126" t="s">
        <v>1</v>
      </c>
      <c r="L130" s="130"/>
      <c r="M130" s="131" t="s">
        <v>1</v>
      </c>
      <c r="N130" s="132" t="s">
        <v>36</v>
      </c>
      <c r="O130" s="133">
        <v>0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191</v>
      </c>
      <c r="AT130" s="135" t="s">
        <v>150</v>
      </c>
      <c r="AU130" s="135" t="s">
        <v>81</v>
      </c>
      <c r="AY130" s="13" t="s">
        <v>147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79</v>
      </c>
      <c r="BK130" s="136">
        <f>ROUND(I130*H130,2)</f>
        <v>0</v>
      </c>
      <c r="BL130" s="13" t="s">
        <v>179</v>
      </c>
      <c r="BM130" s="135" t="s">
        <v>146</v>
      </c>
    </row>
    <row r="131" spans="2:65" s="1" customFormat="1">
      <c r="B131" s="25"/>
      <c r="D131" s="137" t="s">
        <v>155</v>
      </c>
      <c r="F131" s="138" t="s">
        <v>735</v>
      </c>
      <c r="L131" s="25"/>
      <c r="M131" s="139"/>
      <c r="T131" s="49"/>
      <c r="AT131" s="13" t="s">
        <v>155</v>
      </c>
      <c r="AU131" s="13" t="s">
        <v>81</v>
      </c>
    </row>
    <row r="132" spans="2:65" s="1" customFormat="1" ht="21.75" customHeight="1">
      <c r="B132" s="25"/>
      <c r="C132" s="124" t="s">
        <v>158</v>
      </c>
      <c r="D132" s="124" t="s">
        <v>150</v>
      </c>
      <c r="E132" s="125" t="s">
        <v>737</v>
      </c>
      <c r="F132" s="126" t="s">
        <v>738</v>
      </c>
      <c r="G132" s="127" t="s">
        <v>736</v>
      </c>
      <c r="H132" s="128">
        <v>3.5</v>
      </c>
      <c r="I132" s="129"/>
      <c r="J132" s="129">
        <f>ROUND(I132*H132,2)</f>
        <v>0</v>
      </c>
      <c r="K132" s="126" t="s">
        <v>1</v>
      </c>
      <c r="L132" s="130"/>
      <c r="M132" s="131" t="s">
        <v>1</v>
      </c>
      <c r="N132" s="132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191</v>
      </c>
      <c r="AT132" s="135" t="s">
        <v>150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161</v>
      </c>
    </row>
    <row r="133" spans="2:65" s="1" customFormat="1">
      <c r="B133" s="25"/>
      <c r="D133" s="137" t="s">
        <v>155</v>
      </c>
      <c r="F133" s="138" t="s">
        <v>738</v>
      </c>
      <c r="L133" s="25"/>
      <c r="M133" s="139"/>
      <c r="T133" s="49"/>
      <c r="AT133" s="13" t="s">
        <v>155</v>
      </c>
      <c r="AU133" s="13" t="s">
        <v>81</v>
      </c>
    </row>
    <row r="134" spans="2:65" s="1" customFormat="1" ht="24.15" customHeight="1">
      <c r="B134" s="25"/>
      <c r="C134" s="140" t="s">
        <v>146</v>
      </c>
      <c r="D134" s="140" t="s">
        <v>165</v>
      </c>
      <c r="E134" s="141" t="s">
        <v>739</v>
      </c>
      <c r="F134" s="142" t="s">
        <v>740</v>
      </c>
      <c r="G134" s="143" t="s">
        <v>187</v>
      </c>
      <c r="H134" s="144">
        <v>15</v>
      </c>
      <c r="I134" s="145"/>
      <c r="J134" s="145">
        <f>ROUND(I134*H134,2)</f>
        <v>0</v>
      </c>
      <c r="K134" s="142" t="s">
        <v>1</v>
      </c>
      <c r="L134" s="25"/>
      <c r="M134" s="146" t="s">
        <v>1</v>
      </c>
      <c r="N134" s="147" t="s">
        <v>36</v>
      </c>
      <c r="O134" s="133">
        <v>0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179</v>
      </c>
      <c r="AT134" s="135" t="s">
        <v>165</v>
      </c>
      <c r="AU134" s="135" t="s">
        <v>81</v>
      </c>
      <c r="AY134" s="13" t="s">
        <v>147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79</v>
      </c>
      <c r="BK134" s="136">
        <f>ROUND(I134*H134,2)</f>
        <v>0</v>
      </c>
      <c r="BL134" s="13" t="s">
        <v>179</v>
      </c>
      <c r="BM134" s="135" t="s">
        <v>154</v>
      </c>
    </row>
    <row r="135" spans="2:65" s="1" customFormat="1" ht="19.2">
      <c r="B135" s="25"/>
      <c r="D135" s="137" t="s">
        <v>155</v>
      </c>
      <c r="F135" s="138" t="s">
        <v>740</v>
      </c>
      <c r="L135" s="25"/>
      <c r="M135" s="139"/>
      <c r="T135" s="49"/>
      <c r="AT135" s="13" t="s">
        <v>155</v>
      </c>
      <c r="AU135" s="13" t="s">
        <v>81</v>
      </c>
    </row>
    <row r="136" spans="2:65" s="1" customFormat="1" ht="16.5" customHeight="1">
      <c r="B136" s="25"/>
      <c r="C136" s="124" t="s">
        <v>164</v>
      </c>
      <c r="D136" s="124" t="s">
        <v>150</v>
      </c>
      <c r="E136" s="125" t="s">
        <v>741</v>
      </c>
      <c r="F136" s="126" t="s">
        <v>742</v>
      </c>
      <c r="G136" s="127" t="s">
        <v>736</v>
      </c>
      <c r="H136" s="128">
        <v>13</v>
      </c>
      <c r="I136" s="129"/>
      <c r="J136" s="129">
        <f>ROUND(I136*H136,2)</f>
        <v>0</v>
      </c>
      <c r="K136" s="126" t="s">
        <v>1</v>
      </c>
      <c r="L136" s="130"/>
      <c r="M136" s="131" t="s">
        <v>1</v>
      </c>
      <c r="N136" s="132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191</v>
      </c>
      <c r="AT136" s="135" t="s">
        <v>150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179</v>
      </c>
      <c r="BM136" s="135" t="s">
        <v>169</v>
      </c>
    </row>
    <row r="137" spans="2:65" s="1" customFormat="1">
      <c r="B137" s="25"/>
      <c r="D137" s="137" t="s">
        <v>155</v>
      </c>
      <c r="F137" s="138" t="s">
        <v>742</v>
      </c>
      <c r="L137" s="25"/>
      <c r="M137" s="139"/>
      <c r="T137" s="49"/>
      <c r="AT137" s="13" t="s">
        <v>155</v>
      </c>
      <c r="AU137" s="13" t="s">
        <v>81</v>
      </c>
    </row>
    <row r="138" spans="2:65" s="11" customFormat="1" ht="25.95" customHeight="1">
      <c r="B138" s="113"/>
      <c r="D138" s="114" t="s">
        <v>70</v>
      </c>
      <c r="E138" s="115" t="s">
        <v>150</v>
      </c>
      <c r="F138" s="115" t="s">
        <v>214</v>
      </c>
      <c r="J138" s="116">
        <f>BK138</f>
        <v>0</v>
      </c>
      <c r="L138" s="113"/>
      <c r="M138" s="117"/>
      <c r="P138" s="118">
        <f>P139+P200</f>
        <v>0</v>
      </c>
      <c r="R138" s="118">
        <f>R139+R200</f>
        <v>0</v>
      </c>
      <c r="T138" s="119">
        <f>T139+T200</f>
        <v>0</v>
      </c>
      <c r="AR138" s="114" t="s">
        <v>158</v>
      </c>
      <c r="AT138" s="120" t="s">
        <v>70</v>
      </c>
      <c r="AU138" s="120" t="s">
        <v>71</v>
      </c>
      <c r="AY138" s="114" t="s">
        <v>147</v>
      </c>
      <c r="BK138" s="121">
        <f>BK139+BK200</f>
        <v>0</v>
      </c>
    </row>
    <row r="139" spans="2:65" s="11" customFormat="1" ht="22.8" customHeight="1">
      <c r="B139" s="113"/>
      <c r="D139" s="114" t="s">
        <v>70</v>
      </c>
      <c r="E139" s="122" t="s">
        <v>215</v>
      </c>
      <c r="F139" s="122" t="s">
        <v>216</v>
      </c>
      <c r="J139" s="123">
        <f>BK139</f>
        <v>0</v>
      </c>
      <c r="L139" s="113"/>
      <c r="M139" s="117"/>
      <c r="P139" s="118">
        <f>SUM(P140:P199)</f>
        <v>0</v>
      </c>
      <c r="R139" s="118">
        <f>SUM(R140:R199)</f>
        <v>0</v>
      </c>
      <c r="T139" s="119">
        <f>SUM(T140:T199)</f>
        <v>0</v>
      </c>
      <c r="AR139" s="114" t="s">
        <v>158</v>
      </c>
      <c r="AT139" s="120" t="s">
        <v>70</v>
      </c>
      <c r="AU139" s="120" t="s">
        <v>79</v>
      </c>
      <c r="AY139" s="114" t="s">
        <v>147</v>
      </c>
      <c r="BK139" s="121">
        <f>SUM(BK140:BK199)</f>
        <v>0</v>
      </c>
    </row>
    <row r="140" spans="2:65" s="1" customFormat="1" ht="44.25" customHeight="1">
      <c r="B140" s="25"/>
      <c r="C140" s="140" t="s">
        <v>161</v>
      </c>
      <c r="D140" s="140" t="s">
        <v>165</v>
      </c>
      <c r="E140" s="141" t="s">
        <v>743</v>
      </c>
      <c r="F140" s="142" t="s">
        <v>744</v>
      </c>
      <c r="G140" s="143" t="s">
        <v>187</v>
      </c>
      <c r="H140" s="144">
        <v>30</v>
      </c>
      <c r="I140" s="145"/>
      <c r="J140" s="145">
        <f>ROUND(I140*H140,2)</f>
        <v>0</v>
      </c>
      <c r="K140" s="142" t="s">
        <v>1</v>
      </c>
      <c r="L140" s="25"/>
      <c r="M140" s="146" t="s">
        <v>1</v>
      </c>
      <c r="N140" s="147" t="s">
        <v>36</v>
      </c>
      <c r="O140" s="133">
        <v>0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220</v>
      </c>
      <c r="AT140" s="135" t="s">
        <v>165</v>
      </c>
      <c r="AU140" s="135" t="s">
        <v>81</v>
      </c>
      <c r="AY140" s="13" t="s">
        <v>147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79</v>
      </c>
      <c r="BK140" s="136">
        <f>ROUND(I140*H140,2)</f>
        <v>0</v>
      </c>
      <c r="BL140" s="13" t="s">
        <v>220</v>
      </c>
      <c r="BM140" s="135" t="s">
        <v>8</v>
      </c>
    </row>
    <row r="141" spans="2:65" s="1" customFormat="1" ht="28.8">
      <c r="B141" s="25"/>
      <c r="D141" s="137" t="s">
        <v>155</v>
      </c>
      <c r="F141" s="138" t="s">
        <v>744</v>
      </c>
      <c r="L141" s="25"/>
      <c r="M141" s="139"/>
      <c r="T141" s="49"/>
      <c r="AT141" s="13" t="s">
        <v>155</v>
      </c>
      <c r="AU141" s="13" t="s">
        <v>81</v>
      </c>
    </row>
    <row r="142" spans="2:65" s="1" customFormat="1" ht="16.5" customHeight="1">
      <c r="B142" s="25"/>
      <c r="C142" s="124" t="s">
        <v>172</v>
      </c>
      <c r="D142" s="124" t="s">
        <v>150</v>
      </c>
      <c r="E142" s="125" t="s">
        <v>745</v>
      </c>
      <c r="F142" s="126" t="s">
        <v>746</v>
      </c>
      <c r="G142" s="127" t="s">
        <v>736</v>
      </c>
      <c r="H142" s="128">
        <v>28.5</v>
      </c>
      <c r="I142" s="129"/>
      <c r="J142" s="129">
        <f>ROUND(I142*H142,2)</f>
        <v>0</v>
      </c>
      <c r="K142" s="126" t="s">
        <v>1</v>
      </c>
      <c r="L142" s="130"/>
      <c r="M142" s="131" t="s">
        <v>1</v>
      </c>
      <c r="N142" s="132" t="s">
        <v>36</v>
      </c>
      <c r="O142" s="133">
        <v>0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228</v>
      </c>
      <c r="AT142" s="135" t="s">
        <v>150</v>
      </c>
      <c r="AU142" s="135" t="s">
        <v>81</v>
      </c>
      <c r="AY142" s="13" t="s">
        <v>147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79</v>
      </c>
      <c r="BK142" s="136">
        <f>ROUND(I142*H142,2)</f>
        <v>0</v>
      </c>
      <c r="BL142" s="13" t="s">
        <v>220</v>
      </c>
      <c r="BM142" s="135" t="s">
        <v>176</v>
      </c>
    </row>
    <row r="143" spans="2:65" s="1" customFormat="1">
      <c r="B143" s="25"/>
      <c r="D143" s="137" t="s">
        <v>155</v>
      </c>
      <c r="F143" s="138" t="s">
        <v>746</v>
      </c>
      <c r="L143" s="25"/>
      <c r="M143" s="139"/>
      <c r="T143" s="49"/>
      <c r="AT143" s="13" t="s">
        <v>155</v>
      </c>
      <c r="AU143" s="13" t="s">
        <v>81</v>
      </c>
    </row>
    <row r="144" spans="2:65" s="1" customFormat="1" ht="24.15" customHeight="1">
      <c r="B144" s="25"/>
      <c r="C144" s="124" t="s">
        <v>154</v>
      </c>
      <c r="D144" s="124" t="s">
        <v>150</v>
      </c>
      <c r="E144" s="125" t="s">
        <v>747</v>
      </c>
      <c r="F144" s="126" t="s">
        <v>748</v>
      </c>
      <c r="G144" s="127" t="s">
        <v>210</v>
      </c>
      <c r="H144" s="128">
        <v>32</v>
      </c>
      <c r="I144" s="129"/>
      <c r="J144" s="129">
        <f>ROUND(I144*H144,2)</f>
        <v>0</v>
      </c>
      <c r="K144" s="126" t="s">
        <v>1</v>
      </c>
      <c r="L144" s="130"/>
      <c r="M144" s="131" t="s">
        <v>1</v>
      </c>
      <c r="N144" s="132" t="s">
        <v>36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228</v>
      </c>
      <c r="AT144" s="135" t="s">
        <v>150</v>
      </c>
      <c r="AU144" s="135" t="s">
        <v>81</v>
      </c>
      <c r="AY144" s="13" t="s">
        <v>147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79</v>
      </c>
      <c r="BK144" s="136">
        <f>ROUND(I144*H144,2)</f>
        <v>0</v>
      </c>
      <c r="BL144" s="13" t="s">
        <v>220</v>
      </c>
      <c r="BM144" s="135" t="s">
        <v>179</v>
      </c>
    </row>
    <row r="145" spans="2:65" s="1" customFormat="1" ht="19.2">
      <c r="B145" s="25"/>
      <c r="D145" s="137" t="s">
        <v>155</v>
      </c>
      <c r="F145" s="138" t="s">
        <v>748</v>
      </c>
      <c r="L145" s="25"/>
      <c r="M145" s="139"/>
      <c r="T145" s="49"/>
      <c r="AT145" s="13" t="s">
        <v>155</v>
      </c>
      <c r="AU145" s="13" t="s">
        <v>81</v>
      </c>
    </row>
    <row r="146" spans="2:65" s="1" customFormat="1" ht="49.05" customHeight="1">
      <c r="B146" s="25"/>
      <c r="C146" s="140" t="s">
        <v>184</v>
      </c>
      <c r="D146" s="140" t="s">
        <v>165</v>
      </c>
      <c r="E146" s="141" t="s">
        <v>749</v>
      </c>
      <c r="F146" s="142" t="s">
        <v>750</v>
      </c>
      <c r="G146" s="143" t="s">
        <v>187</v>
      </c>
      <c r="H146" s="144">
        <v>150</v>
      </c>
      <c r="I146" s="145"/>
      <c r="J146" s="145">
        <f>ROUND(I146*H146,2)</f>
        <v>0</v>
      </c>
      <c r="K146" s="142" t="s">
        <v>1</v>
      </c>
      <c r="L146" s="25"/>
      <c r="M146" s="146" t="s">
        <v>1</v>
      </c>
      <c r="N146" s="147" t="s">
        <v>36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220</v>
      </c>
      <c r="AT146" s="135" t="s">
        <v>165</v>
      </c>
      <c r="AU146" s="135" t="s">
        <v>81</v>
      </c>
      <c r="AY146" s="13" t="s">
        <v>147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79</v>
      </c>
      <c r="BK146" s="136">
        <f>ROUND(I146*H146,2)</f>
        <v>0</v>
      </c>
      <c r="BL146" s="13" t="s">
        <v>220</v>
      </c>
      <c r="BM146" s="135" t="s">
        <v>188</v>
      </c>
    </row>
    <row r="147" spans="2:65" s="1" customFormat="1" ht="28.8">
      <c r="B147" s="25"/>
      <c r="D147" s="137" t="s">
        <v>155</v>
      </c>
      <c r="F147" s="138" t="s">
        <v>750</v>
      </c>
      <c r="L147" s="25"/>
      <c r="M147" s="139"/>
      <c r="T147" s="49"/>
      <c r="AT147" s="13" t="s">
        <v>155</v>
      </c>
      <c r="AU147" s="13" t="s">
        <v>81</v>
      </c>
    </row>
    <row r="148" spans="2:65" s="1" customFormat="1" ht="16.5" customHeight="1">
      <c r="B148" s="25"/>
      <c r="C148" s="124" t="s">
        <v>169</v>
      </c>
      <c r="D148" s="124" t="s">
        <v>150</v>
      </c>
      <c r="E148" s="125" t="s">
        <v>745</v>
      </c>
      <c r="F148" s="126" t="s">
        <v>746</v>
      </c>
      <c r="G148" s="127" t="s">
        <v>736</v>
      </c>
      <c r="H148" s="128">
        <v>142.5</v>
      </c>
      <c r="I148" s="129"/>
      <c r="J148" s="129">
        <f>ROUND(I148*H148,2)</f>
        <v>0</v>
      </c>
      <c r="K148" s="126" t="s">
        <v>1</v>
      </c>
      <c r="L148" s="130"/>
      <c r="M148" s="131" t="s">
        <v>1</v>
      </c>
      <c r="N148" s="132" t="s">
        <v>36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228</v>
      </c>
      <c r="AT148" s="135" t="s">
        <v>150</v>
      </c>
      <c r="AU148" s="135" t="s">
        <v>81</v>
      </c>
      <c r="AY148" s="13" t="s">
        <v>147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79</v>
      </c>
      <c r="BK148" s="136">
        <f>ROUND(I148*H148,2)</f>
        <v>0</v>
      </c>
      <c r="BL148" s="13" t="s">
        <v>220</v>
      </c>
      <c r="BM148" s="135" t="s">
        <v>192</v>
      </c>
    </row>
    <row r="149" spans="2:65" s="1" customFormat="1">
      <c r="B149" s="25"/>
      <c r="D149" s="137" t="s">
        <v>155</v>
      </c>
      <c r="F149" s="138" t="s">
        <v>746</v>
      </c>
      <c r="L149" s="25"/>
      <c r="M149" s="139"/>
      <c r="T149" s="49"/>
      <c r="AT149" s="13" t="s">
        <v>155</v>
      </c>
      <c r="AU149" s="13" t="s">
        <v>81</v>
      </c>
    </row>
    <row r="150" spans="2:65" s="1" customFormat="1" ht="24.15" customHeight="1">
      <c r="B150" s="25"/>
      <c r="C150" s="140" t="s">
        <v>193</v>
      </c>
      <c r="D150" s="140" t="s">
        <v>165</v>
      </c>
      <c r="E150" s="141" t="s">
        <v>751</v>
      </c>
      <c r="F150" s="142" t="s">
        <v>752</v>
      </c>
      <c r="G150" s="143" t="s">
        <v>187</v>
      </c>
      <c r="H150" s="144">
        <v>21</v>
      </c>
      <c r="I150" s="145"/>
      <c r="J150" s="145">
        <f>ROUND(I150*H150,2)</f>
        <v>0</v>
      </c>
      <c r="K150" s="142" t="s">
        <v>1</v>
      </c>
      <c r="L150" s="25"/>
      <c r="M150" s="146" t="s">
        <v>1</v>
      </c>
      <c r="N150" s="147" t="s">
        <v>36</v>
      </c>
      <c r="O150" s="133">
        <v>0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220</v>
      </c>
      <c r="AT150" s="135" t="s">
        <v>165</v>
      </c>
      <c r="AU150" s="135" t="s">
        <v>81</v>
      </c>
      <c r="AY150" s="13" t="s">
        <v>147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79</v>
      </c>
      <c r="BK150" s="136">
        <f>ROUND(I150*H150,2)</f>
        <v>0</v>
      </c>
      <c r="BL150" s="13" t="s">
        <v>220</v>
      </c>
      <c r="BM150" s="135" t="s">
        <v>196</v>
      </c>
    </row>
    <row r="151" spans="2:65" s="1" customFormat="1" ht="19.2">
      <c r="B151" s="25"/>
      <c r="D151" s="137" t="s">
        <v>155</v>
      </c>
      <c r="F151" s="138" t="s">
        <v>752</v>
      </c>
      <c r="L151" s="25"/>
      <c r="M151" s="139"/>
      <c r="T151" s="49"/>
      <c r="AT151" s="13" t="s">
        <v>155</v>
      </c>
      <c r="AU151" s="13" t="s">
        <v>81</v>
      </c>
    </row>
    <row r="152" spans="2:65" s="1" customFormat="1" ht="16.5" customHeight="1">
      <c r="B152" s="25"/>
      <c r="C152" s="124" t="s">
        <v>8</v>
      </c>
      <c r="D152" s="124" t="s">
        <v>150</v>
      </c>
      <c r="E152" s="125" t="s">
        <v>753</v>
      </c>
      <c r="F152" s="126" t="s">
        <v>754</v>
      </c>
      <c r="G152" s="127" t="s">
        <v>187</v>
      </c>
      <c r="H152" s="128">
        <v>25</v>
      </c>
      <c r="I152" s="129"/>
      <c r="J152" s="129">
        <f>ROUND(I152*H152,2)</f>
        <v>0</v>
      </c>
      <c r="K152" s="126" t="s">
        <v>1</v>
      </c>
      <c r="L152" s="130"/>
      <c r="M152" s="131" t="s">
        <v>1</v>
      </c>
      <c r="N152" s="132" t="s">
        <v>36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228</v>
      </c>
      <c r="AT152" s="135" t="s">
        <v>150</v>
      </c>
      <c r="AU152" s="135" t="s">
        <v>81</v>
      </c>
      <c r="AY152" s="13" t="s">
        <v>147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79</v>
      </c>
      <c r="BK152" s="136">
        <f>ROUND(I152*H152,2)</f>
        <v>0</v>
      </c>
      <c r="BL152" s="13" t="s">
        <v>220</v>
      </c>
      <c r="BM152" s="135" t="s">
        <v>199</v>
      </c>
    </row>
    <row r="153" spans="2:65" s="1" customFormat="1">
      <c r="B153" s="25"/>
      <c r="D153" s="137" t="s">
        <v>155</v>
      </c>
      <c r="F153" s="138" t="s">
        <v>754</v>
      </c>
      <c r="L153" s="25"/>
      <c r="M153" s="139"/>
      <c r="T153" s="49"/>
      <c r="AT153" s="13" t="s">
        <v>155</v>
      </c>
      <c r="AU153" s="13" t="s">
        <v>81</v>
      </c>
    </row>
    <row r="154" spans="2:65" s="1" customFormat="1" ht="24.15" customHeight="1">
      <c r="B154" s="25"/>
      <c r="C154" s="124" t="s">
        <v>200</v>
      </c>
      <c r="D154" s="124" t="s">
        <v>150</v>
      </c>
      <c r="E154" s="125" t="s">
        <v>755</v>
      </c>
      <c r="F154" s="126" t="s">
        <v>756</v>
      </c>
      <c r="G154" s="127" t="s">
        <v>210</v>
      </c>
      <c r="H154" s="128">
        <v>18</v>
      </c>
      <c r="I154" s="129"/>
      <c r="J154" s="129">
        <f>ROUND(I154*H154,2)</f>
        <v>0</v>
      </c>
      <c r="K154" s="126" t="s">
        <v>1</v>
      </c>
      <c r="L154" s="130"/>
      <c r="M154" s="131" t="s">
        <v>1</v>
      </c>
      <c r="N154" s="132" t="s">
        <v>36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228</v>
      </c>
      <c r="AT154" s="135" t="s">
        <v>150</v>
      </c>
      <c r="AU154" s="135" t="s">
        <v>81</v>
      </c>
      <c r="AY154" s="13" t="s">
        <v>147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79</v>
      </c>
      <c r="BK154" s="136">
        <f>ROUND(I154*H154,2)</f>
        <v>0</v>
      </c>
      <c r="BL154" s="13" t="s">
        <v>220</v>
      </c>
      <c r="BM154" s="135" t="s">
        <v>203</v>
      </c>
    </row>
    <row r="155" spans="2:65" s="1" customFormat="1" ht="19.2">
      <c r="B155" s="25"/>
      <c r="D155" s="137" t="s">
        <v>155</v>
      </c>
      <c r="F155" s="138" t="s">
        <v>756</v>
      </c>
      <c r="L155" s="25"/>
      <c r="M155" s="139"/>
      <c r="T155" s="49"/>
      <c r="AT155" s="13" t="s">
        <v>155</v>
      </c>
      <c r="AU155" s="13" t="s">
        <v>81</v>
      </c>
    </row>
    <row r="156" spans="2:65" s="1" customFormat="1" ht="21.75" customHeight="1">
      <c r="B156" s="25"/>
      <c r="C156" s="124" t="s">
        <v>176</v>
      </c>
      <c r="D156" s="124" t="s">
        <v>150</v>
      </c>
      <c r="E156" s="125" t="s">
        <v>757</v>
      </c>
      <c r="F156" s="126" t="s">
        <v>758</v>
      </c>
      <c r="G156" s="127" t="s">
        <v>210</v>
      </c>
      <c r="H156" s="128">
        <v>8</v>
      </c>
      <c r="I156" s="129"/>
      <c r="J156" s="129">
        <f>ROUND(I156*H156,2)</f>
        <v>0</v>
      </c>
      <c r="K156" s="126" t="s">
        <v>1</v>
      </c>
      <c r="L156" s="130"/>
      <c r="M156" s="131" t="s">
        <v>1</v>
      </c>
      <c r="N156" s="132" t="s">
        <v>36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228</v>
      </c>
      <c r="AT156" s="135" t="s">
        <v>150</v>
      </c>
      <c r="AU156" s="135" t="s">
        <v>81</v>
      </c>
      <c r="AY156" s="13" t="s">
        <v>147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79</v>
      </c>
      <c r="BK156" s="136">
        <f>ROUND(I156*H156,2)</f>
        <v>0</v>
      </c>
      <c r="BL156" s="13" t="s">
        <v>220</v>
      </c>
      <c r="BM156" s="135" t="s">
        <v>206</v>
      </c>
    </row>
    <row r="157" spans="2:65" s="1" customFormat="1">
      <c r="B157" s="25"/>
      <c r="D157" s="137" t="s">
        <v>155</v>
      </c>
      <c r="F157" s="138" t="s">
        <v>758</v>
      </c>
      <c r="L157" s="25"/>
      <c r="M157" s="139"/>
      <c r="T157" s="49"/>
      <c r="AT157" s="13" t="s">
        <v>155</v>
      </c>
      <c r="AU157" s="13" t="s">
        <v>81</v>
      </c>
    </row>
    <row r="158" spans="2:65" s="1" customFormat="1" ht="24.15" customHeight="1">
      <c r="B158" s="25"/>
      <c r="C158" s="140" t="s">
        <v>207</v>
      </c>
      <c r="D158" s="140" t="s">
        <v>165</v>
      </c>
      <c r="E158" s="141" t="s">
        <v>759</v>
      </c>
      <c r="F158" s="142" t="s">
        <v>760</v>
      </c>
      <c r="G158" s="143" t="s">
        <v>210</v>
      </c>
      <c r="H158" s="144">
        <v>1</v>
      </c>
      <c r="I158" s="145"/>
      <c r="J158" s="145">
        <f>ROUND(I158*H158,2)</f>
        <v>0</v>
      </c>
      <c r="K158" s="142" t="s">
        <v>1</v>
      </c>
      <c r="L158" s="25"/>
      <c r="M158" s="146" t="s">
        <v>1</v>
      </c>
      <c r="N158" s="147" t="s">
        <v>36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220</v>
      </c>
      <c r="AT158" s="135" t="s">
        <v>165</v>
      </c>
      <c r="AU158" s="135" t="s">
        <v>81</v>
      </c>
      <c r="AY158" s="13" t="s">
        <v>147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79</v>
      </c>
      <c r="BK158" s="136">
        <f>ROUND(I158*H158,2)</f>
        <v>0</v>
      </c>
      <c r="BL158" s="13" t="s">
        <v>220</v>
      </c>
      <c r="BM158" s="135" t="s">
        <v>211</v>
      </c>
    </row>
    <row r="159" spans="2:65" s="1" customFormat="1" ht="19.2">
      <c r="B159" s="25"/>
      <c r="D159" s="137" t="s">
        <v>155</v>
      </c>
      <c r="F159" s="138" t="s">
        <v>760</v>
      </c>
      <c r="L159" s="25"/>
      <c r="M159" s="139"/>
      <c r="T159" s="49"/>
      <c r="AT159" s="13" t="s">
        <v>155</v>
      </c>
      <c r="AU159" s="13" t="s">
        <v>81</v>
      </c>
    </row>
    <row r="160" spans="2:65" s="1" customFormat="1" ht="24.15" customHeight="1">
      <c r="B160" s="25"/>
      <c r="C160" s="124" t="s">
        <v>179</v>
      </c>
      <c r="D160" s="124" t="s">
        <v>150</v>
      </c>
      <c r="E160" s="125" t="s">
        <v>761</v>
      </c>
      <c r="F160" s="126" t="s">
        <v>762</v>
      </c>
      <c r="G160" s="127" t="s">
        <v>210</v>
      </c>
      <c r="H160" s="128">
        <v>1</v>
      </c>
      <c r="I160" s="129"/>
      <c r="J160" s="129">
        <f>ROUND(I160*H160,2)</f>
        <v>0</v>
      </c>
      <c r="K160" s="126" t="s">
        <v>1</v>
      </c>
      <c r="L160" s="130"/>
      <c r="M160" s="131" t="s">
        <v>1</v>
      </c>
      <c r="N160" s="132" t="s">
        <v>36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228</v>
      </c>
      <c r="AT160" s="135" t="s">
        <v>150</v>
      </c>
      <c r="AU160" s="135" t="s">
        <v>81</v>
      </c>
      <c r="AY160" s="13" t="s">
        <v>147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79</v>
      </c>
      <c r="BK160" s="136">
        <f>ROUND(I160*H160,2)</f>
        <v>0</v>
      </c>
      <c r="BL160" s="13" t="s">
        <v>220</v>
      </c>
      <c r="BM160" s="135" t="s">
        <v>191</v>
      </c>
    </row>
    <row r="161" spans="2:65" s="1" customFormat="1">
      <c r="B161" s="25"/>
      <c r="D161" s="137" t="s">
        <v>155</v>
      </c>
      <c r="F161" s="138" t="s">
        <v>762</v>
      </c>
      <c r="L161" s="25"/>
      <c r="M161" s="139"/>
      <c r="T161" s="49"/>
      <c r="AT161" s="13" t="s">
        <v>155</v>
      </c>
      <c r="AU161" s="13" t="s">
        <v>81</v>
      </c>
    </row>
    <row r="162" spans="2:65" s="1" customFormat="1" ht="33" customHeight="1">
      <c r="B162" s="25"/>
      <c r="C162" s="124" t="s">
        <v>217</v>
      </c>
      <c r="D162" s="124" t="s">
        <v>150</v>
      </c>
      <c r="E162" s="125" t="s">
        <v>763</v>
      </c>
      <c r="F162" s="126" t="s">
        <v>764</v>
      </c>
      <c r="G162" s="127" t="s">
        <v>210</v>
      </c>
      <c r="H162" s="128">
        <v>1</v>
      </c>
      <c r="I162" s="129"/>
      <c r="J162" s="129">
        <f>ROUND(I162*H162,2)</f>
        <v>0</v>
      </c>
      <c r="K162" s="126" t="s">
        <v>1</v>
      </c>
      <c r="L162" s="130"/>
      <c r="M162" s="131" t="s">
        <v>1</v>
      </c>
      <c r="N162" s="132" t="s">
        <v>36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228</v>
      </c>
      <c r="AT162" s="135" t="s">
        <v>150</v>
      </c>
      <c r="AU162" s="135" t="s">
        <v>81</v>
      </c>
      <c r="AY162" s="13" t="s">
        <v>147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79</v>
      </c>
      <c r="BK162" s="136">
        <f>ROUND(I162*H162,2)</f>
        <v>0</v>
      </c>
      <c r="BL162" s="13" t="s">
        <v>220</v>
      </c>
      <c r="BM162" s="135" t="s">
        <v>221</v>
      </c>
    </row>
    <row r="163" spans="2:65" s="1" customFormat="1" ht="19.2">
      <c r="B163" s="25"/>
      <c r="D163" s="137" t="s">
        <v>155</v>
      </c>
      <c r="F163" s="138" t="s">
        <v>764</v>
      </c>
      <c r="L163" s="25"/>
      <c r="M163" s="139"/>
      <c r="T163" s="49"/>
      <c r="AT163" s="13" t="s">
        <v>155</v>
      </c>
      <c r="AU163" s="13" t="s">
        <v>81</v>
      </c>
    </row>
    <row r="164" spans="2:65" s="1" customFormat="1" ht="21.75" customHeight="1">
      <c r="B164" s="25"/>
      <c r="C164" s="124" t="s">
        <v>188</v>
      </c>
      <c r="D164" s="124" t="s">
        <v>150</v>
      </c>
      <c r="E164" s="125" t="s">
        <v>765</v>
      </c>
      <c r="F164" s="126" t="s">
        <v>766</v>
      </c>
      <c r="G164" s="127" t="s">
        <v>210</v>
      </c>
      <c r="H164" s="128">
        <v>27</v>
      </c>
      <c r="I164" s="129"/>
      <c r="J164" s="129">
        <f>ROUND(I164*H164,2)</f>
        <v>0</v>
      </c>
      <c r="K164" s="126" t="s">
        <v>1</v>
      </c>
      <c r="L164" s="130"/>
      <c r="M164" s="131" t="s">
        <v>1</v>
      </c>
      <c r="N164" s="132" t="s">
        <v>36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228</v>
      </c>
      <c r="AT164" s="135" t="s">
        <v>150</v>
      </c>
      <c r="AU164" s="135" t="s">
        <v>81</v>
      </c>
      <c r="AY164" s="13" t="s">
        <v>147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79</v>
      </c>
      <c r="BK164" s="136">
        <f>ROUND(I164*H164,2)</f>
        <v>0</v>
      </c>
      <c r="BL164" s="13" t="s">
        <v>220</v>
      </c>
      <c r="BM164" s="135" t="s">
        <v>224</v>
      </c>
    </row>
    <row r="165" spans="2:65" s="1" customFormat="1">
      <c r="B165" s="25"/>
      <c r="D165" s="137" t="s">
        <v>155</v>
      </c>
      <c r="F165" s="138" t="s">
        <v>766</v>
      </c>
      <c r="L165" s="25"/>
      <c r="M165" s="139"/>
      <c r="T165" s="49"/>
      <c r="AT165" s="13" t="s">
        <v>155</v>
      </c>
      <c r="AU165" s="13" t="s">
        <v>81</v>
      </c>
    </row>
    <row r="166" spans="2:65" s="1" customFormat="1" ht="24.15" customHeight="1">
      <c r="B166" s="25"/>
      <c r="C166" s="140" t="s">
        <v>225</v>
      </c>
      <c r="D166" s="140" t="s">
        <v>165</v>
      </c>
      <c r="E166" s="141" t="s">
        <v>767</v>
      </c>
      <c r="F166" s="142" t="s">
        <v>768</v>
      </c>
      <c r="G166" s="143" t="s">
        <v>210</v>
      </c>
      <c r="H166" s="144">
        <v>63</v>
      </c>
      <c r="I166" s="145"/>
      <c r="J166" s="145">
        <f>ROUND(I166*H166,2)</f>
        <v>0</v>
      </c>
      <c r="K166" s="142" t="s">
        <v>1</v>
      </c>
      <c r="L166" s="25"/>
      <c r="M166" s="146" t="s">
        <v>1</v>
      </c>
      <c r="N166" s="147" t="s">
        <v>36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220</v>
      </c>
      <c r="AT166" s="135" t="s">
        <v>165</v>
      </c>
      <c r="AU166" s="135" t="s">
        <v>81</v>
      </c>
      <c r="AY166" s="13" t="s">
        <v>147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79</v>
      </c>
      <c r="BK166" s="136">
        <f>ROUND(I166*H166,2)</f>
        <v>0</v>
      </c>
      <c r="BL166" s="13" t="s">
        <v>220</v>
      </c>
      <c r="BM166" s="135" t="s">
        <v>229</v>
      </c>
    </row>
    <row r="167" spans="2:65" s="1" customFormat="1">
      <c r="B167" s="25"/>
      <c r="D167" s="137" t="s">
        <v>155</v>
      </c>
      <c r="F167" s="138" t="s">
        <v>768</v>
      </c>
      <c r="L167" s="25"/>
      <c r="M167" s="139"/>
      <c r="T167" s="49"/>
      <c r="AT167" s="13" t="s">
        <v>155</v>
      </c>
      <c r="AU167" s="13" t="s">
        <v>81</v>
      </c>
    </row>
    <row r="168" spans="2:65" s="1" customFormat="1" ht="24.15" customHeight="1">
      <c r="B168" s="25"/>
      <c r="C168" s="124" t="s">
        <v>192</v>
      </c>
      <c r="D168" s="124" t="s">
        <v>150</v>
      </c>
      <c r="E168" s="125" t="s">
        <v>769</v>
      </c>
      <c r="F168" s="126" t="s">
        <v>770</v>
      </c>
      <c r="G168" s="127" t="s">
        <v>210</v>
      </c>
      <c r="H168" s="128">
        <v>45</v>
      </c>
      <c r="I168" s="129"/>
      <c r="J168" s="129">
        <f>ROUND(I168*H168,2)</f>
        <v>0</v>
      </c>
      <c r="K168" s="126" t="s">
        <v>1</v>
      </c>
      <c r="L168" s="130"/>
      <c r="M168" s="131" t="s">
        <v>1</v>
      </c>
      <c r="N168" s="132" t="s">
        <v>36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228</v>
      </c>
      <c r="AT168" s="135" t="s">
        <v>150</v>
      </c>
      <c r="AU168" s="135" t="s">
        <v>81</v>
      </c>
      <c r="AY168" s="13" t="s">
        <v>147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79</v>
      </c>
      <c r="BK168" s="136">
        <f>ROUND(I168*H168,2)</f>
        <v>0</v>
      </c>
      <c r="BL168" s="13" t="s">
        <v>220</v>
      </c>
      <c r="BM168" s="135" t="s">
        <v>232</v>
      </c>
    </row>
    <row r="169" spans="2:65" s="1" customFormat="1">
      <c r="B169" s="25"/>
      <c r="D169" s="137" t="s">
        <v>155</v>
      </c>
      <c r="F169" s="138" t="s">
        <v>770</v>
      </c>
      <c r="L169" s="25"/>
      <c r="M169" s="139"/>
      <c r="T169" s="49"/>
      <c r="AT169" s="13" t="s">
        <v>155</v>
      </c>
      <c r="AU169" s="13" t="s">
        <v>81</v>
      </c>
    </row>
    <row r="170" spans="2:65" s="1" customFormat="1" ht="24.15" customHeight="1">
      <c r="B170" s="25"/>
      <c r="C170" s="124" t="s">
        <v>7</v>
      </c>
      <c r="D170" s="124" t="s">
        <v>150</v>
      </c>
      <c r="E170" s="125" t="s">
        <v>771</v>
      </c>
      <c r="F170" s="126" t="s">
        <v>772</v>
      </c>
      <c r="G170" s="127" t="s">
        <v>210</v>
      </c>
      <c r="H170" s="128">
        <v>1</v>
      </c>
      <c r="I170" s="129"/>
      <c r="J170" s="129">
        <f>ROUND(I170*H170,2)</f>
        <v>0</v>
      </c>
      <c r="K170" s="126" t="s">
        <v>1</v>
      </c>
      <c r="L170" s="130"/>
      <c r="M170" s="131" t="s">
        <v>1</v>
      </c>
      <c r="N170" s="132" t="s">
        <v>36</v>
      </c>
      <c r="O170" s="133">
        <v>0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228</v>
      </c>
      <c r="AT170" s="135" t="s">
        <v>150</v>
      </c>
      <c r="AU170" s="135" t="s">
        <v>81</v>
      </c>
      <c r="AY170" s="13" t="s">
        <v>147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79</v>
      </c>
      <c r="BK170" s="136">
        <f>ROUND(I170*H170,2)</f>
        <v>0</v>
      </c>
      <c r="BL170" s="13" t="s">
        <v>220</v>
      </c>
      <c r="BM170" s="135" t="s">
        <v>235</v>
      </c>
    </row>
    <row r="171" spans="2:65" s="1" customFormat="1">
      <c r="B171" s="25"/>
      <c r="D171" s="137" t="s">
        <v>155</v>
      </c>
      <c r="F171" s="138" t="s">
        <v>772</v>
      </c>
      <c r="L171" s="25"/>
      <c r="M171" s="139"/>
      <c r="T171" s="49"/>
      <c r="AT171" s="13" t="s">
        <v>155</v>
      </c>
      <c r="AU171" s="13" t="s">
        <v>81</v>
      </c>
    </row>
    <row r="172" spans="2:65" s="1" customFormat="1" ht="24.15" customHeight="1">
      <c r="B172" s="25"/>
      <c r="C172" s="140" t="s">
        <v>196</v>
      </c>
      <c r="D172" s="140" t="s">
        <v>165</v>
      </c>
      <c r="E172" s="141" t="s">
        <v>773</v>
      </c>
      <c r="F172" s="142" t="s">
        <v>768</v>
      </c>
      <c r="G172" s="143" t="s">
        <v>210</v>
      </c>
      <c r="H172" s="144">
        <v>2</v>
      </c>
      <c r="I172" s="145"/>
      <c r="J172" s="145">
        <f>ROUND(I172*H172,2)</f>
        <v>0</v>
      </c>
      <c r="K172" s="142" t="s">
        <v>1</v>
      </c>
      <c r="L172" s="25"/>
      <c r="M172" s="146" t="s">
        <v>1</v>
      </c>
      <c r="N172" s="147" t="s">
        <v>36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220</v>
      </c>
      <c r="AT172" s="135" t="s">
        <v>165</v>
      </c>
      <c r="AU172" s="135" t="s">
        <v>81</v>
      </c>
      <c r="AY172" s="13" t="s">
        <v>147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79</v>
      </c>
      <c r="BK172" s="136">
        <f>ROUND(I172*H172,2)</f>
        <v>0</v>
      </c>
      <c r="BL172" s="13" t="s">
        <v>220</v>
      </c>
      <c r="BM172" s="135" t="s">
        <v>238</v>
      </c>
    </row>
    <row r="173" spans="2:65" s="1" customFormat="1">
      <c r="B173" s="25"/>
      <c r="D173" s="137" t="s">
        <v>155</v>
      </c>
      <c r="F173" s="138" t="s">
        <v>768</v>
      </c>
      <c r="L173" s="25"/>
      <c r="M173" s="139"/>
      <c r="T173" s="49"/>
      <c r="AT173" s="13" t="s">
        <v>155</v>
      </c>
      <c r="AU173" s="13" t="s">
        <v>81</v>
      </c>
    </row>
    <row r="174" spans="2:65" s="1" customFormat="1" ht="16.5" customHeight="1">
      <c r="B174" s="25"/>
      <c r="C174" s="124" t="s">
        <v>239</v>
      </c>
      <c r="D174" s="124" t="s">
        <v>150</v>
      </c>
      <c r="E174" s="125" t="s">
        <v>774</v>
      </c>
      <c r="F174" s="126" t="s">
        <v>775</v>
      </c>
      <c r="G174" s="127" t="s">
        <v>210</v>
      </c>
      <c r="H174" s="128">
        <v>3</v>
      </c>
      <c r="I174" s="129"/>
      <c r="J174" s="129">
        <f>ROUND(I174*H174,2)</f>
        <v>0</v>
      </c>
      <c r="K174" s="126" t="s">
        <v>1</v>
      </c>
      <c r="L174" s="130"/>
      <c r="M174" s="131" t="s">
        <v>1</v>
      </c>
      <c r="N174" s="132" t="s">
        <v>36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228</v>
      </c>
      <c r="AT174" s="135" t="s">
        <v>150</v>
      </c>
      <c r="AU174" s="135" t="s">
        <v>81</v>
      </c>
      <c r="AY174" s="13" t="s">
        <v>147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79</v>
      </c>
      <c r="BK174" s="136">
        <f>ROUND(I174*H174,2)</f>
        <v>0</v>
      </c>
      <c r="BL174" s="13" t="s">
        <v>220</v>
      </c>
      <c r="BM174" s="135" t="s">
        <v>242</v>
      </c>
    </row>
    <row r="175" spans="2:65" s="1" customFormat="1">
      <c r="B175" s="25"/>
      <c r="D175" s="137" t="s">
        <v>155</v>
      </c>
      <c r="F175" s="138" t="s">
        <v>775</v>
      </c>
      <c r="L175" s="25"/>
      <c r="M175" s="139"/>
      <c r="T175" s="49"/>
      <c r="AT175" s="13" t="s">
        <v>155</v>
      </c>
      <c r="AU175" s="13" t="s">
        <v>81</v>
      </c>
    </row>
    <row r="176" spans="2:65" s="1" customFormat="1" ht="44.25" customHeight="1">
      <c r="B176" s="25"/>
      <c r="C176" s="140" t="s">
        <v>199</v>
      </c>
      <c r="D176" s="140" t="s">
        <v>165</v>
      </c>
      <c r="E176" s="141" t="s">
        <v>776</v>
      </c>
      <c r="F176" s="142" t="s">
        <v>777</v>
      </c>
      <c r="G176" s="143" t="s">
        <v>210</v>
      </c>
      <c r="H176" s="144">
        <v>11</v>
      </c>
      <c r="I176" s="145"/>
      <c r="J176" s="145">
        <f>ROUND(I176*H176,2)</f>
        <v>0</v>
      </c>
      <c r="K176" s="142" t="s">
        <v>1</v>
      </c>
      <c r="L176" s="25"/>
      <c r="M176" s="146" t="s">
        <v>1</v>
      </c>
      <c r="N176" s="147" t="s">
        <v>36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220</v>
      </c>
      <c r="AT176" s="135" t="s">
        <v>165</v>
      </c>
      <c r="AU176" s="135" t="s">
        <v>81</v>
      </c>
      <c r="AY176" s="13" t="s">
        <v>147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79</v>
      </c>
      <c r="BK176" s="136">
        <f>ROUND(I176*H176,2)</f>
        <v>0</v>
      </c>
      <c r="BL176" s="13" t="s">
        <v>220</v>
      </c>
      <c r="BM176" s="135" t="s">
        <v>245</v>
      </c>
    </row>
    <row r="177" spans="2:65" s="1" customFormat="1" ht="28.8">
      <c r="B177" s="25"/>
      <c r="D177" s="137" t="s">
        <v>155</v>
      </c>
      <c r="F177" s="138" t="s">
        <v>777</v>
      </c>
      <c r="L177" s="25"/>
      <c r="M177" s="139"/>
      <c r="T177" s="49"/>
      <c r="AT177" s="13" t="s">
        <v>155</v>
      </c>
      <c r="AU177" s="13" t="s">
        <v>81</v>
      </c>
    </row>
    <row r="178" spans="2:65" s="1" customFormat="1" ht="16.5" customHeight="1">
      <c r="B178" s="25"/>
      <c r="C178" s="124" t="s">
        <v>246</v>
      </c>
      <c r="D178" s="124" t="s">
        <v>150</v>
      </c>
      <c r="E178" s="125" t="s">
        <v>778</v>
      </c>
      <c r="F178" s="126" t="s">
        <v>779</v>
      </c>
      <c r="G178" s="127" t="s">
        <v>210</v>
      </c>
      <c r="H178" s="128">
        <v>11</v>
      </c>
      <c r="I178" s="129"/>
      <c r="J178" s="129">
        <f>ROUND(I178*H178,2)</f>
        <v>0</v>
      </c>
      <c r="K178" s="126" t="s">
        <v>1</v>
      </c>
      <c r="L178" s="130"/>
      <c r="M178" s="131" t="s">
        <v>1</v>
      </c>
      <c r="N178" s="132" t="s">
        <v>36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228</v>
      </c>
      <c r="AT178" s="135" t="s">
        <v>150</v>
      </c>
      <c r="AU178" s="135" t="s">
        <v>81</v>
      </c>
      <c r="AY178" s="13" t="s">
        <v>147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79</v>
      </c>
      <c r="BK178" s="136">
        <f>ROUND(I178*H178,2)</f>
        <v>0</v>
      </c>
      <c r="BL178" s="13" t="s">
        <v>220</v>
      </c>
      <c r="BM178" s="135" t="s">
        <v>249</v>
      </c>
    </row>
    <row r="179" spans="2:65" s="1" customFormat="1">
      <c r="B179" s="25"/>
      <c r="D179" s="137" t="s">
        <v>155</v>
      </c>
      <c r="F179" s="138" t="s">
        <v>779</v>
      </c>
      <c r="L179" s="25"/>
      <c r="M179" s="139"/>
      <c r="T179" s="49"/>
      <c r="AT179" s="13" t="s">
        <v>155</v>
      </c>
      <c r="AU179" s="13" t="s">
        <v>81</v>
      </c>
    </row>
    <row r="180" spans="2:65" s="1" customFormat="1" ht="16.5" customHeight="1">
      <c r="B180" s="25"/>
      <c r="C180" s="124" t="s">
        <v>203</v>
      </c>
      <c r="D180" s="124" t="s">
        <v>150</v>
      </c>
      <c r="E180" s="125" t="s">
        <v>780</v>
      </c>
      <c r="F180" s="126" t="s">
        <v>781</v>
      </c>
      <c r="G180" s="127" t="s">
        <v>210</v>
      </c>
      <c r="H180" s="128">
        <v>11</v>
      </c>
      <c r="I180" s="129"/>
      <c r="J180" s="129">
        <f>ROUND(I180*H180,2)</f>
        <v>0</v>
      </c>
      <c r="K180" s="126" t="s">
        <v>1</v>
      </c>
      <c r="L180" s="130"/>
      <c r="M180" s="131" t="s">
        <v>1</v>
      </c>
      <c r="N180" s="132" t="s">
        <v>36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228</v>
      </c>
      <c r="AT180" s="135" t="s">
        <v>150</v>
      </c>
      <c r="AU180" s="135" t="s">
        <v>81</v>
      </c>
      <c r="AY180" s="13" t="s">
        <v>147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79</v>
      </c>
      <c r="BK180" s="136">
        <f>ROUND(I180*H180,2)</f>
        <v>0</v>
      </c>
      <c r="BL180" s="13" t="s">
        <v>220</v>
      </c>
      <c r="BM180" s="135" t="s">
        <v>252</v>
      </c>
    </row>
    <row r="181" spans="2:65" s="1" customFormat="1">
      <c r="B181" s="25"/>
      <c r="D181" s="137" t="s">
        <v>155</v>
      </c>
      <c r="F181" s="138" t="s">
        <v>781</v>
      </c>
      <c r="L181" s="25"/>
      <c r="M181" s="139"/>
      <c r="T181" s="49"/>
      <c r="AT181" s="13" t="s">
        <v>155</v>
      </c>
      <c r="AU181" s="13" t="s">
        <v>81</v>
      </c>
    </row>
    <row r="182" spans="2:65" s="1" customFormat="1" ht="24.15" customHeight="1">
      <c r="B182" s="25"/>
      <c r="C182" s="140" t="s">
        <v>253</v>
      </c>
      <c r="D182" s="140" t="s">
        <v>165</v>
      </c>
      <c r="E182" s="141" t="s">
        <v>782</v>
      </c>
      <c r="F182" s="142" t="s">
        <v>783</v>
      </c>
      <c r="G182" s="143" t="s">
        <v>210</v>
      </c>
      <c r="H182" s="144">
        <v>2</v>
      </c>
      <c r="I182" s="145"/>
      <c r="J182" s="145">
        <f>ROUND(I182*H182,2)</f>
        <v>0</v>
      </c>
      <c r="K182" s="142" t="s">
        <v>1</v>
      </c>
      <c r="L182" s="25"/>
      <c r="M182" s="146" t="s">
        <v>1</v>
      </c>
      <c r="N182" s="147" t="s">
        <v>36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220</v>
      </c>
      <c r="AT182" s="135" t="s">
        <v>165</v>
      </c>
      <c r="AU182" s="135" t="s">
        <v>81</v>
      </c>
      <c r="AY182" s="13" t="s">
        <v>147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79</v>
      </c>
      <c r="BK182" s="136">
        <f>ROUND(I182*H182,2)</f>
        <v>0</v>
      </c>
      <c r="BL182" s="13" t="s">
        <v>220</v>
      </c>
      <c r="BM182" s="135" t="s">
        <v>256</v>
      </c>
    </row>
    <row r="183" spans="2:65" s="1" customFormat="1" ht="19.2">
      <c r="B183" s="25"/>
      <c r="D183" s="137" t="s">
        <v>155</v>
      </c>
      <c r="F183" s="138" t="s">
        <v>783</v>
      </c>
      <c r="L183" s="25"/>
      <c r="M183" s="139"/>
      <c r="T183" s="49"/>
      <c r="AT183" s="13" t="s">
        <v>155</v>
      </c>
      <c r="AU183" s="13" t="s">
        <v>81</v>
      </c>
    </row>
    <row r="184" spans="2:65" s="1" customFormat="1" ht="16.5" customHeight="1">
      <c r="B184" s="25"/>
      <c r="C184" s="124" t="s">
        <v>206</v>
      </c>
      <c r="D184" s="124" t="s">
        <v>150</v>
      </c>
      <c r="E184" s="125" t="s">
        <v>784</v>
      </c>
      <c r="F184" s="126" t="s">
        <v>785</v>
      </c>
      <c r="G184" s="127" t="s">
        <v>210</v>
      </c>
      <c r="H184" s="128">
        <v>2</v>
      </c>
      <c r="I184" s="129"/>
      <c r="J184" s="129">
        <f>ROUND(I184*H184,2)</f>
        <v>0</v>
      </c>
      <c r="K184" s="126" t="s">
        <v>1</v>
      </c>
      <c r="L184" s="130"/>
      <c r="M184" s="131" t="s">
        <v>1</v>
      </c>
      <c r="N184" s="132" t="s">
        <v>36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228</v>
      </c>
      <c r="AT184" s="135" t="s">
        <v>150</v>
      </c>
      <c r="AU184" s="135" t="s">
        <v>81</v>
      </c>
      <c r="AY184" s="13" t="s">
        <v>147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79</v>
      </c>
      <c r="BK184" s="136">
        <f>ROUND(I184*H184,2)</f>
        <v>0</v>
      </c>
      <c r="BL184" s="13" t="s">
        <v>220</v>
      </c>
      <c r="BM184" s="135" t="s">
        <v>259</v>
      </c>
    </row>
    <row r="185" spans="2:65" s="1" customFormat="1">
      <c r="B185" s="25"/>
      <c r="D185" s="137" t="s">
        <v>155</v>
      </c>
      <c r="F185" s="138" t="s">
        <v>785</v>
      </c>
      <c r="L185" s="25"/>
      <c r="M185" s="139"/>
      <c r="T185" s="49"/>
      <c r="AT185" s="13" t="s">
        <v>155</v>
      </c>
      <c r="AU185" s="13" t="s">
        <v>81</v>
      </c>
    </row>
    <row r="186" spans="2:65" s="1" customFormat="1" ht="24.15" customHeight="1">
      <c r="B186" s="25"/>
      <c r="C186" s="140" t="s">
        <v>262</v>
      </c>
      <c r="D186" s="140" t="s">
        <v>165</v>
      </c>
      <c r="E186" s="141" t="s">
        <v>786</v>
      </c>
      <c r="F186" s="142" t="s">
        <v>787</v>
      </c>
      <c r="G186" s="143" t="s">
        <v>210</v>
      </c>
      <c r="H186" s="144">
        <v>2</v>
      </c>
      <c r="I186" s="145"/>
      <c r="J186" s="145">
        <f>ROUND(I186*H186,2)</f>
        <v>0</v>
      </c>
      <c r="K186" s="142" t="s">
        <v>1</v>
      </c>
      <c r="L186" s="25"/>
      <c r="M186" s="146" t="s">
        <v>1</v>
      </c>
      <c r="N186" s="147" t="s">
        <v>36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220</v>
      </c>
      <c r="AT186" s="135" t="s">
        <v>165</v>
      </c>
      <c r="AU186" s="135" t="s">
        <v>81</v>
      </c>
      <c r="AY186" s="13" t="s">
        <v>147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79</v>
      </c>
      <c r="BK186" s="136">
        <f>ROUND(I186*H186,2)</f>
        <v>0</v>
      </c>
      <c r="BL186" s="13" t="s">
        <v>220</v>
      </c>
      <c r="BM186" s="135" t="s">
        <v>265</v>
      </c>
    </row>
    <row r="187" spans="2:65" s="1" customFormat="1" ht="19.2">
      <c r="B187" s="25"/>
      <c r="D187" s="137" t="s">
        <v>155</v>
      </c>
      <c r="F187" s="138" t="s">
        <v>787</v>
      </c>
      <c r="L187" s="25"/>
      <c r="M187" s="139"/>
      <c r="T187" s="49"/>
      <c r="AT187" s="13" t="s">
        <v>155</v>
      </c>
      <c r="AU187" s="13" t="s">
        <v>81</v>
      </c>
    </row>
    <row r="188" spans="2:65" s="1" customFormat="1" ht="16.5" customHeight="1">
      <c r="B188" s="25"/>
      <c r="C188" s="124" t="s">
        <v>211</v>
      </c>
      <c r="D188" s="124" t="s">
        <v>150</v>
      </c>
      <c r="E188" s="125" t="s">
        <v>788</v>
      </c>
      <c r="F188" s="126" t="s">
        <v>789</v>
      </c>
      <c r="G188" s="127" t="s">
        <v>210</v>
      </c>
      <c r="H188" s="128">
        <v>2</v>
      </c>
      <c r="I188" s="129"/>
      <c r="J188" s="129">
        <f>ROUND(I188*H188,2)</f>
        <v>0</v>
      </c>
      <c r="K188" s="126" t="s">
        <v>1</v>
      </c>
      <c r="L188" s="130"/>
      <c r="M188" s="131" t="s">
        <v>1</v>
      </c>
      <c r="N188" s="132" t="s">
        <v>36</v>
      </c>
      <c r="O188" s="133">
        <v>0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228</v>
      </c>
      <c r="AT188" s="135" t="s">
        <v>150</v>
      </c>
      <c r="AU188" s="135" t="s">
        <v>81</v>
      </c>
      <c r="AY188" s="13" t="s">
        <v>147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79</v>
      </c>
      <c r="BK188" s="136">
        <f>ROUND(I188*H188,2)</f>
        <v>0</v>
      </c>
      <c r="BL188" s="13" t="s">
        <v>220</v>
      </c>
      <c r="BM188" s="135" t="s">
        <v>273</v>
      </c>
    </row>
    <row r="189" spans="2:65" s="1" customFormat="1">
      <c r="B189" s="25"/>
      <c r="D189" s="137" t="s">
        <v>155</v>
      </c>
      <c r="F189" s="138" t="s">
        <v>789</v>
      </c>
      <c r="L189" s="25"/>
      <c r="M189" s="139"/>
      <c r="T189" s="49"/>
      <c r="AT189" s="13" t="s">
        <v>155</v>
      </c>
      <c r="AU189" s="13" t="s">
        <v>81</v>
      </c>
    </row>
    <row r="190" spans="2:65" s="1" customFormat="1" ht="62.7" customHeight="1">
      <c r="B190" s="25"/>
      <c r="C190" s="140" t="s">
        <v>276</v>
      </c>
      <c r="D190" s="140" t="s">
        <v>165</v>
      </c>
      <c r="E190" s="141" t="s">
        <v>790</v>
      </c>
      <c r="F190" s="142" t="s">
        <v>791</v>
      </c>
      <c r="G190" s="143" t="s">
        <v>187</v>
      </c>
      <c r="H190" s="144">
        <v>30</v>
      </c>
      <c r="I190" s="145"/>
      <c r="J190" s="145">
        <f>ROUND(I190*H190,2)</f>
        <v>0</v>
      </c>
      <c r="K190" s="142" t="s">
        <v>1</v>
      </c>
      <c r="L190" s="25"/>
      <c r="M190" s="146" t="s">
        <v>1</v>
      </c>
      <c r="N190" s="147" t="s">
        <v>36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220</v>
      </c>
      <c r="AT190" s="135" t="s">
        <v>165</v>
      </c>
      <c r="AU190" s="135" t="s">
        <v>81</v>
      </c>
      <c r="AY190" s="13" t="s">
        <v>147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79</v>
      </c>
      <c r="BK190" s="136">
        <f>ROUND(I190*H190,2)</f>
        <v>0</v>
      </c>
      <c r="BL190" s="13" t="s">
        <v>220</v>
      </c>
      <c r="BM190" s="135" t="s">
        <v>279</v>
      </c>
    </row>
    <row r="191" spans="2:65" s="1" customFormat="1" ht="38.4">
      <c r="B191" s="25"/>
      <c r="D191" s="137" t="s">
        <v>155</v>
      </c>
      <c r="F191" s="138" t="s">
        <v>791</v>
      </c>
      <c r="L191" s="25"/>
      <c r="M191" s="139"/>
      <c r="T191" s="49"/>
      <c r="AT191" s="13" t="s">
        <v>155</v>
      </c>
      <c r="AU191" s="13" t="s">
        <v>81</v>
      </c>
    </row>
    <row r="192" spans="2:65" s="1" customFormat="1" ht="16.5" customHeight="1">
      <c r="B192" s="25"/>
      <c r="C192" s="124" t="s">
        <v>191</v>
      </c>
      <c r="D192" s="124" t="s">
        <v>150</v>
      </c>
      <c r="E192" s="125" t="s">
        <v>792</v>
      </c>
      <c r="F192" s="126" t="s">
        <v>793</v>
      </c>
      <c r="G192" s="127" t="s">
        <v>187</v>
      </c>
      <c r="H192" s="128">
        <v>30</v>
      </c>
      <c r="I192" s="129"/>
      <c r="J192" s="129">
        <f>ROUND(I192*H192,2)</f>
        <v>0</v>
      </c>
      <c r="K192" s="126" t="s">
        <v>1</v>
      </c>
      <c r="L192" s="130"/>
      <c r="M192" s="131" t="s">
        <v>1</v>
      </c>
      <c r="N192" s="132" t="s">
        <v>36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228</v>
      </c>
      <c r="AT192" s="135" t="s">
        <v>150</v>
      </c>
      <c r="AU192" s="135" t="s">
        <v>81</v>
      </c>
      <c r="AY192" s="13" t="s">
        <v>147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79</v>
      </c>
      <c r="BK192" s="136">
        <f>ROUND(I192*H192,2)</f>
        <v>0</v>
      </c>
      <c r="BL192" s="13" t="s">
        <v>220</v>
      </c>
      <c r="BM192" s="135" t="s">
        <v>220</v>
      </c>
    </row>
    <row r="193" spans="2:65" s="1" customFormat="1">
      <c r="B193" s="25"/>
      <c r="D193" s="137" t="s">
        <v>155</v>
      </c>
      <c r="F193" s="138" t="s">
        <v>793</v>
      </c>
      <c r="L193" s="25"/>
      <c r="M193" s="139"/>
      <c r="T193" s="49"/>
      <c r="AT193" s="13" t="s">
        <v>155</v>
      </c>
      <c r="AU193" s="13" t="s">
        <v>81</v>
      </c>
    </row>
    <row r="194" spans="2:65" s="1" customFormat="1" ht="24.15" customHeight="1">
      <c r="B194" s="25"/>
      <c r="C194" s="124" t="s">
        <v>284</v>
      </c>
      <c r="D194" s="124" t="s">
        <v>150</v>
      </c>
      <c r="E194" s="125" t="s">
        <v>721</v>
      </c>
      <c r="F194" s="126" t="s">
        <v>722</v>
      </c>
      <c r="G194" s="127" t="s">
        <v>168</v>
      </c>
      <c r="H194" s="128">
        <v>1</v>
      </c>
      <c r="I194" s="129"/>
      <c r="J194" s="129">
        <f>ROUND(I194*H194,2)</f>
        <v>0</v>
      </c>
      <c r="K194" s="126" t="s">
        <v>1</v>
      </c>
      <c r="L194" s="130"/>
      <c r="M194" s="131" t="s">
        <v>1</v>
      </c>
      <c r="N194" s="132" t="s">
        <v>36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228</v>
      </c>
      <c r="AT194" s="135" t="s">
        <v>150</v>
      </c>
      <c r="AU194" s="135" t="s">
        <v>81</v>
      </c>
      <c r="AY194" s="13" t="s">
        <v>147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79</v>
      </c>
      <c r="BK194" s="136">
        <f>ROUND(I194*H194,2)</f>
        <v>0</v>
      </c>
      <c r="BL194" s="13" t="s">
        <v>220</v>
      </c>
      <c r="BM194" s="135" t="s">
        <v>288</v>
      </c>
    </row>
    <row r="195" spans="2:65" s="1" customFormat="1" ht="19.2">
      <c r="B195" s="25"/>
      <c r="D195" s="137" t="s">
        <v>155</v>
      </c>
      <c r="F195" s="138" t="s">
        <v>722</v>
      </c>
      <c r="L195" s="25"/>
      <c r="M195" s="139"/>
      <c r="T195" s="49"/>
      <c r="AT195" s="13" t="s">
        <v>155</v>
      </c>
      <c r="AU195" s="13" t="s">
        <v>81</v>
      </c>
    </row>
    <row r="196" spans="2:65" s="1" customFormat="1" ht="37.799999999999997" customHeight="1">
      <c r="B196" s="25"/>
      <c r="C196" s="140" t="s">
        <v>221</v>
      </c>
      <c r="D196" s="140" t="s">
        <v>165</v>
      </c>
      <c r="E196" s="141" t="s">
        <v>794</v>
      </c>
      <c r="F196" s="142" t="s">
        <v>795</v>
      </c>
      <c r="G196" s="143" t="s">
        <v>187</v>
      </c>
      <c r="H196" s="144">
        <v>120</v>
      </c>
      <c r="I196" s="145"/>
      <c r="J196" s="145">
        <f>ROUND(I196*H196,2)</f>
        <v>0</v>
      </c>
      <c r="K196" s="142" t="s">
        <v>1</v>
      </c>
      <c r="L196" s="25"/>
      <c r="M196" s="146" t="s">
        <v>1</v>
      </c>
      <c r="N196" s="147" t="s">
        <v>36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220</v>
      </c>
      <c r="AT196" s="135" t="s">
        <v>165</v>
      </c>
      <c r="AU196" s="135" t="s">
        <v>81</v>
      </c>
      <c r="AY196" s="13" t="s">
        <v>147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79</v>
      </c>
      <c r="BK196" s="136">
        <f>ROUND(I196*H196,2)</f>
        <v>0</v>
      </c>
      <c r="BL196" s="13" t="s">
        <v>220</v>
      </c>
      <c r="BM196" s="135" t="s">
        <v>366</v>
      </c>
    </row>
    <row r="197" spans="2:65" s="1" customFormat="1" ht="19.2">
      <c r="B197" s="25"/>
      <c r="D197" s="137" t="s">
        <v>155</v>
      </c>
      <c r="F197" s="138" t="s">
        <v>795</v>
      </c>
      <c r="L197" s="25"/>
      <c r="M197" s="139"/>
      <c r="T197" s="49"/>
      <c r="AT197" s="13" t="s">
        <v>155</v>
      </c>
      <c r="AU197" s="13" t="s">
        <v>81</v>
      </c>
    </row>
    <row r="198" spans="2:65" s="1" customFormat="1" ht="21.75" customHeight="1">
      <c r="B198" s="25"/>
      <c r="C198" s="124" t="s">
        <v>367</v>
      </c>
      <c r="D198" s="124" t="s">
        <v>150</v>
      </c>
      <c r="E198" s="125" t="s">
        <v>796</v>
      </c>
      <c r="F198" s="126" t="s">
        <v>797</v>
      </c>
      <c r="G198" s="127" t="s">
        <v>187</v>
      </c>
      <c r="H198" s="128">
        <v>120</v>
      </c>
      <c r="I198" s="129"/>
      <c r="J198" s="129">
        <f>ROUND(I198*H198,2)</f>
        <v>0</v>
      </c>
      <c r="K198" s="126" t="s">
        <v>1</v>
      </c>
      <c r="L198" s="130"/>
      <c r="M198" s="131" t="s">
        <v>1</v>
      </c>
      <c r="N198" s="132" t="s">
        <v>36</v>
      </c>
      <c r="O198" s="133">
        <v>0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228</v>
      </c>
      <c r="AT198" s="135" t="s">
        <v>150</v>
      </c>
      <c r="AU198" s="135" t="s">
        <v>81</v>
      </c>
      <c r="AY198" s="13" t="s">
        <v>147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79</v>
      </c>
      <c r="BK198" s="136">
        <f>ROUND(I198*H198,2)</f>
        <v>0</v>
      </c>
      <c r="BL198" s="13" t="s">
        <v>220</v>
      </c>
      <c r="BM198" s="135" t="s">
        <v>370</v>
      </c>
    </row>
    <row r="199" spans="2:65" s="1" customFormat="1">
      <c r="B199" s="25"/>
      <c r="D199" s="137" t="s">
        <v>155</v>
      </c>
      <c r="F199" s="138" t="s">
        <v>797</v>
      </c>
      <c r="L199" s="25"/>
      <c r="M199" s="139"/>
      <c r="T199" s="49"/>
      <c r="AT199" s="13" t="s">
        <v>155</v>
      </c>
      <c r="AU199" s="13" t="s">
        <v>81</v>
      </c>
    </row>
    <row r="200" spans="2:65" s="11" customFormat="1" ht="22.8" customHeight="1">
      <c r="B200" s="113"/>
      <c r="D200" s="114" t="s">
        <v>70</v>
      </c>
      <c r="E200" s="122" t="s">
        <v>399</v>
      </c>
      <c r="F200" s="122" t="s">
        <v>400</v>
      </c>
      <c r="J200" s="123">
        <f>BK200</f>
        <v>0</v>
      </c>
      <c r="L200" s="113"/>
      <c r="M200" s="117"/>
      <c r="P200" s="118">
        <f>SUM(P201:P222)</f>
        <v>0</v>
      </c>
      <c r="R200" s="118">
        <f>SUM(R201:R222)</f>
        <v>0</v>
      </c>
      <c r="T200" s="119">
        <f>SUM(T201:T222)</f>
        <v>0</v>
      </c>
      <c r="AR200" s="114" t="s">
        <v>158</v>
      </c>
      <c r="AT200" s="120" t="s">
        <v>70</v>
      </c>
      <c r="AU200" s="120" t="s">
        <v>79</v>
      </c>
      <c r="AY200" s="114" t="s">
        <v>147</v>
      </c>
      <c r="BK200" s="121">
        <f>SUM(BK201:BK222)</f>
        <v>0</v>
      </c>
    </row>
    <row r="201" spans="2:65" s="1" customFormat="1" ht="21.75" customHeight="1">
      <c r="B201" s="25"/>
      <c r="C201" s="140" t="s">
        <v>224</v>
      </c>
      <c r="D201" s="140" t="s">
        <v>165</v>
      </c>
      <c r="E201" s="141" t="s">
        <v>798</v>
      </c>
      <c r="F201" s="142" t="s">
        <v>799</v>
      </c>
      <c r="G201" s="143" t="s">
        <v>800</v>
      </c>
      <c r="H201" s="144">
        <v>0.1</v>
      </c>
      <c r="I201" s="145"/>
      <c r="J201" s="145">
        <f>ROUND(I201*H201,2)</f>
        <v>0</v>
      </c>
      <c r="K201" s="142" t="s">
        <v>1</v>
      </c>
      <c r="L201" s="25"/>
      <c r="M201" s="146" t="s">
        <v>1</v>
      </c>
      <c r="N201" s="147" t="s">
        <v>36</v>
      </c>
      <c r="O201" s="133">
        <v>0</v>
      </c>
      <c r="P201" s="133">
        <f>O201*H201</f>
        <v>0</v>
      </c>
      <c r="Q201" s="133">
        <v>0</v>
      </c>
      <c r="R201" s="133">
        <f>Q201*H201</f>
        <v>0</v>
      </c>
      <c r="S201" s="133">
        <v>0</v>
      </c>
      <c r="T201" s="134">
        <f>S201*H201</f>
        <v>0</v>
      </c>
      <c r="AR201" s="135" t="s">
        <v>220</v>
      </c>
      <c r="AT201" s="135" t="s">
        <v>165</v>
      </c>
      <c r="AU201" s="135" t="s">
        <v>81</v>
      </c>
      <c r="AY201" s="13" t="s">
        <v>147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79</v>
      </c>
      <c r="BK201" s="136">
        <f>ROUND(I201*H201,2)</f>
        <v>0</v>
      </c>
      <c r="BL201" s="13" t="s">
        <v>220</v>
      </c>
      <c r="BM201" s="135" t="s">
        <v>373</v>
      </c>
    </row>
    <row r="202" spans="2:65" s="1" customFormat="1">
      <c r="B202" s="25"/>
      <c r="D202" s="137" t="s">
        <v>155</v>
      </c>
      <c r="F202" s="138" t="s">
        <v>799</v>
      </c>
      <c r="L202" s="25"/>
      <c r="M202" s="139"/>
      <c r="T202" s="49"/>
      <c r="AT202" s="13" t="s">
        <v>155</v>
      </c>
      <c r="AU202" s="13" t="s">
        <v>81</v>
      </c>
    </row>
    <row r="203" spans="2:65" s="1" customFormat="1" ht="44.25" customHeight="1">
      <c r="B203" s="25"/>
      <c r="C203" s="140" t="s">
        <v>374</v>
      </c>
      <c r="D203" s="140" t="s">
        <v>165</v>
      </c>
      <c r="E203" s="141" t="s">
        <v>801</v>
      </c>
      <c r="F203" s="142" t="s">
        <v>802</v>
      </c>
      <c r="G203" s="143" t="s">
        <v>175</v>
      </c>
      <c r="H203" s="144">
        <v>42</v>
      </c>
      <c r="I203" s="145"/>
      <c r="J203" s="145">
        <f>ROUND(I203*H203,2)</f>
        <v>0</v>
      </c>
      <c r="K203" s="142" t="s">
        <v>1</v>
      </c>
      <c r="L203" s="25"/>
      <c r="M203" s="146" t="s">
        <v>1</v>
      </c>
      <c r="N203" s="147" t="s">
        <v>36</v>
      </c>
      <c r="O203" s="133">
        <v>0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220</v>
      </c>
      <c r="AT203" s="135" t="s">
        <v>165</v>
      </c>
      <c r="AU203" s="135" t="s">
        <v>81</v>
      </c>
      <c r="AY203" s="13" t="s">
        <v>147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79</v>
      </c>
      <c r="BK203" s="136">
        <f>ROUND(I203*H203,2)</f>
        <v>0</v>
      </c>
      <c r="BL203" s="13" t="s">
        <v>220</v>
      </c>
      <c r="BM203" s="135" t="s">
        <v>377</v>
      </c>
    </row>
    <row r="204" spans="2:65" s="1" customFormat="1" ht="28.8">
      <c r="B204" s="25"/>
      <c r="D204" s="137" t="s">
        <v>155</v>
      </c>
      <c r="F204" s="138" t="s">
        <v>802</v>
      </c>
      <c r="L204" s="25"/>
      <c r="M204" s="139"/>
      <c r="T204" s="49"/>
      <c r="AT204" s="13" t="s">
        <v>155</v>
      </c>
      <c r="AU204" s="13" t="s">
        <v>81</v>
      </c>
    </row>
    <row r="205" spans="2:65" s="1" customFormat="1" ht="66.75" customHeight="1">
      <c r="B205" s="25"/>
      <c r="C205" s="140" t="s">
        <v>229</v>
      </c>
      <c r="D205" s="140" t="s">
        <v>165</v>
      </c>
      <c r="E205" s="141" t="s">
        <v>803</v>
      </c>
      <c r="F205" s="142" t="s">
        <v>804</v>
      </c>
      <c r="G205" s="143" t="s">
        <v>187</v>
      </c>
      <c r="H205" s="144">
        <v>150</v>
      </c>
      <c r="I205" s="145"/>
      <c r="J205" s="145">
        <f>ROUND(I205*H205,2)</f>
        <v>0</v>
      </c>
      <c r="K205" s="142" t="s">
        <v>1</v>
      </c>
      <c r="L205" s="25"/>
      <c r="M205" s="146" t="s">
        <v>1</v>
      </c>
      <c r="N205" s="147" t="s">
        <v>36</v>
      </c>
      <c r="O205" s="133">
        <v>0</v>
      </c>
      <c r="P205" s="133">
        <f>O205*H205</f>
        <v>0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220</v>
      </c>
      <c r="AT205" s="135" t="s">
        <v>165</v>
      </c>
      <c r="AU205" s="135" t="s">
        <v>81</v>
      </c>
      <c r="AY205" s="13" t="s">
        <v>147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79</v>
      </c>
      <c r="BK205" s="136">
        <f>ROUND(I205*H205,2)</f>
        <v>0</v>
      </c>
      <c r="BL205" s="13" t="s">
        <v>220</v>
      </c>
      <c r="BM205" s="135" t="s">
        <v>380</v>
      </c>
    </row>
    <row r="206" spans="2:65" s="1" customFormat="1" ht="48">
      <c r="B206" s="25"/>
      <c r="D206" s="137" t="s">
        <v>155</v>
      </c>
      <c r="F206" s="138" t="s">
        <v>804</v>
      </c>
      <c r="L206" s="25"/>
      <c r="M206" s="139"/>
      <c r="T206" s="49"/>
      <c r="AT206" s="13" t="s">
        <v>155</v>
      </c>
      <c r="AU206" s="13" t="s">
        <v>81</v>
      </c>
    </row>
    <row r="207" spans="2:65" s="1" customFormat="1" ht="55.5" customHeight="1">
      <c r="B207" s="25"/>
      <c r="C207" s="140" t="s">
        <v>381</v>
      </c>
      <c r="D207" s="140" t="s">
        <v>165</v>
      </c>
      <c r="E207" s="141" t="s">
        <v>805</v>
      </c>
      <c r="F207" s="142" t="s">
        <v>806</v>
      </c>
      <c r="G207" s="143" t="s">
        <v>187</v>
      </c>
      <c r="H207" s="144">
        <v>150</v>
      </c>
      <c r="I207" s="145"/>
      <c r="J207" s="145">
        <f>ROUND(I207*H207,2)</f>
        <v>0</v>
      </c>
      <c r="K207" s="142" t="s">
        <v>1</v>
      </c>
      <c r="L207" s="25"/>
      <c r="M207" s="146" t="s">
        <v>1</v>
      </c>
      <c r="N207" s="147" t="s">
        <v>36</v>
      </c>
      <c r="O207" s="133">
        <v>0</v>
      </c>
      <c r="P207" s="133">
        <f>O207*H207</f>
        <v>0</v>
      </c>
      <c r="Q207" s="133">
        <v>0</v>
      </c>
      <c r="R207" s="133">
        <f>Q207*H207</f>
        <v>0</v>
      </c>
      <c r="S207" s="133">
        <v>0</v>
      </c>
      <c r="T207" s="134">
        <f>S207*H207</f>
        <v>0</v>
      </c>
      <c r="AR207" s="135" t="s">
        <v>220</v>
      </c>
      <c r="AT207" s="135" t="s">
        <v>165</v>
      </c>
      <c r="AU207" s="135" t="s">
        <v>81</v>
      </c>
      <c r="AY207" s="13" t="s">
        <v>147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3" t="s">
        <v>79</v>
      </c>
      <c r="BK207" s="136">
        <f>ROUND(I207*H207,2)</f>
        <v>0</v>
      </c>
      <c r="BL207" s="13" t="s">
        <v>220</v>
      </c>
      <c r="BM207" s="135" t="s">
        <v>384</v>
      </c>
    </row>
    <row r="208" spans="2:65" s="1" customFormat="1" ht="38.4">
      <c r="B208" s="25"/>
      <c r="D208" s="137" t="s">
        <v>155</v>
      </c>
      <c r="F208" s="138" t="s">
        <v>806</v>
      </c>
      <c r="L208" s="25"/>
      <c r="M208" s="139"/>
      <c r="T208" s="49"/>
      <c r="AT208" s="13" t="s">
        <v>155</v>
      </c>
      <c r="AU208" s="13" t="s">
        <v>81</v>
      </c>
    </row>
    <row r="209" spans="2:65" s="1" customFormat="1" ht="16.5" customHeight="1">
      <c r="B209" s="25"/>
      <c r="C209" s="140" t="s">
        <v>232</v>
      </c>
      <c r="D209" s="140" t="s">
        <v>165</v>
      </c>
      <c r="E209" s="141" t="s">
        <v>807</v>
      </c>
      <c r="F209" s="142" t="s">
        <v>808</v>
      </c>
      <c r="G209" s="143" t="s">
        <v>175</v>
      </c>
      <c r="H209" s="144">
        <v>42</v>
      </c>
      <c r="I209" s="145"/>
      <c r="J209" s="145">
        <f>ROUND(I209*H209,2)</f>
        <v>0</v>
      </c>
      <c r="K209" s="142" t="s">
        <v>1</v>
      </c>
      <c r="L209" s="25"/>
      <c r="M209" s="146" t="s">
        <v>1</v>
      </c>
      <c r="N209" s="147" t="s">
        <v>36</v>
      </c>
      <c r="O209" s="133">
        <v>0</v>
      </c>
      <c r="P209" s="133">
        <f>O209*H209</f>
        <v>0</v>
      </c>
      <c r="Q209" s="133">
        <v>0</v>
      </c>
      <c r="R209" s="133">
        <f>Q209*H209</f>
        <v>0</v>
      </c>
      <c r="S209" s="133">
        <v>0</v>
      </c>
      <c r="T209" s="134">
        <f>S209*H209</f>
        <v>0</v>
      </c>
      <c r="AR209" s="135" t="s">
        <v>220</v>
      </c>
      <c r="AT209" s="135" t="s">
        <v>165</v>
      </c>
      <c r="AU209" s="135" t="s">
        <v>81</v>
      </c>
      <c r="AY209" s="13" t="s">
        <v>147</v>
      </c>
      <c r="BE209" s="136">
        <f>IF(N209="základní",J209,0)</f>
        <v>0</v>
      </c>
      <c r="BF209" s="136">
        <f>IF(N209="snížená",J209,0)</f>
        <v>0</v>
      </c>
      <c r="BG209" s="136">
        <f>IF(N209="zákl. přenesená",J209,0)</f>
        <v>0</v>
      </c>
      <c r="BH209" s="136">
        <f>IF(N209="sníž. přenesená",J209,0)</f>
        <v>0</v>
      </c>
      <c r="BI209" s="136">
        <f>IF(N209="nulová",J209,0)</f>
        <v>0</v>
      </c>
      <c r="BJ209" s="13" t="s">
        <v>79</v>
      </c>
      <c r="BK209" s="136">
        <f>ROUND(I209*H209,2)</f>
        <v>0</v>
      </c>
      <c r="BL209" s="13" t="s">
        <v>220</v>
      </c>
      <c r="BM209" s="135" t="s">
        <v>387</v>
      </c>
    </row>
    <row r="210" spans="2:65" s="1" customFormat="1">
      <c r="B210" s="25"/>
      <c r="D210" s="137" t="s">
        <v>155</v>
      </c>
      <c r="F210" s="138" t="s">
        <v>808</v>
      </c>
      <c r="L210" s="25"/>
      <c r="M210" s="139"/>
      <c r="T210" s="49"/>
      <c r="AT210" s="13" t="s">
        <v>155</v>
      </c>
      <c r="AU210" s="13" t="s">
        <v>81</v>
      </c>
    </row>
    <row r="211" spans="2:65" s="1" customFormat="1" ht="24.15" customHeight="1">
      <c r="B211" s="25"/>
      <c r="C211" s="140" t="s">
        <v>388</v>
      </c>
      <c r="D211" s="140" t="s">
        <v>165</v>
      </c>
      <c r="E211" s="141" t="s">
        <v>809</v>
      </c>
      <c r="F211" s="142" t="s">
        <v>810</v>
      </c>
      <c r="G211" s="143" t="s">
        <v>175</v>
      </c>
      <c r="H211" s="144">
        <v>42</v>
      </c>
      <c r="I211" s="145"/>
      <c r="J211" s="145">
        <f>ROUND(I211*H211,2)</f>
        <v>0</v>
      </c>
      <c r="K211" s="142" t="s">
        <v>1</v>
      </c>
      <c r="L211" s="25"/>
      <c r="M211" s="146" t="s">
        <v>1</v>
      </c>
      <c r="N211" s="147" t="s">
        <v>36</v>
      </c>
      <c r="O211" s="133">
        <v>0</v>
      </c>
      <c r="P211" s="133">
        <f>O211*H211</f>
        <v>0</v>
      </c>
      <c r="Q211" s="133">
        <v>0</v>
      </c>
      <c r="R211" s="133">
        <f>Q211*H211</f>
        <v>0</v>
      </c>
      <c r="S211" s="133">
        <v>0</v>
      </c>
      <c r="T211" s="134">
        <f>S211*H211</f>
        <v>0</v>
      </c>
      <c r="AR211" s="135" t="s">
        <v>220</v>
      </c>
      <c r="AT211" s="135" t="s">
        <v>165</v>
      </c>
      <c r="AU211" s="135" t="s">
        <v>81</v>
      </c>
      <c r="AY211" s="13" t="s">
        <v>147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79</v>
      </c>
      <c r="BK211" s="136">
        <f>ROUND(I211*H211,2)</f>
        <v>0</v>
      </c>
      <c r="BL211" s="13" t="s">
        <v>220</v>
      </c>
      <c r="BM211" s="135" t="s">
        <v>391</v>
      </c>
    </row>
    <row r="212" spans="2:65" s="1" customFormat="1" ht="19.2">
      <c r="B212" s="25"/>
      <c r="D212" s="137" t="s">
        <v>155</v>
      </c>
      <c r="F212" s="138" t="s">
        <v>810</v>
      </c>
      <c r="L212" s="25"/>
      <c r="M212" s="139"/>
      <c r="T212" s="49"/>
      <c r="AT212" s="13" t="s">
        <v>155</v>
      </c>
      <c r="AU212" s="13" t="s">
        <v>81</v>
      </c>
    </row>
    <row r="213" spans="2:65" s="1" customFormat="1" ht="37.799999999999997" customHeight="1">
      <c r="B213" s="25"/>
      <c r="C213" s="140" t="s">
        <v>235</v>
      </c>
      <c r="D213" s="140" t="s">
        <v>165</v>
      </c>
      <c r="E213" s="141" t="s">
        <v>811</v>
      </c>
      <c r="F213" s="142" t="s">
        <v>812</v>
      </c>
      <c r="G213" s="143" t="s">
        <v>187</v>
      </c>
      <c r="H213" s="144">
        <v>30</v>
      </c>
      <c r="I213" s="145"/>
      <c r="J213" s="145">
        <f>ROUND(I213*H213,2)</f>
        <v>0</v>
      </c>
      <c r="K213" s="142" t="s">
        <v>1</v>
      </c>
      <c r="L213" s="25"/>
      <c r="M213" s="146" t="s">
        <v>1</v>
      </c>
      <c r="N213" s="147" t="s">
        <v>36</v>
      </c>
      <c r="O213" s="133">
        <v>0</v>
      </c>
      <c r="P213" s="133">
        <f>O213*H213</f>
        <v>0</v>
      </c>
      <c r="Q213" s="133">
        <v>0</v>
      </c>
      <c r="R213" s="133">
        <f>Q213*H213</f>
        <v>0</v>
      </c>
      <c r="S213" s="133">
        <v>0</v>
      </c>
      <c r="T213" s="134">
        <f>S213*H213</f>
        <v>0</v>
      </c>
      <c r="AR213" s="135" t="s">
        <v>220</v>
      </c>
      <c r="AT213" s="135" t="s">
        <v>165</v>
      </c>
      <c r="AU213" s="135" t="s">
        <v>81</v>
      </c>
      <c r="AY213" s="13" t="s">
        <v>147</v>
      </c>
      <c r="BE213" s="136">
        <f>IF(N213="základní",J213,0)</f>
        <v>0</v>
      </c>
      <c r="BF213" s="136">
        <f>IF(N213="snížená",J213,0)</f>
        <v>0</v>
      </c>
      <c r="BG213" s="136">
        <f>IF(N213="zákl. přenesená",J213,0)</f>
        <v>0</v>
      </c>
      <c r="BH213" s="136">
        <f>IF(N213="sníž. přenesená",J213,0)</f>
        <v>0</v>
      </c>
      <c r="BI213" s="136">
        <f>IF(N213="nulová",J213,0)</f>
        <v>0</v>
      </c>
      <c r="BJ213" s="13" t="s">
        <v>79</v>
      </c>
      <c r="BK213" s="136">
        <f>ROUND(I213*H213,2)</f>
        <v>0</v>
      </c>
      <c r="BL213" s="13" t="s">
        <v>220</v>
      </c>
      <c r="BM213" s="135" t="s">
        <v>394</v>
      </c>
    </row>
    <row r="214" spans="2:65" s="1" customFormat="1" ht="19.2">
      <c r="B214" s="25"/>
      <c r="D214" s="137" t="s">
        <v>155</v>
      </c>
      <c r="F214" s="138" t="s">
        <v>812</v>
      </c>
      <c r="L214" s="25"/>
      <c r="M214" s="139"/>
      <c r="T214" s="49"/>
      <c r="AT214" s="13" t="s">
        <v>155</v>
      </c>
      <c r="AU214" s="13" t="s">
        <v>81</v>
      </c>
    </row>
    <row r="215" spans="2:65" s="1" customFormat="1" ht="24.15" customHeight="1">
      <c r="B215" s="25"/>
      <c r="C215" s="124" t="s">
        <v>395</v>
      </c>
      <c r="D215" s="124" t="s">
        <v>150</v>
      </c>
      <c r="E215" s="125" t="s">
        <v>813</v>
      </c>
      <c r="F215" s="126" t="s">
        <v>814</v>
      </c>
      <c r="G215" s="127" t="s">
        <v>187</v>
      </c>
      <c r="H215" s="128">
        <v>30</v>
      </c>
      <c r="I215" s="129"/>
      <c r="J215" s="129">
        <f>ROUND(I215*H215,2)</f>
        <v>0</v>
      </c>
      <c r="K215" s="126" t="s">
        <v>1</v>
      </c>
      <c r="L215" s="130"/>
      <c r="M215" s="131" t="s">
        <v>1</v>
      </c>
      <c r="N215" s="132" t="s">
        <v>36</v>
      </c>
      <c r="O215" s="133">
        <v>0</v>
      </c>
      <c r="P215" s="133">
        <f>O215*H215</f>
        <v>0</v>
      </c>
      <c r="Q215" s="133">
        <v>0</v>
      </c>
      <c r="R215" s="133">
        <f>Q215*H215</f>
        <v>0</v>
      </c>
      <c r="S215" s="133">
        <v>0</v>
      </c>
      <c r="T215" s="134">
        <f>S215*H215</f>
        <v>0</v>
      </c>
      <c r="AR215" s="135" t="s">
        <v>228</v>
      </c>
      <c r="AT215" s="135" t="s">
        <v>150</v>
      </c>
      <c r="AU215" s="135" t="s">
        <v>81</v>
      </c>
      <c r="AY215" s="13" t="s">
        <v>147</v>
      </c>
      <c r="BE215" s="136">
        <f>IF(N215="základní",J215,0)</f>
        <v>0</v>
      </c>
      <c r="BF215" s="136">
        <f>IF(N215="snížená",J215,0)</f>
        <v>0</v>
      </c>
      <c r="BG215" s="136">
        <f>IF(N215="zákl. přenesená",J215,0)</f>
        <v>0</v>
      </c>
      <c r="BH215" s="136">
        <f>IF(N215="sníž. přenesená",J215,0)</f>
        <v>0</v>
      </c>
      <c r="BI215" s="136">
        <f>IF(N215="nulová",J215,0)</f>
        <v>0</v>
      </c>
      <c r="BJ215" s="13" t="s">
        <v>79</v>
      </c>
      <c r="BK215" s="136">
        <f>ROUND(I215*H215,2)</f>
        <v>0</v>
      </c>
      <c r="BL215" s="13" t="s">
        <v>220</v>
      </c>
      <c r="BM215" s="135" t="s">
        <v>398</v>
      </c>
    </row>
    <row r="216" spans="2:65" s="1" customFormat="1" ht="19.2">
      <c r="B216" s="25"/>
      <c r="D216" s="137" t="s">
        <v>155</v>
      </c>
      <c r="F216" s="138" t="s">
        <v>814</v>
      </c>
      <c r="L216" s="25"/>
      <c r="M216" s="139"/>
      <c r="T216" s="49"/>
      <c r="AT216" s="13" t="s">
        <v>155</v>
      </c>
      <c r="AU216" s="13" t="s">
        <v>81</v>
      </c>
    </row>
    <row r="217" spans="2:65" s="1" customFormat="1" ht="16.5" customHeight="1">
      <c r="B217" s="25"/>
      <c r="C217" s="140" t="s">
        <v>238</v>
      </c>
      <c r="D217" s="140" t="s">
        <v>165</v>
      </c>
      <c r="E217" s="141" t="s">
        <v>815</v>
      </c>
      <c r="F217" s="142" t="s">
        <v>816</v>
      </c>
      <c r="G217" s="143" t="s">
        <v>187</v>
      </c>
      <c r="H217" s="144">
        <v>1</v>
      </c>
      <c r="I217" s="145"/>
      <c r="J217" s="145">
        <f>ROUND(I217*H217,2)</f>
        <v>0</v>
      </c>
      <c r="K217" s="142" t="s">
        <v>1</v>
      </c>
      <c r="L217" s="25"/>
      <c r="M217" s="146" t="s">
        <v>1</v>
      </c>
      <c r="N217" s="147" t="s">
        <v>36</v>
      </c>
      <c r="O217" s="133">
        <v>0</v>
      </c>
      <c r="P217" s="133">
        <f>O217*H217</f>
        <v>0</v>
      </c>
      <c r="Q217" s="133">
        <v>0</v>
      </c>
      <c r="R217" s="133">
        <f>Q217*H217</f>
        <v>0</v>
      </c>
      <c r="S217" s="133">
        <v>0</v>
      </c>
      <c r="T217" s="134">
        <f>S217*H217</f>
        <v>0</v>
      </c>
      <c r="AR217" s="135" t="s">
        <v>220</v>
      </c>
      <c r="AT217" s="135" t="s">
        <v>165</v>
      </c>
      <c r="AU217" s="135" t="s">
        <v>81</v>
      </c>
      <c r="AY217" s="13" t="s">
        <v>147</v>
      </c>
      <c r="BE217" s="136">
        <f>IF(N217="základní",J217,0)</f>
        <v>0</v>
      </c>
      <c r="BF217" s="136">
        <f>IF(N217="snížená",J217,0)</f>
        <v>0</v>
      </c>
      <c r="BG217" s="136">
        <f>IF(N217="zákl. přenesená",J217,0)</f>
        <v>0</v>
      </c>
      <c r="BH217" s="136">
        <f>IF(N217="sníž. přenesená",J217,0)</f>
        <v>0</v>
      </c>
      <c r="BI217" s="136">
        <f>IF(N217="nulová",J217,0)</f>
        <v>0</v>
      </c>
      <c r="BJ217" s="13" t="s">
        <v>79</v>
      </c>
      <c r="BK217" s="136">
        <f>ROUND(I217*H217,2)</f>
        <v>0</v>
      </c>
      <c r="BL217" s="13" t="s">
        <v>220</v>
      </c>
      <c r="BM217" s="135" t="s">
        <v>403</v>
      </c>
    </row>
    <row r="218" spans="2:65" s="1" customFormat="1">
      <c r="B218" s="25"/>
      <c r="D218" s="137" t="s">
        <v>155</v>
      </c>
      <c r="F218" s="138" t="s">
        <v>816</v>
      </c>
      <c r="L218" s="25"/>
      <c r="M218" s="139"/>
      <c r="T218" s="49"/>
      <c r="AT218" s="13" t="s">
        <v>155</v>
      </c>
      <c r="AU218" s="13" t="s">
        <v>81</v>
      </c>
    </row>
    <row r="219" spans="2:65" s="1" customFormat="1" ht="24.15" customHeight="1">
      <c r="B219" s="25"/>
      <c r="C219" s="124" t="s">
        <v>404</v>
      </c>
      <c r="D219" s="124" t="s">
        <v>150</v>
      </c>
      <c r="E219" s="125" t="s">
        <v>817</v>
      </c>
      <c r="F219" s="126" t="s">
        <v>818</v>
      </c>
      <c r="G219" s="127" t="s">
        <v>210</v>
      </c>
      <c r="H219" s="128">
        <v>1</v>
      </c>
      <c r="I219" s="129"/>
      <c r="J219" s="129">
        <f>ROUND(I219*H219,2)</f>
        <v>0</v>
      </c>
      <c r="K219" s="126" t="s">
        <v>1</v>
      </c>
      <c r="L219" s="130"/>
      <c r="M219" s="131" t="s">
        <v>1</v>
      </c>
      <c r="N219" s="132" t="s">
        <v>36</v>
      </c>
      <c r="O219" s="133">
        <v>0</v>
      </c>
      <c r="P219" s="133">
        <f>O219*H219</f>
        <v>0</v>
      </c>
      <c r="Q219" s="133">
        <v>0</v>
      </c>
      <c r="R219" s="133">
        <f>Q219*H219</f>
        <v>0</v>
      </c>
      <c r="S219" s="133">
        <v>0</v>
      </c>
      <c r="T219" s="134">
        <f>S219*H219</f>
        <v>0</v>
      </c>
      <c r="AR219" s="135" t="s">
        <v>228</v>
      </c>
      <c r="AT219" s="135" t="s">
        <v>150</v>
      </c>
      <c r="AU219" s="135" t="s">
        <v>81</v>
      </c>
      <c r="AY219" s="13" t="s">
        <v>147</v>
      </c>
      <c r="BE219" s="136">
        <f>IF(N219="základní",J219,0)</f>
        <v>0</v>
      </c>
      <c r="BF219" s="136">
        <f>IF(N219="snížená",J219,0)</f>
        <v>0</v>
      </c>
      <c r="BG219" s="136">
        <f>IF(N219="zákl. přenesená",J219,0)</f>
        <v>0</v>
      </c>
      <c r="BH219" s="136">
        <f>IF(N219="sníž. přenesená",J219,0)</f>
        <v>0</v>
      </c>
      <c r="BI219" s="136">
        <f>IF(N219="nulová",J219,0)</f>
        <v>0</v>
      </c>
      <c r="BJ219" s="13" t="s">
        <v>79</v>
      </c>
      <c r="BK219" s="136">
        <f>ROUND(I219*H219,2)</f>
        <v>0</v>
      </c>
      <c r="BL219" s="13" t="s">
        <v>220</v>
      </c>
      <c r="BM219" s="135" t="s">
        <v>407</v>
      </c>
    </row>
    <row r="220" spans="2:65" s="1" customFormat="1">
      <c r="B220" s="25"/>
      <c r="D220" s="137" t="s">
        <v>155</v>
      </c>
      <c r="F220" s="138" t="s">
        <v>818</v>
      </c>
      <c r="L220" s="25"/>
      <c r="M220" s="139"/>
      <c r="T220" s="49"/>
      <c r="AT220" s="13" t="s">
        <v>155</v>
      </c>
      <c r="AU220" s="13" t="s">
        <v>81</v>
      </c>
    </row>
    <row r="221" spans="2:65" s="1" customFormat="1" ht="16.5" customHeight="1">
      <c r="B221" s="25"/>
      <c r="C221" s="124" t="s">
        <v>242</v>
      </c>
      <c r="D221" s="124" t="s">
        <v>150</v>
      </c>
      <c r="E221" s="125" t="s">
        <v>819</v>
      </c>
      <c r="F221" s="126" t="s">
        <v>820</v>
      </c>
      <c r="G221" s="127" t="s">
        <v>210</v>
      </c>
      <c r="H221" s="128">
        <v>1</v>
      </c>
      <c r="I221" s="129"/>
      <c r="J221" s="129">
        <f>ROUND(I221*H221,2)</f>
        <v>0</v>
      </c>
      <c r="K221" s="126" t="s">
        <v>1</v>
      </c>
      <c r="L221" s="130"/>
      <c r="M221" s="131" t="s">
        <v>1</v>
      </c>
      <c r="N221" s="132" t="s">
        <v>36</v>
      </c>
      <c r="O221" s="133">
        <v>0</v>
      </c>
      <c r="P221" s="133">
        <f>O221*H221</f>
        <v>0</v>
      </c>
      <c r="Q221" s="133">
        <v>0</v>
      </c>
      <c r="R221" s="133">
        <f>Q221*H221</f>
        <v>0</v>
      </c>
      <c r="S221" s="133">
        <v>0</v>
      </c>
      <c r="T221" s="134">
        <f>S221*H221</f>
        <v>0</v>
      </c>
      <c r="AR221" s="135" t="s">
        <v>228</v>
      </c>
      <c r="AT221" s="135" t="s">
        <v>150</v>
      </c>
      <c r="AU221" s="135" t="s">
        <v>81</v>
      </c>
      <c r="AY221" s="13" t="s">
        <v>147</v>
      </c>
      <c r="BE221" s="136">
        <f>IF(N221="základní",J221,0)</f>
        <v>0</v>
      </c>
      <c r="BF221" s="136">
        <f>IF(N221="snížená",J221,0)</f>
        <v>0</v>
      </c>
      <c r="BG221" s="136">
        <f>IF(N221="zákl. přenesená",J221,0)</f>
        <v>0</v>
      </c>
      <c r="BH221" s="136">
        <f>IF(N221="sníž. přenesená",J221,0)</f>
        <v>0</v>
      </c>
      <c r="BI221" s="136">
        <f>IF(N221="nulová",J221,0)</f>
        <v>0</v>
      </c>
      <c r="BJ221" s="13" t="s">
        <v>79</v>
      </c>
      <c r="BK221" s="136">
        <f>ROUND(I221*H221,2)</f>
        <v>0</v>
      </c>
      <c r="BL221" s="13" t="s">
        <v>220</v>
      </c>
      <c r="BM221" s="135" t="s">
        <v>410</v>
      </c>
    </row>
    <row r="222" spans="2:65" s="1" customFormat="1">
      <c r="B222" s="25"/>
      <c r="D222" s="137" t="s">
        <v>155</v>
      </c>
      <c r="F222" s="138" t="s">
        <v>820</v>
      </c>
      <c r="L222" s="25"/>
      <c r="M222" s="139"/>
      <c r="T222" s="49"/>
      <c r="AT222" s="13" t="s">
        <v>155</v>
      </c>
      <c r="AU222" s="13" t="s">
        <v>81</v>
      </c>
    </row>
    <row r="223" spans="2:65" s="11" customFormat="1" ht="25.95" customHeight="1">
      <c r="B223" s="113"/>
      <c r="D223" s="114" t="s">
        <v>70</v>
      </c>
      <c r="E223" s="115" t="s">
        <v>418</v>
      </c>
      <c r="F223" s="115" t="s">
        <v>419</v>
      </c>
      <c r="J223" s="116">
        <f>BK223</f>
        <v>0</v>
      </c>
      <c r="L223" s="113"/>
      <c r="M223" s="117"/>
      <c r="P223" s="118">
        <f>SUM(P224:P225)</f>
        <v>0</v>
      </c>
      <c r="R223" s="118">
        <f>SUM(R224:R225)</f>
        <v>0</v>
      </c>
      <c r="T223" s="119">
        <f>SUM(T224:T225)</f>
        <v>0</v>
      </c>
      <c r="AR223" s="114" t="s">
        <v>146</v>
      </c>
      <c r="AT223" s="120" t="s">
        <v>70</v>
      </c>
      <c r="AU223" s="120" t="s">
        <v>71</v>
      </c>
      <c r="AY223" s="114" t="s">
        <v>147</v>
      </c>
      <c r="BK223" s="121">
        <f>SUM(BK224:BK225)</f>
        <v>0</v>
      </c>
    </row>
    <row r="224" spans="2:65" s="1" customFormat="1" ht="24.15" customHeight="1">
      <c r="B224" s="25"/>
      <c r="C224" s="140" t="s">
        <v>411</v>
      </c>
      <c r="D224" s="140" t="s">
        <v>165</v>
      </c>
      <c r="E224" s="141" t="s">
        <v>537</v>
      </c>
      <c r="F224" s="142" t="s">
        <v>538</v>
      </c>
      <c r="G224" s="143" t="s">
        <v>287</v>
      </c>
      <c r="H224" s="144">
        <v>20</v>
      </c>
      <c r="I224" s="145"/>
      <c r="J224" s="145">
        <f>ROUND(I224*H224,2)</f>
        <v>0</v>
      </c>
      <c r="K224" s="142" t="s">
        <v>1</v>
      </c>
      <c r="L224" s="25"/>
      <c r="M224" s="146" t="s">
        <v>1</v>
      </c>
      <c r="N224" s="147" t="s">
        <v>36</v>
      </c>
      <c r="O224" s="133">
        <v>0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423</v>
      </c>
      <c r="AT224" s="135" t="s">
        <v>165</v>
      </c>
      <c r="AU224" s="135" t="s">
        <v>79</v>
      </c>
      <c r="AY224" s="13" t="s">
        <v>147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3" t="s">
        <v>79</v>
      </c>
      <c r="BK224" s="136">
        <f>ROUND(I224*H224,2)</f>
        <v>0</v>
      </c>
      <c r="BL224" s="13" t="s">
        <v>423</v>
      </c>
      <c r="BM224" s="135" t="s">
        <v>414</v>
      </c>
    </row>
    <row r="225" spans="2:65" s="1" customFormat="1" ht="19.2">
      <c r="B225" s="25"/>
      <c r="D225" s="137" t="s">
        <v>155</v>
      </c>
      <c r="F225" s="138" t="s">
        <v>538</v>
      </c>
      <c r="L225" s="25"/>
      <c r="M225" s="139"/>
      <c r="T225" s="49"/>
      <c r="AT225" s="13" t="s">
        <v>155</v>
      </c>
      <c r="AU225" s="13" t="s">
        <v>79</v>
      </c>
    </row>
    <row r="226" spans="2:65" s="11" customFormat="1" ht="25.95" customHeight="1">
      <c r="B226" s="113"/>
      <c r="D226" s="114" t="s">
        <v>70</v>
      </c>
      <c r="E226" s="115" t="s">
        <v>266</v>
      </c>
      <c r="F226" s="115" t="s">
        <v>267</v>
      </c>
      <c r="J226" s="116">
        <f>BK226</f>
        <v>0</v>
      </c>
      <c r="L226" s="113"/>
      <c r="M226" s="117"/>
      <c r="P226" s="118">
        <f>P227+P232</f>
        <v>0</v>
      </c>
      <c r="R226" s="118">
        <f>R227+R232</f>
        <v>0</v>
      </c>
      <c r="T226" s="119">
        <f>T227+T232</f>
        <v>0</v>
      </c>
      <c r="AR226" s="114" t="s">
        <v>164</v>
      </c>
      <c r="AT226" s="120" t="s">
        <v>70</v>
      </c>
      <c r="AU226" s="120" t="s">
        <v>71</v>
      </c>
      <c r="AY226" s="114" t="s">
        <v>147</v>
      </c>
      <c r="BK226" s="121">
        <f>BK227+BK232</f>
        <v>0</v>
      </c>
    </row>
    <row r="227" spans="2:65" s="11" customFormat="1" ht="22.8" customHeight="1">
      <c r="B227" s="113"/>
      <c r="D227" s="114" t="s">
        <v>70</v>
      </c>
      <c r="E227" s="122" t="s">
        <v>268</v>
      </c>
      <c r="F227" s="122" t="s">
        <v>269</v>
      </c>
      <c r="J227" s="123">
        <f>BK227</f>
        <v>0</v>
      </c>
      <c r="L227" s="113"/>
      <c r="M227" s="117"/>
      <c r="P227" s="118">
        <f>SUM(P228:P231)</f>
        <v>0</v>
      </c>
      <c r="R227" s="118">
        <f>SUM(R228:R231)</f>
        <v>0</v>
      </c>
      <c r="T227" s="119">
        <f>SUM(T228:T231)</f>
        <v>0</v>
      </c>
      <c r="AR227" s="114" t="s">
        <v>164</v>
      </c>
      <c r="AT227" s="120" t="s">
        <v>70</v>
      </c>
      <c r="AU227" s="120" t="s">
        <v>79</v>
      </c>
      <c r="AY227" s="114" t="s">
        <v>147</v>
      </c>
      <c r="BK227" s="121">
        <f>SUM(BK228:BK231)</f>
        <v>0</v>
      </c>
    </row>
    <row r="228" spans="2:65" s="1" customFormat="1" ht="24.15" customHeight="1">
      <c r="B228" s="25"/>
      <c r="C228" s="140" t="s">
        <v>245</v>
      </c>
      <c r="D228" s="140" t="s">
        <v>165</v>
      </c>
      <c r="E228" s="141" t="s">
        <v>821</v>
      </c>
      <c r="F228" s="142" t="s">
        <v>822</v>
      </c>
      <c r="G228" s="143" t="s">
        <v>272</v>
      </c>
      <c r="H228" s="144">
        <v>1</v>
      </c>
      <c r="I228" s="145"/>
      <c r="J228" s="145">
        <f>ROUND(I228*H228,2)</f>
        <v>0</v>
      </c>
      <c r="K228" s="142" t="s">
        <v>1</v>
      </c>
      <c r="L228" s="25"/>
      <c r="M228" s="146" t="s">
        <v>1</v>
      </c>
      <c r="N228" s="147" t="s">
        <v>36</v>
      </c>
      <c r="O228" s="133">
        <v>0</v>
      </c>
      <c r="P228" s="133">
        <f>O228*H228</f>
        <v>0</v>
      </c>
      <c r="Q228" s="133">
        <v>0</v>
      </c>
      <c r="R228" s="133">
        <f>Q228*H228</f>
        <v>0</v>
      </c>
      <c r="S228" s="133">
        <v>0</v>
      </c>
      <c r="T228" s="134">
        <f>S228*H228</f>
        <v>0</v>
      </c>
      <c r="AR228" s="135" t="s">
        <v>146</v>
      </c>
      <c r="AT228" s="135" t="s">
        <v>165</v>
      </c>
      <c r="AU228" s="135" t="s">
        <v>81</v>
      </c>
      <c r="AY228" s="13" t="s">
        <v>147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3" t="s">
        <v>79</v>
      </c>
      <c r="BK228" s="136">
        <f>ROUND(I228*H228,2)</f>
        <v>0</v>
      </c>
      <c r="BL228" s="13" t="s">
        <v>146</v>
      </c>
      <c r="BM228" s="135" t="s">
        <v>417</v>
      </c>
    </row>
    <row r="229" spans="2:65" s="1" customFormat="1" ht="19.2">
      <c r="B229" s="25"/>
      <c r="D229" s="137" t="s">
        <v>155</v>
      </c>
      <c r="F229" s="138" t="s">
        <v>822</v>
      </c>
      <c r="L229" s="25"/>
      <c r="M229" s="139"/>
      <c r="T229" s="49"/>
      <c r="AT229" s="13" t="s">
        <v>155</v>
      </c>
      <c r="AU229" s="13" t="s">
        <v>81</v>
      </c>
    </row>
    <row r="230" spans="2:65" s="1" customFormat="1" ht="37.799999999999997" customHeight="1">
      <c r="B230" s="25"/>
      <c r="C230" s="140" t="s">
        <v>420</v>
      </c>
      <c r="D230" s="140" t="s">
        <v>165</v>
      </c>
      <c r="E230" s="141" t="s">
        <v>553</v>
      </c>
      <c r="F230" s="142" t="s">
        <v>271</v>
      </c>
      <c r="G230" s="143" t="s">
        <v>272</v>
      </c>
      <c r="H230" s="144">
        <v>1</v>
      </c>
      <c r="I230" s="145"/>
      <c r="J230" s="145">
        <f>ROUND(I230*H230,2)</f>
        <v>0</v>
      </c>
      <c r="K230" s="142" t="s">
        <v>1</v>
      </c>
      <c r="L230" s="25"/>
      <c r="M230" s="146" t="s">
        <v>1</v>
      </c>
      <c r="N230" s="147" t="s">
        <v>36</v>
      </c>
      <c r="O230" s="133">
        <v>0</v>
      </c>
      <c r="P230" s="133">
        <f>O230*H230</f>
        <v>0</v>
      </c>
      <c r="Q230" s="133">
        <v>0</v>
      </c>
      <c r="R230" s="133">
        <f>Q230*H230</f>
        <v>0</v>
      </c>
      <c r="S230" s="133">
        <v>0</v>
      </c>
      <c r="T230" s="134">
        <f>S230*H230</f>
        <v>0</v>
      </c>
      <c r="AR230" s="135" t="s">
        <v>146</v>
      </c>
      <c r="AT230" s="135" t="s">
        <v>165</v>
      </c>
      <c r="AU230" s="135" t="s">
        <v>81</v>
      </c>
      <c r="AY230" s="13" t="s">
        <v>147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3" t="s">
        <v>79</v>
      </c>
      <c r="BK230" s="136">
        <f>ROUND(I230*H230,2)</f>
        <v>0</v>
      </c>
      <c r="BL230" s="13" t="s">
        <v>146</v>
      </c>
      <c r="BM230" s="135" t="s">
        <v>424</v>
      </c>
    </row>
    <row r="231" spans="2:65" s="1" customFormat="1" ht="28.8">
      <c r="B231" s="25"/>
      <c r="D231" s="137" t="s">
        <v>155</v>
      </c>
      <c r="F231" s="138" t="s">
        <v>271</v>
      </c>
      <c r="L231" s="25"/>
      <c r="M231" s="139"/>
      <c r="T231" s="49"/>
      <c r="AT231" s="13" t="s">
        <v>155</v>
      </c>
      <c r="AU231" s="13" t="s">
        <v>81</v>
      </c>
    </row>
    <row r="232" spans="2:65" s="11" customFormat="1" ht="22.8" customHeight="1">
      <c r="B232" s="113"/>
      <c r="D232" s="114" t="s">
        <v>70</v>
      </c>
      <c r="E232" s="122" t="s">
        <v>274</v>
      </c>
      <c r="F232" s="122" t="s">
        <v>275</v>
      </c>
      <c r="J232" s="123">
        <f>BK232</f>
        <v>0</v>
      </c>
      <c r="L232" s="113"/>
      <c r="M232" s="117"/>
      <c r="P232" s="118">
        <f>SUM(P233:P234)</f>
        <v>0</v>
      </c>
      <c r="R232" s="118">
        <f>SUM(R233:R234)</f>
        <v>0</v>
      </c>
      <c r="T232" s="119">
        <f>SUM(T233:T234)</f>
        <v>0</v>
      </c>
      <c r="AR232" s="114" t="s">
        <v>164</v>
      </c>
      <c r="AT232" s="120" t="s">
        <v>70</v>
      </c>
      <c r="AU232" s="120" t="s">
        <v>79</v>
      </c>
      <c r="AY232" s="114" t="s">
        <v>147</v>
      </c>
      <c r="BK232" s="121">
        <f>SUM(BK233:BK234)</f>
        <v>0</v>
      </c>
    </row>
    <row r="233" spans="2:65" s="1" customFormat="1" ht="16.5" customHeight="1">
      <c r="B233" s="25"/>
      <c r="C233" s="140" t="s">
        <v>249</v>
      </c>
      <c r="D233" s="140" t="s">
        <v>165</v>
      </c>
      <c r="E233" s="141" t="s">
        <v>729</v>
      </c>
      <c r="F233" s="142" t="s">
        <v>730</v>
      </c>
      <c r="G233" s="143" t="s">
        <v>272</v>
      </c>
      <c r="H233" s="144">
        <v>1</v>
      </c>
      <c r="I233" s="145"/>
      <c r="J233" s="145">
        <f>ROUND(I233*H233,2)</f>
        <v>0</v>
      </c>
      <c r="K233" s="142" t="s">
        <v>1</v>
      </c>
      <c r="L233" s="25"/>
      <c r="M233" s="146" t="s">
        <v>1</v>
      </c>
      <c r="N233" s="147" t="s">
        <v>36</v>
      </c>
      <c r="O233" s="133">
        <v>0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146</v>
      </c>
      <c r="AT233" s="135" t="s">
        <v>165</v>
      </c>
      <c r="AU233" s="135" t="s">
        <v>81</v>
      </c>
      <c r="AY233" s="13" t="s">
        <v>147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3" t="s">
        <v>79</v>
      </c>
      <c r="BK233" s="136">
        <f>ROUND(I233*H233,2)</f>
        <v>0</v>
      </c>
      <c r="BL233" s="13" t="s">
        <v>146</v>
      </c>
      <c r="BM233" s="135" t="s">
        <v>429</v>
      </c>
    </row>
    <row r="234" spans="2:65" s="1" customFormat="1">
      <c r="B234" s="25"/>
      <c r="D234" s="137" t="s">
        <v>155</v>
      </c>
      <c r="F234" s="138" t="s">
        <v>730</v>
      </c>
      <c r="L234" s="25"/>
      <c r="M234" s="148"/>
      <c r="N234" s="149"/>
      <c r="O234" s="149"/>
      <c r="P234" s="149"/>
      <c r="Q234" s="149"/>
      <c r="R234" s="149"/>
      <c r="S234" s="149"/>
      <c r="T234" s="150"/>
      <c r="AT234" s="13" t="s">
        <v>155</v>
      </c>
      <c r="AU234" s="13" t="s">
        <v>81</v>
      </c>
    </row>
    <row r="235" spans="2:65" s="1" customFormat="1" ht="6.9" customHeight="1">
      <c r="B235" s="37"/>
      <c r="C235" s="38"/>
      <c r="D235" s="38"/>
      <c r="E235" s="38"/>
      <c r="F235" s="38"/>
      <c r="G235" s="38"/>
      <c r="H235" s="38"/>
      <c r="I235" s="38"/>
      <c r="J235" s="38"/>
      <c r="K235" s="38"/>
      <c r="L235" s="25"/>
    </row>
  </sheetData>
  <autoFilter ref="C124:K234" xr:uid="{00000000-0009-0000-0000-00000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B2:BM141"/>
  <sheetViews>
    <sheetView showGridLines="0" topLeftCell="A127" workbookViewId="0">
      <selection activeCell="I128" sqref="I128:I14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102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" customHeight="1">
      <c r="B4" s="16"/>
      <c r="D4" s="17" t="s">
        <v>112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6" t="str">
        <f>'Rekapitulace stavby'!K6</f>
        <v>Výstavba nové měnírny MR 5 Šanov II</v>
      </c>
      <c r="F7" s="187"/>
      <c r="G7" s="187"/>
      <c r="H7" s="18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77" t="s">
        <v>823</v>
      </c>
      <c r="F9" s="185"/>
      <c r="G9" s="185"/>
      <c r="H9" s="18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15. 7. 2025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>Sagasta s.r.o.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31</v>
      </c>
      <c r="J30" s="59">
        <f>ROUND(J124,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48" t="s">
        <v>35</v>
      </c>
      <c r="E33" s="22" t="s">
        <v>36</v>
      </c>
      <c r="F33" s="84">
        <f>ROUND((SUM(BE124:BE140)),  2)</f>
        <v>0</v>
      </c>
      <c r="I33" s="85">
        <v>0.21</v>
      </c>
      <c r="J33" s="84">
        <f>ROUND(((SUM(BE124:BE140))*I33),  2)</f>
        <v>0</v>
      </c>
      <c r="L33" s="25"/>
    </row>
    <row r="34" spans="2:12" s="1" customFormat="1" ht="14.4" customHeight="1">
      <c r="B34" s="25"/>
      <c r="E34" s="22" t="s">
        <v>37</v>
      </c>
      <c r="F34" s="84">
        <f>ROUND((SUM(BF124:BF140)),  2)</f>
        <v>0</v>
      </c>
      <c r="I34" s="85">
        <v>0.12</v>
      </c>
      <c r="J34" s="84">
        <f>ROUND(((SUM(BF124:BF140))*I34),  2)</f>
        <v>0</v>
      </c>
      <c r="L34" s="25"/>
    </row>
    <row r="35" spans="2:12" s="1" customFormat="1" ht="14.4" hidden="1" customHeight="1">
      <c r="B35" s="25"/>
      <c r="E35" s="22" t="s">
        <v>38</v>
      </c>
      <c r="F35" s="84">
        <f>ROUND((SUM(BG124:BG140)),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84">
        <f>ROUND((SUM(BH124:BH140)),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40</v>
      </c>
      <c r="F37" s="84">
        <f>ROUND((SUM(BI124:BI140)),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115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6" t="str">
        <f>E7</f>
        <v>Výstavba nové měnírny MR 5 Šanov II</v>
      </c>
      <c r="F85" s="187"/>
      <c r="G85" s="187"/>
      <c r="H85" s="187"/>
      <c r="L85" s="25"/>
    </row>
    <row r="86" spans="2:47" s="1" customFormat="1" ht="12" customHeight="1">
      <c r="B86" s="25"/>
      <c r="C86" s="22" t="s">
        <v>113</v>
      </c>
      <c r="L86" s="25"/>
    </row>
    <row r="87" spans="2:47" s="1" customFormat="1" ht="16.5" customHeight="1">
      <c r="B87" s="25"/>
      <c r="E87" s="177" t="str">
        <f>E9</f>
        <v>PS 001.8 - Kontejner</v>
      </c>
      <c r="F87" s="185"/>
      <c r="G87" s="185"/>
      <c r="H87" s="18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15. 7. 2025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>Sagasta s.r.o.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116</v>
      </c>
      <c r="D94" s="86"/>
      <c r="E94" s="86"/>
      <c r="F94" s="86"/>
      <c r="G94" s="86"/>
      <c r="H94" s="86"/>
      <c r="I94" s="86"/>
      <c r="J94" s="95" t="s">
        <v>117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118</v>
      </c>
      <c r="J96" s="59">
        <f>J124</f>
        <v>0</v>
      </c>
      <c r="L96" s="25"/>
      <c r="AU96" s="13" t="s">
        <v>119</v>
      </c>
    </row>
    <row r="97" spans="2:12" s="8" customFormat="1" ht="24.9" customHeight="1">
      <c r="B97" s="97"/>
      <c r="D97" s="98" t="s">
        <v>824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2:12" s="9" customFormat="1" ht="19.95" customHeight="1">
      <c r="B98" s="101"/>
      <c r="D98" s="102" t="s">
        <v>825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2:12" s="9" customFormat="1" ht="19.95" customHeight="1">
      <c r="B99" s="101"/>
      <c r="D99" s="102" t="s">
        <v>826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2:12" s="8" customFormat="1" ht="24.9" customHeight="1">
      <c r="B100" s="97"/>
      <c r="D100" s="98" t="s">
        <v>122</v>
      </c>
      <c r="E100" s="99"/>
      <c r="F100" s="99"/>
      <c r="G100" s="99"/>
      <c r="H100" s="99"/>
      <c r="I100" s="99"/>
      <c r="J100" s="100">
        <f>J130</f>
        <v>0</v>
      </c>
      <c r="L100" s="97"/>
    </row>
    <row r="101" spans="2:12" s="9" customFormat="1" ht="19.95" customHeight="1">
      <c r="B101" s="101"/>
      <c r="D101" s="102" t="s">
        <v>123</v>
      </c>
      <c r="E101" s="103"/>
      <c r="F101" s="103"/>
      <c r="G101" s="103"/>
      <c r="H101" s="103"/>
      <c r="I101" s="103"/>
      <c r="J101" s="104">
        <f>J131</f>
        <v>0</v>
      </c>
      <c r="L101" s="101"/>
    </row>
    <row r="102" spans="2:12" s="8" customFormat="1" ht="24.9" customHeight="1">
      <c r="B102" s="97"/>
      <c r="D102" s="98" t="s">
        <v>127</v>
      </c>
      <c r="E102" s="99"/>
      <c r="F102" s="99"/>
      <c r="G102" s="99"/>
      <c r="H102" s="99"/>
      <c r="I102" s="99"/>
      <c r="J102" s="100">
        <f>J134</f>
        <v>0</v>
      </c>
      <c r="L102" s="97"/>
    </row>
    <row r="103" spans="2:12" s="9" customFormat="1" ht="19.95" customHeight="1">
      <c r="B103" s="101"/>
      <c r="D103" s="102" t="s">
        <v>128</v>
      </c>
      <c r="E103" s="103"/>
      <c r="F103" s="103"/>
      <c r="G103" s="103"/>
      <c r="H103" s="103"/>
      <c r="I103" s="103"/>
      <c r="J103" s="104">
        <f>J135</f>
        <v>0</v>
      </c>
      <c r="L103" s="101"/>
    </row>
    <row r="104" spans="2:12" s="9" customFormat="1" ht="19.95" customHeight="1">
      <c r="B104" s="101"/>
      <c r="D104" s="102" t="s">
        <v>129</v>
      </c>
      <c r="E104" s="103"/>
      <c r="F104" s="103"/>
      <c r="G104" s="103"/>
      <c r="H104" s="103"/>
      <c r="I104" s="103"/>
      <c r="J104" s="104">
        <f>J138</f>
        <v>0</v>
      </c>
      <c r="L104" s="101"/>
    </row>
    <row r="105" spans="2:12" s="1" customFormat="1" ht="21.75" customHeight="1">
      <c r="B105" s="25"/>
      <c r="L105" s="25"/>
    </row>
    <row r="106" spans="2:12" s="1" customFormat="1" ht="6.9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6.9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4.9" customHeight="1">
      <c r="B111" s="25"/>
      <c r="C111" s="17" t="s">
        <v>131</v>
      </c>
      <c r="L111" s="25"/>
    </row>
    <row r="112" spans="2:12" s="1" customFormat="1" ht="6.9" customHeight="1">
      <c r="B112" s="25"/>
      <c r="L112" s="25"/>
    </row>
    <row r="113" spans="2:65" s="1" customFormat="1" ht="12" customHeight="1">
      <c r="B113" s="25"/>
      <c r="C113" s="22" t="s">
        <v>14</v>
      </c>
      <c r="L113" s="25"/>
    </row>
    <row r="114" spans="2:65" s="1" customFormat="1" ht="16.5" customHeight="1">
      <c r="B114" s="25"/>
      <c r="E114" s="186" t="str">
        <f>E7</f>
        <v>Výstavba nové měnírny MR 5 Šanov II</v>
      </c>
      <c r="F114" s="187"/>
      <c r="G114" s="187"/>
      <c r="H114" s="187"/>
      <c r="L114" s="25"/>
    </row>
    <row r="115" spans="2:65" s="1" customFormat="1" ht="12" customHeight="1">
      <c r="B115" s="25"/>
      <c r="C115" s="22" t="s">
        <v>113</v>
      </c>
      <c r="L115" s="25"/>
    </row>
    <row r="116" spans="2:65" s="1" customFormat="1" ht="16.5" customHeight="1">
      <c r="B116" s="25"/>
      <c r="E116" s="177" t="str">
        <f>E9</f>
        <v>PS 001.8 - Kontejner</v>
      </c>
      <c r="F116" s="185"/>
      <c r="G116" s="185"/>
      <c r="H116" s="185"/>
      <c r="L116" s="25"/>
    </row>
    <row r="117" spans="2:65" s="1" customFormat="1" ht="6.9" customHeight="1">
      <c r="B117" s="25"/>
      <c r="L117" s="25"/>
    </row>
    <row r="118" spans="2:65" s="1" customFormat="1" ht="12" customHeight="1">
      <c r="B118" s="25"/>
      <c r="C118" s="22" t="s">
        <v>18</v>
      </c>
      <c r="F118" s="20" t="str">
        <f>F12</f>
        <v xml:space="preserve"> </v>
      </c>
      <c r="I118" s="22" t="s">
        <v>20</v>
      </c>
      <c r="J118" s="45" t="str">
        <f>IF(J12="","",J12)</f>
        <v>15. 7. 2025</v>
      </c>
      <c r="L118" s="25"/>
    </row>
    <row r="119" spans="2:65" s="1" customFormat="1" ht="6.9" customHeight="1">
      <c r="B119" s="25"/>
      <c r="L119" s="25"/>
    </row>
    <row r="120" spans="2:65" s="1" customFormat="1" ht="15.15" customHeight="1">
      <c r="B120" s="25"/>
      <c r="C120" s="22" t="s">
        <v>22</v>
      </c>
      <c r="F120" s="20" t="str">
        <f>E15</f>
        <v xml:space="preserve"> </v>
      </c>
      <c r="I120" s="22" t="s">
        <v>26</v>
      </c>
      <c r="J120" s="23" t="str">
        <f>E21</f>
        <v>Sagasta s.r.o.</v>
      </c>
      <c r="L120" s="25"/>
    </row>
    <row r="121" spans="2:65" s="1" customFormat="1" ht="15.15" customHeight="1">
      <c r="B121" s="25"/>
      <c r="C121" s="22" t="s">
        <v>25</v>
      </c>
      <c r="F121" s="20" t="str">
        <f>IF(E18="","",E18)</f>
        <v xml:space="preserve"> </v>
      </c>
      <c r="I121" s="22" t="s">
        <v>29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05"/>
      <c r="C123" s="106" t="s">
        <v>132</v>
      </c>
      <c r="D123" s="107" t="s">
        <v>56</v>
      </c>
      <c r="E123" s="107" t="s">
        <v>52</v>
      </c>
      <c r="F123" s="107" t="s">
        <v>53</v>
      </c>
      <c r="G123" s="107" t="s">
        <v>133</v>
      </c>
      <c r="H123" s="107" t="s">
        <v>134</v>
      </c>
      <c r="I123" s="107" t="s">
        <v>135</v>
      </c>
      <c r="J123" s="107" t="s">
        <v>117</v>
      </c>
      <c r="K123" s="108" t="s">
        <v>136</v>
      </c>
      <c r="L123" s="105"/>
      <c r="M123" s="52" t="s">
        <v>1</v>
      </c>
      <c r="N123" s="53" t="s">
        <v>35</v>
      </c>
      <c r="O123" s="53" t="s">
        <v>137</v>
      </c>
      <c r="P123" s="53" t="s">
        <v>138</v>
      </c>
      <c r="Q123" s="53" t="s">
        <v>139</v>
      </c>
      <c r="R123" s="53" t="s">
        <v>140</v>
      </c>
      <c r="S123" s="53" t="s">
        <v>141</v>
      </c>
      <c r="T123" s="54" t="s">
        <v>142</v>
      </c>
    </row>
    <row r="124" spans="2:65" s="1" customFormat="1" ht="22.8" customHeight="1">
      <c r="B124" s="25"/>
      <c r="C124" s="57" t="s">
        <v>143</v>
      </c>
      <c r="J124" s="109">
        <f>BK124</f>
        <v>0</v>
      </c>
      <c r="L124" s="25"/>
      <c r="M124" s="55"/>
      <c r="N124" s="46"/>
      <c r="O124" s="46"/>
      <c r="P124" s="110">
        <f>P125+P130+P134</f>
        <v>0</v>
      </c>
      <c r="Q124" s="46"/>
      <c r="R124" s="110">
        <f>R125+R130+R134</f>
        <v>0</v>
      </c>
      <c r="S124" s="46"/>
      <c r="T124" s="111">
        <f>T125+T130+T134</f>
        <v>0</v>
      </c>
      <c r="AT124" s="13" t="s">
        <v>70</v>
      </c>
      <c r="AU124" s="13" t="s">
        <v>119</v>
      </c>
      <c r="BK124" s="112">
        <f>BK125+BK130+BK134</f>
        <v>0</v>
      </c>
    </row>
    <row r="125" spans="2:65" s="11" customFormat="1" ht="25.95" customHeight="1">
      <c r="B125" s="113"/>
      <c r="D125" s="114" t="s">
        <v>70</v>
      </c>
      <c r="E125" s="115" t="s">
        <v>827</v>
      </c>
      <c r="F125" s="115" t="s">
        <v>828</v>
      </c>
      <c r="J125" s="116">
        <f>BK125</f>
        <v>0</v>
      </c>
      <c r="L125" s="113"/>
      <c r="M125" s="117"/>
      <c r="P125" s="118">
        <f>P126+P127</f>
        <v>0</v>
      </c>
      <c r="R125" s="118">
        <f>R126+R127</f>
        <v>0</v>
      </c>
      <c r="T125" s="119">
        <f>T126+T127</f>
        <v>0</v>
      </c>
      <c r="AR125" s="114" t="s">
        <v>79</v>
      </c>
      <c r="AT125" s="120" t="s">
        <v>70</v>
      </c>
      <c r="AU125" s="120" t="s">
        <v>71</v>
      </c>
      <c r="AY125" s="114" t="s">
        <v>147</v>
      </c>
      <c r="BK125" s="121">
        <f>BK126+BK127</f>
        <v>0</v>
      </c>
    </row>
    <row r="126" spans="2:65" s="11" customFormat="1" ht="22.8" customHeight="1">
      <c r="B126" s="113"/>
      <c r="D126" s="114" t="s">
        <v>70</v>
      </c>
      <c r="E126" s="122" t="s">
        <v>81</v>
      </c>
      <c r="F126" s="122" t="s">
        <v>829</v>
      </c>
      <c r="J126" s="123">
        <f>BK126</f>
        <v>0</v>
      </c>
      <c r="L126" s="113"/>
      <c r="M126" s="117"/>
      <c r="P126" s="118">
        <v>0</v>
      </c>
      <c r="R126" s="118">
        <v>0</v>
      </c>
      <c r="T126" s="119">
        <v>0</v>
      </c>
      <c r="AR126" s="114" t="s">
        <v>79</v>
      </c>
      <c r="AT126" s="120" t="s">
        <v>70</v>
      </c>
      <c r="AU126" s="120" t="s">
        <v>79</v>
      </c>
      <c r="AY126" s="114" t="s">
        <v>147</v>
      </c>
      <c r="BK126" s="121">
        <v>0</v>
      </c>
    </row>
    <row r="127" spans="2:65" s="11" customFormat="1" ht="22.8" customHeight="1">
      <c r="B127" s="113"/>
      <c r="D127" s="114" t="s">
        <v>70</v>
      </c>
      <c r="E127" s="122" t="s">
        <v>158</v>
      </c>
      <c r="F127" s="122" t="s">
        <v>830</v>
      </c>
      <c r="J127" s="123">
        <f>BK127</f>
        <v>0</v>
      </c>
      <c r="L127" s="113"/>
      <c r="M127" s="117"/>
      <c r="P127" s="118">
        <f>SUM(P128:P129)</f>
        <v>0</v>
      </c>
      <c r="R127" s="118">
        <f>SUM(R128:R129)</f>
        <v>0</v>
      </c>
      <c r="T127" s="119">
        <f>SUM(T128:T129)</f>
        <v>0</v>
      </c>
      <c r="AR127" s="114" t="s">
        <v>79</v>
      </c>
      <c r="AT127" s="120" t="s">
        <v>70</v>
      </c>
      <c r="AU127" s="120" t="s">
        <v>79</v>
      </c>
      <c r="AY127" s="114" t="s">
        <v>147</v>
      </c>
      <c r="BK127" s="121">
        <f>SUM(BK128:BK129)</f>
        <v>0</v>
      </c>
    </row>
    <row r="128" spans="2:65" s="1" customFormat="1" ht="49.05" customHeight="1">
      <c r="B128" s="25"/>
      <c r="C128" s="140" t="s">
        <v>79</v>
      </c>
      <c r="D128" s="140" t="s">
        <v>165</v>
      </c>
      <c r="E128" s="141" t="s">
        <v>831</v>
      </c>
      <c r="F128" s="142" t="s">
        <v>832</v>
      </c>
      <c r="G128" s="143" t="s">
        <v>833</v>
      </c>
      <c r="H128" s="144">
        <v>1</v>
      </c>
      <c r="I128" s="145"/>
      <c r="J128" s="145">
        <f>ROUND(I128*H128,2)</f>
        <v>0</v>
      </c>
      <c r="K128" s="142" t="s">
        <v>1</v>
      </c>
      <c r="L128" s="25"/>
      <c r="M128" s="146" t="s">
        <v>1</v>
      </c>
      <c r="N128" s="147" t="s">
        <v>36</v>
      </c>
      <c r="O128" s="133">
        <v>0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146</v>
      </c>
      <c r="AT128" s="135" t="s">
        <v>165</v>
      </c>
      <c r="AU128" s="135" t="s">
        <v>81</v>
      </c>
      <c r="AY128" s="13" t="s">
        <v>147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79</v>
      </c>
      <c r="BK128" s="136">
        <f>ROUND(I128*H128,2)</f>
        <v>0</v>
      </c>
      <c r="BL128" s="13" t="s">
        <v>146</v>
      </c>
      <c r="BM128" s="135" t="s">
        <v>81</v>
      </c>
    </row>
    <row r="129" spans="2:65" s="1" customFormat="1" ht="38.4">
      <c r="B129" s="25"/>
      <c r="D129" s="137" t="s">
        <v>155</v>
      </c>
      <c r="F129" s="138" t="s">
        <v>832</v>
      </c>
      <c r="L129" s="25"/>
      <c r="M129" s="139"/>
      <c r="T129" s="49"/>
      <c r="AT129" s="13" t="s">
        <v>155</v>
      </c>
      <c r="AU129" s="13" t="s">
        <v>81</v>
      </c>
    </row>
    <row r="130" spans="2:65" s="11" customFormat="1" ht="25.95" customHeight="1">
      <c r="B130" s="113"/>
      <c r="D130" s="114" t="s">
        <v>70</v>
      </c>
      <c r="E130" s="115" t="s">
        <v>180</v>
      </c>
      <c r="F130" s="115" t="s">
        <v>181</v>
      </c>
      <c r="J130" s="116">
        <f>BK130</f>
        <v>0</v>
      </c>
      <c r="L130" s="113"/>
      <c r="M130" s="117"/>
      <c r="P130" s="118">
        <f>P131</f>
        <v>0</v>
      </c>
      <c r="R130" s="118">
        <f>R131</f>
        <v>0</v>
      </c>
      <c r="T130" s="119">
        <f>T131</f>
        <v>0</v>
      </c>
      <c r="AR130" s="114" t="s">
        <v>81</v>
      </c>
      <c r="AT130" s="120" t="s">
        <v>70</v>
      </c>
      <c r="AU130" s="120" t="s">
        <v>71</v>
      </c>
      <c r="AY130" s="114" t="s">
        <v>147</v>
      </c>
      <c r="BK130" s="121">
        <f>BK131</f>
        <v>0</v>
      </c>
    </row>
    <row r="131" spans="2:65" s="11" customFormat="1" ht="22.8" customHeight="1">
      <c r="B131" s="113"/>
      <c r="D131" s="114" t="s">
        <v>70</v>
      </c>
      <c r="E131" s="122" t="s">
        <v>182</v>
      </c>
      <c r="F131" s="122" t="s">
        <v>183</v>
      </c>
      <c r="J131" s="123">
        <f>BK131</f>
        <v>0</v>
      </c>
      <c r="L131" s="113"/>
      <c r="M131" s="117"/>
      <c r="P131" s="118">
        <f>SUM(P132:P133)</f>
        <v>0</v>
      </c>
      <c r="R131" s="118">
        <f>SUM(R132:R133)</f>
        <v>0</v>
      </c>
      <c r="T131" s="119">
        <f>SUM(T132:T133)</f>
        <v>0</v>
      </c>
      <c r="AR131" s="114" t="s">
        <v>81</v>
      </c>
      <c r="AT131" s="120" t="s">
        <v>70</v>
      </c>
      <c r="AU131" s="120" t="s">
        <v>79</v>
      </c>
      <c r="AY131" s="114" t="s">
        <v>147</v>
      </c>
      <c r="BK131" s="121">
        <f>SUM(BK132:BK133)</f>
        <v>0</v>
      </c>
    </row>
    <row r="132" spans="2:65" s="1" customFormat="1" ht="24.15" customHeight="1">
      <c r="B132" s="25"/>
      <c r="C132" s="140" t="s">
        <v>81</v>
      </c>
      <c r="D132" s="140" t="s">
        <v>165</v>
      </c>
      <c r="E132" s="141" t="s">
        <v>834</v>
      </c>
      <c r="F132" s="142" t="s">
        <v>835</v>
      </c>
      <c r="G132" s="143" t="s">
        <v>210</v>
      </c>
      <c r="H132" s="144">
        <v>21</v>
      </c>
      <c r="I132" s="145"/>
      <c r="J132" s="145">
        <f>ROUND(I132*H132,2)</f>
        <v>0</v>
      </c>
      <c r="K132" s="142" t="s">
        <v>1</v>
      </c>
      <c r="L132" s="25"/>
      <c r="M132" s="146" t="s">
        <v>1</v>
      </c>
      <c r="N132" s="147" t="s">
        <v>36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179</v>
      </c>
      <c r="AT132" s="135" t="s">
        <v>165</v>
      </c>
      <c r="AU132" s="135" t="s">
        <v>81</v>
      </c>
      <c r="AY132" s="13" t="s">
        <v>147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79</v>
      </c>
      <c r="BK132" s="136">
        <f>ROUND(I132*H132,2)</f>
        <v>0</v>
      </c>
      <c r="BL132" s="13" t="s">
        <v>179</v>
      </c>
      <c r="BM132" s="135" t="s">
        <v>146</v>
      </c>
    </row>
    <row r="133" spans="2:65" s="1" customFormat="1" ht="19.2">
      <c r="B133" s="25"/>
      <c r="D133" s="137" t="s">
        <v>155</v>
      </c>
      <c r="F133" s="138" t="s">
        <v>835</v>
      </c>
      <c r="L133" s="25"/>
      <c r="M133" s="139"/>
      <c r="T133" s="49"/>
      <c r="AT133" s="13" t="s">
        <v>155</v>
      </c>
      <c r="AU133" s="13" t="s">
        <v>81</v>
      </c>
    </row>
    <row r="134" spans="2:65" s="11" customFormat="1" ht="25.95" customHeight="1">
      <c r="B134" s="113"/>
      <c r="D134" s="114" t="s">
        <v>70</v>
      </c>
      <c r="E134" s="115" t="s">
        <v>266</v>
      </c>
      <c r="F134" s="115" t="s">
        <v>267</v>
      </c>
      <c r="J134" s="116">
        <f>BK134</f>
        <v>0</v>
      </c>
      <c r="L134" s="113"/>
      <c r="M134" s="117"/>
      <c r="P134" s="118">
        <f>P135+P138</f>
        <v>0</v>
      </c>
      <c r="R134" s="118">
        <f>R135+R138</f>
        <v>0</v>
      </c>
      <c r="T134" s="119">
        <f>T135+T138</f>
        <v>0</v>
      </c>
      <c r="AR134" s="114" t="s">
        <v>164</v>
      </c>
      <c r="AT134" s="120" t="s">
        <v>70</v>
      </c>
      <c r="AU134" s="120" t="s">
        <v>71</v>
      </c>
      <c r="AY134" s="114" t="s">
        <v>147</v>
      </c>
      <c r="BK134" s="121">
        <f>BK135+BK138</f>
        <v>0</v>
      </c>
    </row>
    <row r="135" spans="2:65" s="11" customFormat="1" ht="22.8" customHeight="1">
      <c r="B135" s="113"/>
      <c r="D135" s="114" t="s">
        <v>70</v>
      </c>
      <c r="E135" s="122" t="s">
        <v>268</v>
      </c>
      <c r="F135" s="122" t="s">
        <v>269</v>
      </c>
      <c r="J135" s="123">
        <f>BK135</f>
        <v>0</v>
      </c>
      <c r="L135" s="113"/>
      <c r="M135" s="117"/>
      <c r="P135" s="118">
        <f>SUM(P136:P137)</f>
        <v>0</v>
      </c>
      <c r="R135" s="118">
        <f>SUM(R136:R137)</f>
        <v>0</v>
      </c>
      <c r="T135" s="119">
        <f>SUM(T136:T137)</f>
        <v>0</v>
      </c>
      <c r="AR135" s="114" t="s">
        <v>164</v>
      </c>
      <c r="AT135" s="120" t="s">
        <v>70</v>
      </c>
      <c r="AU135" s="120" t="s">
        <v>79</v>
      </c>
      <c r="AY135" s="114" t="s">
        <v>147</v>
      </c>
      <c r="BK135" s="121">
        <f>SUM(BK136:BK137)</f>
        <v>0</v>
      </c>
    </row>
    <row r="136" spans="2:65" s="1" customFormat="1" ht="16.5" customHeight="1">
      <c r="B136" s="25"/>
      <c r="C136" s="140" t="s">
        <v>158</v>
      </c>
      <c r="D136" s="140" t="s">
        <v>165</v>
      </c>
      <c r="E136" s="141" t="s">
        <v>836</v>
      </c>
      <c r="F136" s="142" t="s">
        <v>269</v>
      </c>
      <c r="G136" s="143" t="s">
        <v>168</v>
      </c>
      <c r="H136" s="144">
        <v>1</v>
      </c>
      <c r="I136" s="145"/>
      <c r="J136" s="145">
        <f>ROUND(I136*H136,2)</f>
        <v>0</v>
      </c>
      <c r="K136" s="142" t="s">
        <v>1</v>
      </c>
      <c r="L136" s="25"/>
      <c r="M136" s="146" t="s">
        <v>1</v>
      </c>
      <c r="N136" s="147" t="s">
        <v>36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146</v>
      </c>
      <c r="AT136" s="135" t="s">
        <v>165</v>
      </c>
      <c r="AU136" s="135" t="s">
        <v>81</v>
      </c>
      <c r="AY136" s="13" t="s">
        <v>147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79</v>
      </c>
      <c r="BK136" s="136">
        <f>ROUND(I136*H136,2)</f>
        <v>0</v>
      </c>
      <c r="BL136" s="13" t="s">
        <v>146</v>
      </c>
      <c r="BM136" s="135" t="s">
        <v>161</v>
      </c>
    </row>
    <row r="137" spans="2:65" s="1" customFormat="1">
      <c r="B137" s="25"/>
      <c r="D137" s="137" t="s">
        <v>155</v>
      </c>
      <c r="F137" s="138" t="s">
        <v>269</v>
      </c>
      <c r="L137" s="25"/>
      <c r="M137" s="139"/>
      <c r="T137" s="49"/>
      <c r="AT137" s="13" t="s">
        <v>155</v>
      </c>
      <c r="AU137" s="13" t="s">
        <v>81</v>
      </c>
    </row>
    <row r="138" spans="2:65" s="11" customFormat="1" ht="22.8" customHeight="1">
      <c r="B138" s="113"/>
      <c r="D138" s="114" t="s">
        <v>70</v>
      </c>
      <c r="E138" s="122" t="s">
        <v>274</v>
      </c>
      <c r="F138" s="122" t="s">
        <v>275</v>
      </c>
      <c r="J138" s="123">
        <f>BK138</f>
        <v>0</v>
      </c>
      <c r="L138" s="113"/>
      <c r="M138" s="117"/>
      <c r="P138" s="118">
        <f>SUM(P139:P140)</f>
        <v>0</v>
      </c>
      <c r="R138" s="118">
        <f>SUM(R139:R140)</f>
        <v>0</v>
      </c>
      <c r="T138" s="119">
        <f>SUM(T139:T140)</f>
        <v>0</v>
      </c>
      <c r="AR138" s="114" t="s">
        <v>164</v>
      </c>
      <c r="AT138" s="120" t="s">
        <v>70</v>
      </c>
      <c r="AU138" s="120" t="s">
        <v>79</v>
      </c>
      <c r="AY138" s="114" t="s">
        <v>147</v>
      </c>
      <c r="BK138" s="121">
        <f>SUM(BK139:BK140)</f>
        <v>0</v>
      </c>
    </row>
    <row r="139" spans="2:65" s="1" customFormat="1" ht="16.5" customHeight="1">
      <c r="B139" s="25"/>
      <c r="C139" s="140" t="s">
        <v>146</v>
      </c>
      <c r="D139" s="140" t="s">
        <v>165</v>
      </c>
      <c r="E139" s="141" t="s">
        <v>837</v>
      </c>
      <c r="F139" s="142" t="s">
        <v>275</v>
      </c>
      <c r="G139" s="143" t="s">
        <v>168</v>
      </c>
      <c r="H139" s="144">
        <v>1</v>
      </c>
      <c r="I139" s="145"/>
      <c r="J139" s="145">
        <f>ROUND(I139*H139,2)</f>
        <v>0</v>
      </c>
      <c r="K139" s="142" t="s">
        <v>1</v>
      </c>
      <c r="L139" s="25"/>
      <c r="M139" s="146" t="s">
        <v>1</v>
      </c>
      <c r="N139" s="147" t="s">
        <v>36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146</v>
      </c>
      <c r="AT139" s="135" t="s">
        <v>165</v>
      </c>
      <c r="AU139" s="135" t="s">
        <v>81</v>
      </c>
      <c r="AY139" s="13" t="s">
        <v>147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79</v>
      </c>
      <c r="BK139" s="136">
        <f>ROUND(I139*H139,2)</f>
        <v>0</v>
      </c>
      <c r="BL139" s="13" t="s">
        <v>146</v>
      </c>
      <c r="BM139" s="135" t="s">
        <v>154</v>
      </c>
    </row>
    <row r="140" spans="2:65" s="1" customFormat="1">
      <c r="B140" s="25"/>
      <c r="D140" s="137" t="s">
        <v>155</v>
      </c>
      <c r="F140" s="138" t="s">
        <v>275</v>
      </c>
      <c r="L140" s="25"/>
      <c r="M140" s="148"/>
      <c r="N140" s="149"/>
      <c r="O140" s="149"/>
      <c r="P140" s="149"/>
      <c r="Q140" s="149"/>
      <c r="R140" s="149"/>
      <c r="S140" s="149"/>
      <c r="T140" s="150"/>
      <c r="AT140" s="13" t="s">
        <v>155</v>
      </c>
      <c r="AU140" s="13" t="s">
        <v>81</v>
      </c>
    </row>
    <row r="141" spans="2:65" s="1" customFormat="1" ht="6.9" customHeight="1"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25"/>
    </row>
  </sheetData>
  <autoFilter ref="C123:K140" xr:uid="{00000000-0009-0000-0000-000008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PS 001.1 - Střídavá část ...</vt:lpstr>
      <vt:lpstr>PS 001.2 - Trakční techno...</vt:lpstr>
      <vt:lpstr>PS 001.3 - Vlastní spotřeba</vt:lpstr>
      <vt:lpstr>PS 001.4 - Dálkové ovládání</vt:lpstr>
      <vt:lpstr>PS 001.5 - LPH</vt:lpstr>
      <vt:lpstr>PS 001.6 - Stavební elekt...</vt:lpstr>
      <vt:lpstr>PS 001.7 - Uzemnění a hro...</vt:lpstr>
      <vt:lpstr>PS 001.8 - Kontejner</vt:lpstr>
      <vt:lpstr>SO 01 - Dráhové kabely</vt:lpstr>
      <vt:lpstr>SO 02 - Základy měnírny</vt:lpstr>
      <vt:lpstr>VON - VRNy</vt:lpstr>
      <vt:lpstr>'PS 001.1 - Střídavá část ...'!Názvy_tisku</vt:lpstr>
      <vt:lpstr>'PS 001.2 - Trakční techno...'!Názvy_tisku</vt:lpstr>
      <vt:lpstr>'PS 001.3 - Vlastní spotřeba'!Názvy_tisku</vt:lpstr>
      <vt:lpstr>'PS 001.4 - Dálkové ovládání'!Názvy_tisku</vt:lpstr>
      <vt:lpstr>'PS 001.5 - LPH'!Názvy_tisku</vt:lpstr>
      <vt:lpstr>'PS 001.6 - Stavební elekt...'!Názvy_tisku</vt:lpstr>
      <vt:lpstr>'PS 001.7 - Uzemnění a hro...'!Názvy_tisku</vt:lpstr>
      <vt:lpstr>'PS 001.8 - Kontejner'!Názvy_tisku</vt:lpstr>
      <vt:lpstr>'Rekapitulace stavby'!Názvy_tisku</vt:lpstr>
      <vt:lpstr>'SO 01 - Dráhové kabely'!Názvy_tisku</vt:lpstr>
      <vt:lpstr>'SO 02 - Základy měnírny'!Názvy_tisku</vt:lpstr>
      <vt:lpstr>'VON - VRNy'!Názvy_tisku</vt:lpstr>
      <vt:lpstr>'PS 001.1 - Střídavá část ...'!Oblast_tisku</vt:lpstr>
      <vt:lpstr>'PS 001.2 - Trakční techno...'!Oblast_tisku</vt:lpstr>
      <vt:lpstr>'PS 001.3 - Vlastní spotřeba'!Oblast_tisku</vt:lpstr>
      <vt:lpstr>'PS 001.4 - Dálkové ovládání'!Oblast_tisku</vt:lpstr>
      <vt:lpstr>'PS 001.5 - LPH'!Oblast_tisku</vt:lpstr>
      <vt:lpstr>'PS 001.6 - Stavební elekt...'!Oblast_tisku</vt:lpstr>
      <vt:lpstr>'PS 001.7 - Uzemnění a hro...'!Oblast_tisku</vt:lpstr>
      <vt:lpstr>'PS 001.8 - Kontejner'!Oblast_tisku</vt:lpstr>
      <vt:lpstr>'Rekapitulace stavby'!Oblast_tisku</vt:lpstr>
      <vt:lpstr>'SO 01 - Dráhové kabely'!Oblast_tisku</vt:lpstr>
      <vt:lpstr>'SO 02 - Základy měnírny'!Oblast_tisku</vt:lpstr>
      <vt:lpstr>'VON - VRNy'!Oblast_tisku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DESKTOP-VJHJ5O4\Aleš Prokopius</dc:creator>
  <cp:lastModifiedBy>Aleš Prokopius</cp:lastModifiedBy>
  <dcterms:created xsi:type="dcterms:W3CDTF">2026-01-20T13:26:03Z</dcterms:created>
  <dcterms:modified xsi:type="dcterms:W3CDTF">2026-01-20T13:31:05Z</dcterms:modified>
</cp:coreProperties>
</file>