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doprava Teplice, p. o\Modernizace TTV\01. ZD\02. Schvaleno k vyhlaseni\"/>
    </mc:Choice>
  </mc:AlternateContent>
  <xr:revisionPtr revIDLastSave="0" documentId="8_{0C5AB021-53D2-4A4B-A14E-0C9CDFC02B2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ekapitulace stavby" sheetId="1" r:id="rId1"/>
    <sheet name="0349 - Teplice, křižovatk..." sheetId="2" r:id="rId2"/>
  </sheets>
  <definedNames>
    <definedName name="_xlnm._FilterDatabase" localSheetId="1" hidden="1">'0349 - Teplice, křižovatk...'!$C$125:$K$213</definedName>
    <definedName name="_xlnm.Print_Titles" localSheetId="1">'0349 - Teplice, křižovatk...'!$125:$125</definedName>
    <definedName name="_xlnm.Print_Titles" localSheetId="0">'Rekapitulace stavby'!$92:$92</definedName>
    <definedName name="_xlnm.Print_Area" localSheetId="1">'0349 - Teplice, křižovatk...'!$C$4:$J$76,'0349 - Teplice, křižovatk...'!$C$82:$J$109,'0349 - Teplice, křižovatk...'!$C$115:$J$213</definedName>
    <definedName name="_xlnm.Print_Area" localSheetId="0">'Rekapitulace stavby'!$D$4:$AO$76,'Rekapitulace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J123" i="2"/>
  <c r="J122" i="2"/>
  <c r="F120" i="2"/>
  <c r="E118" i="2"/>
  <c r="BI107" i="2"/>
  <c r="BH107" i="2"/>
  <c r="BG107" i="2"/>
  <c r="BF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BI103" i="2"/>
  <c r="BH103" i="2"/>
  <c r="BG103" i="2"/>
  <c r="BF103" i="2"/>
  <c r="BE103" i="2"/>
  <c r="BI102" i="2"/>
  <c r="BH102" i="2"/>
  <c r="BG102" i="2"/>
  <c r="BF102" i="2"/>
  <c r="BE102" i="2"/>
  <c r="J90" i="2"/>
  <c r="J89" i="2"/>
  <c r="F87" i="2"/>
  <c r="E85" i="2"/>
  <c r="J16" i="2"/>
  <c r="E16" i="2"/>
  <c r="F123" i="2"/>
  <c r="J15" i="2"/>
  <c r="J13" i="2"/>
  <c r="E13" i="2"/>
  <c r="F122" i="2"/>
  <c r="J12" i="2"/>
  <c r="J10" i="2"/>
  <c r="J120" i="2" s="1"/>
  <c r="L90" i="1"/>
  <c r="AM90" i="1"/>
  <c r="AM89" i="1"/>
  <c r="L89" i="1"/>
  <c r="AM87" i="1"/>
  <c r="L87" i="1"/>
  <c r="L85" i="1"/>
  <c r="L84" i="1"/>
  <c r="BK205" i="2"/>
  <c r="BK202" i="2"/>
  <c r="BK201" i="2"/>
  <c r="BK199" i="2"/>
  <c r="BK198" i="2"/>
  <c r="J197" i="2"/>
  <c r="BK196" i="2"/>
  <c r="J196" i="2"/>
  <c r="J194" i="2"/>
  <c r="BK193" i="2"/>
  <c r="J193" i="2"/>
  <c r="BK192" i="2"/>
  <c r="BK189" i="2"/>
  <c r="J189" i="2"/>
  <c r="BK188" i="2"/>
  <c r="J188" i="2"/>
  <c r="BK187" i="2"/>
  <c r="BK186" i="2"/>
  <c r="J186" i="2"/>
  <c r="BK183" i="2"/>
  <c r="J183" i="2"/>
  <c r="BK182" i="2"/>
  <c r="BK181" i="2"/>
  <c r="J181" i="2"/>
  <c r="BK180" i="2"/>
  <c r="BK179" i="2"/>
  <c r="J179" i="2"/>
  <c r="BK178" i="2"/>
  <c r="BK177" i="2"/>
  <c r="J177" i="2"/>
  <c r="BK176" i="2"/>
  <c r="BK175" i="2"/>
  <c r="J175" i="2"/>
  <c r="BK174" i="2"/>
  <c r="BK173" i="2"/>
  <c r="J173" i="2"/>
  <c r="BK172" i="2"/>
  <c r="BK171" i="2"/>
  <c r="J171" i="2"/>
  <c r="BK170" i="2"/>
  <c r="J170" i="2"/>
  <c r="J169" i="2"/>
  <c r="J168" i="2"/>
  <c r="BK167" i="2"/>
  <c r="J166" i="2"/>
  <c r="BK165" i="2"/>
  <c r="J164" i="2"/>
  <c r="BK163" i="2"/>
  <c r="BK162" i="2"/>
  <c r="J161" i="2"/>
  <c r="BK160" i="2"/>
  <c r="BK157" i="2"/>
  <c r="BK156" i="2"/>
  <c r="J152" i="2"/>
  <c r="BK151" i="2"/>
  <c r="J150" i="2"/>
  <c r="BK148" i="2"/>
  <c r="BK147" i="2"/>
  <c r="BK146" i="2"/>
  <c r="J143" i="2"/>
  <c r="J141" i="2"/>
  <c r="BK140" i="2"/>
  <c r="J137" i="2"/>
  <c r="BK136" i="2"/>
  <c r="BK135" i="2"/>
  <c r="J134" i="2"/>
  <c r="J131" i="2"/>
  <c r="J129" i="2"/>
  <c r="J205" i="2"/>
  <c r="BK203" i="2"/>
  <c r="J201" i="2"/>
  <c r="J198" i="2"/>
  <c r="BK197" i="2"/>
  <c r="J195" i="2"/>
  <c r="BK168" i="2"/>
  <c r="J167" i="2"/>
  <c r="J165" i="2"/>
  <c r="BK164" i="2"/>
  <c r="J163" i="2"/>
  <c r="J160" i="2"/>
  <c r="J157" i="2"/>
  <c r="J156" i="2"/>
  <c r="BK155" i="2"/>
  <c r="BK152" i="2"/>
  <c r="J151" i="2"/>
  <c r="BK150" i="2"/>
  <c r="BK149" i="2"/>
  <c r="J148" i="2"/>
  <c r="J147" i="2"/>
  <c r="J146" i="2"/>
  <c r="BK143" i="2"/>
  <c r="BK142" i="2"/>
  <c r="J140" i="2"/>
  <c r="BK139" i="2"/>
  <c r="BK137" i="2"/>
  <c r="J136" i="2"/>
  <c r="J135" i="2"/>
  <c r="BK134" i="2"/>
  <c r="BK133" i="2"/>
  <c r="BK129" i="2"/>
  <c r="AS94" i="1"/>
  <c r="J203" i="2"/>
  <c r="J199" i="2"/>
  <c r="BK195" i="2"/>
  <c r="J192" i="2"/>
  <c r="J187" i="2"/>
  <c r="J182" i="2"/>
  <c r="J180" i="2"/>
  <c r="J178" i="2"/>
  <c r="J176" i="2"/>
  <c r="J174" i="2"/>
  <c r="J172" i="2"/>
  <c r="BK169" i="2"/>
  <c r="J162" i="2"/>
  <c r="J155" i="2"/>
  <c r="J149" i="2"/>
  <c r="J142" i="2"/>
  <c r="J139" i="2"/>
  <c r="J133" i="2"/>
  <c r="J202" i="2"/>
  <c r="BK194" i="2"/>
  <c r="BK166" i="2"/>
  <c r="BK161" i="2"/>
  <c r="BK141" i="2"/>
  <c r="BK131" i="2"/>
  <c r="R200" i="2" l="1"/>
  <c r="BK128" i="2"/>
  <c r="J128" i="2" s="1"/>
  <c r="J96" i="2" s="1"/>
  <c r="P128" i="2"/>
  <c r="R128" i="2"/>
  <c r="T128" i="2"/>
  <c r="BK138" i="2"/>
  <c r="J138" i="2" s="1"/>
  <c r="J97" i="2" s="1"/>
  <c r="P138" i="2"/>
  <c r="R138" i="2"/>
  <c r="T138" i="2"/>
  <c r="BK200" i="2"/>
  <c r="J200" i="2" s="1"/>
  <c r="J98" i="2" s="1"/>
  <c r="P200" i="2"/>
  <c r="T200" i="2"/>
  <c r="J87" i="2"/>
  <c r="F89" i="2"/>
  <c r="F90" i="2"/>
  <c r="BE129" i="2"/>
  <c r="BE133" i="2"/>
  <c r="BE136" i="2"/>
  <c r="BE140" i="2"/>
  <c r="BE142" i="2"/>
  <c r="BE148" i="2"/>
  <c r="BE151" i="2"/>
  <c r="BE152" i="2"/>
  <c r="BE157" i="2"/>
  <c r="BE160" i="2"/>
  <c r="BE161" i="2"/>
  <c r="BE163" i="2"/>
  <c r="BE166" i="2"/>
  <c r="BE193" i="2"/>
  <c r="BE194" i="2"/>
  <c r="BE195" i="2"/>
  <c r="BE197" i="2"/>
  <c r="BE198" i="2"/>
  <c r="BE199" i="2"/>
  <c r="BE131" i="2"/>
  <c r="BE134" i="2"/>
  <c r="BE135" i="2"/>
  <c r="BE137" i="2"/>
  <c r="BE139" i="2"/>
  <c r="BE141" i="2"/>
  <c r="BE143" i="2"/>
  <c r="BE146" i="2"/>
  <c r="BE147" i="2"/>
  <c r="BE149" i="2"/>
  <c r="BE150" i="2"/>
  <c r="BE155" i="2"/>
  <c r="BE156" i="2"/>
  <c r="BE162" i="2"/>
  <c r="BE164" i="2"/>
  <c r="BE165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6" i="2"/>
  <c r="BE187" i="2"/>
  <c r="BE188" i="2"/>
  <c r="BE189" i="2"/>
  <c r="BE192" i="2"/>
  <c r="BE196" i="2"/>
  <c r="BE201" i="2"/>
  <c r="BE202" i="2"/>
  <c r="BE203" i="2"/>
  <c r="BE205" i="2"/>
  <c r="J34" i="2"/>
  <c r="AW95" i="1" s="1"/>
  <c r="F35" i="2"/>
  <c r="BB95" i="1" s="1"/>
  <c r="BB94" i="1" s="1"/>
  <c r="W31" i="1" s="1"/>
  <c r="F36" i="2"/>
  <c r="BC95" i="1" s="1"/>
  <c r="BC94" i="1" s="1"/>
  <c r="W32" i="1" s="1"/>
  <c r="F34" i="2"/>
  <c r="BA95" i="1" s="1"/>
  <c r="BA94" i="1" s="1"/>
  <c r="W30" i="1" s="1"/>
  <c r="F37" i="2"/>
  <c r="BD95" i="1" s="1"/>
  <c r="BD94" i="1" s="1"/>
  <c r="W33" i="1" s="1"/>
  <c r="T127" i="2" l="1"/>
  <c r="T126" i="2"/>
  <c r="R127" i="2"/>
  <c r="R126" i="2" s="1"/>
  <c r="P127" i="2"/>
  <c r="P126" i="2"/>
  <c r="AU95" i="1" s="1"/>
  <c r="AU94" i="1" s="1"/>
  <c r="BK127" i="2"/>
  <c r="J127" i="2" s="1"/>
  <c r="J95" i="2" s="1"/>
  <c r="AW94" i="1"/>
  <c r="AK30" i="1" s="1"/>
  <c r="AY94" i="1"/>
  <c r="AX94" i="1"/>
  <c r="BK126" i="2" l="1"/>
  <c r="J126" i="2" s="1"/>
  <c r="J94" i="2" s="1"/>
  <c r="J28" i="2" l="1"/>
  <c r="J107" i="2" s="1"/>
  <c r="J101" i="2" s="1"/>
  <c r="J109" i="2" s="1"/>
  <c r="J29" i="2" l="1"/>
  <c r="J30" i="2" s="1"/>
  <c r="BE107" i="2"/>
  <c r="J33" i="2" s="1"/>
  <c r="AV95" i="1" s="1"/>
  <c r="AT95" i="1" s="1"/>
  <c r="F33" i="2" l="1"/>
  <c r="AZ95" i="1" s="1"/>
  <c r="AZ94" i="1" s="1"/>
  <c r="AV94" i="1" s="1"/>
  <c r="AK29" i="1" s="1"/>
  <c r="AG95" i="1"/>
  <c r="J39" i="2"/>
  <c r="AT94" i="1" l="1"/>
  <c r="W29" i="1"/>
  <c r="AG94" i="1"/>
  <c r="AK26" i="1" s="1"/>
  <c r="AK35" i="1" s="1"/>
  <c r="AN95" i="1"/>
  <c r="AN94" i="1" l="1"/>
</calcChain>
</file>

<file path=xl/sharedStrings.xml><?xml version="1.0" encoding="utf-8"?>
<sst xmlns="http://schemas.openxmlformats.org/spreadsheetml/2006/main" count="1336" uniqueCount="396">
  <si>
    <t>Export Komplet</t>
  </si>
  <si>
    <t/>
  </si>
  <si>
    <t>2.0</t>
  </si>
  <si>
    <t>ZAMOK</t>
  </si>
  <si>
    <t>False</t>
  </si>
  <si>
    <t>{6dbf9a71-d809-4578-be47-06ae46bdda98}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</si>
  <si>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</si>
  <si>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</si>
  <si>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</si>
  <si>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</si>
  <si>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</si>
  <si>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</si>
  <si>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</si>
  <si>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</si>
  <si>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0349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</si>
  <si>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</si>
  <si>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</si>
  <si>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Teplice, křižovatka Školní-Masarykova</t>
  </si>
  <si>
    <t>KSO:</t>
  </si>
  <si>
    <t>CC-CZ:</t>
  </si>
  <si>
    <t>Místo:</t>
  </si>
  <si>
    <t>Teplice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</si>
  <si>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</si>
  <si>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</si>
  <si>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</si>
  <si>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</si>
  <si>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</si>
  <si>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</si>
  <si>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</si>
  <si>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</si>
  <si>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45312338</t>
  </si>
  <si>
    <t>Elektroline, a.s.</t>
  </si>
  <si>
    <t>CZ45312338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</si>
  <si>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</si>
  <si>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</si>
  <si>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</si>
  <si>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</si>
  <si>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</si>
  <si>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</si>
  <si>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</si>
  <si>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</si>
  <si>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</si>
  <si>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</si>
  <si>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</si>
  <si>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</si>
  <si>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</si>
  <si>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</si>
  <si>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</si>
  <si>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</si>
  <si>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</si>
  <si>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</si>
  <si>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</si>
  <si>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</si>
  <si>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</si>
  <si>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</si>
  <si>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</si>
  <si>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</si>
  <si>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</si>
  <si>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</si>
  <si>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</si>
  <si>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</si>
  <si>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</si>
  <si>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</si>
  <si>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</si>
  <si>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</si>
  <si>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</si>
  <si>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</si>
  <si>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</si>
  <si>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</si>
  <si>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</si>
  <si>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</si>
  <si>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</si>
  <si>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</si>
  <si>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</si>
  <si>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</si>
  <si>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</si>
  <si>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</si>
  <si>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</si>
  <si>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</si>
  <si>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</si>
  <si>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</si>
  <si>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</si>
  <si>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</si>
  <si>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</si>
  <si>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</si>
  <si>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</si>
  <si>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</si>
  <si>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</si>
  <si>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</si>
  <si>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</si>
  <si>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</si>
  <si>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</si>
  <si>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HSV</t>
  </si>
  <si>
    <t xml:space="preserve">    TV-D - Demontáž TV</t>
  </si>
  <si>
    <t xml:space="preserve">    TV-F - Finální stav TV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</si>
  <si>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</si>
  <si>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</si>
  <si>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</si>
  <si>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</si>
  <si>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</si>
  <si>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</si>
  <si>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</si>
  <si>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</si>
  <si>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</si>
  <si>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</si>
  <si>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</si>
  <si>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</si>
  <si>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</si>
  <si>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</si>
  <si>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</si>
  <si>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</si>
  <si>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</si>
  <si>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</si>
  <si>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</si>
  <si>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</si>
  <si>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</si>
  <si>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</si>
  <si>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</si>
  <si>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</si>
  <si>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</si>
  <si>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</si>
  <si>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TV-D</t>
  </si>
  <si>
    <t>Demontáž TV</t>
  </si>
  <si>
    <t>K</t>
  </si>
  <si>
    <t>RDE0022</t>
  </si>
  <si>
    <t>Demontáž mechanické výhybky</t>
  </si>
  <si>
    <t>ks</t>
  </si>
  <si>
    <t>4</t>
  </si>
  <si>
    <t>1881386329</t>
  </si>
  <si>
    <t>P</t>
  </si>
  <si>
    <t>Poznámka k položce:_x000D_
demontáž výhybkových těles</t>
  </si>
  <si>
    <t>RDE0023</t>
  </si>
  <si>
    <t>Demontáž elektrické výhybky</t>
  </si>
  <si>
    <t>785683113</t>
  </si>
  <si>
    <t>Poznámka k položce:_x000D_
demontáž výhybkových těles, kabelů a ovládání</t>
  </si>
  <si>
    <t>3</t>
  </si>
  <si>
    <t>RDE0004</t>
  </si>
  <si>
    <t>Demontáž lanových převěsů</t>
  </si>
  <si>
    <t>m</t>
  </si>
  <si>
    <t>331651448</t>
  </si>
  <si>
    <t>RDE0005</t>
  </si>
  <si>
    <t>Demontáž ukončení lan na stožáru a na budovách</t>
  </si>
  <si>
    <t>-1485958160</t>
  </si>
  <si>
    <t>5</t>
  </si>
  <si>
    <t>RDE0009</t>
  </si>
  <si>
    <t>Demontáž závěsu TBUS stopy přímé</t>
  </si>
  <si>
    <t>-1898776845</t>
  </si>
  <si>
    <t>6</t>
  </si>
  <si>
    <t>RDE0010</t>
  </si>
  <si>
    <t>Demontáž závěsu TBUS stopy v oblouku</t>
  </si>
  <si>
    <t>362640834</t>
  </si>
  <si>
    <t>7</t>
  </si>
  <si>
    <t>RDE0017</t>
  </si>
  <si>
    <t>Demontáž trolejového drátu</t>
  </si>
  <si>
    <t>-1932719557</t>
  </si>
  <si>
    <t>TV-F</t>
  </si>
  <si>
    <t>Finální stav TV</t>
  </si>
  <si>
    <t>8</t>
  </si>
  <si>
    <t>M</t>
  </si>
  <si>
    <t>RUP0014</t>
  </si>
  <si>
    <t>Páskovaný kardan 37 mm pro lano, vč. pásku, spon</t>
  </si>
  <si>
    <t>221996863</t>
  </si>
  <si>
    <t>9</t>
  </si>
  <si>
    <t>RUP0014.1</t>
  </si>
  <si>
    <t>Montáž páskovaného kardanu</t>
  </si>
  <si>
    <t>-298606173</t>
  </si>
  <si>
    <t>10</t>
  </si>
  <si>
    <t>RUP0043</t>
  </si>
  <si>
    <t>Rozebiratelné ukončení lana N 25 s izolátorem</t>
  </si>
  <si>
    <t>-964110423</t>
  </si>
  <si>
    <t>11</t>
  </si>
  <si>
    <t>RUP0044</t>
  </si>
  <si>
    <t>Rozebiratelné ukončení lana N 35 s izolátorem</t>
  </si>
  <si>
    <t>-1978924523</t>
  </si>
  <si>
    <t>12</t>
  </si>
  <si>
    <t>RUP0044.1</t>
  </si>
  <si>
    <t>Montáž rozebiratelného ukončení lana</t>
  </si>
  <si>
    <t>-1309336280</t>
  </si>
  <si>
    <t>VV</t>
  </si>
  <si>
    <t>2+4</t>
  </si>
  <si>
    <t>Součet</t>
  </si>
  <si>
    <t>13</t>
  </si>
  <si>
    <t>RUP0037</t>
  </si>
  <si>
    <t>Parafilový převěs s napínákem</t>
  </si>
  <si>
    <t>955434275</t>
  </si>
  <si>
    <t>14</t>
  </si>
  <si>
    <t>RUP0037.1</t>
  </si>
  <si>
    <t>Montáž parafilového převěsu s napínákem</t>
  </si>
  <si>
    <t>-1439577377</t>
  </si>
  <si>
    <t>RUP0020</t>
  </si>
  <si>
    <t>Tlumič parafilový A13,5 x 2000</t>
  </si>
  <si>
    <t>1181568118</t>
  </si>
  <si>
    <t>16</t>
  </si>
  <si>
    <t>RUP0020.1</t>
  </si>
  <si>
    <t>Montáž parafilového tlumiče</t>
  </si>
  <si>
    <t>804767338</t>
  </si>
  <si>
    <t>17</t>
  </si>
  <si>
    <t>RUP0027</t>
  </si>
  <si>
    <t>Nerozebiratelné trojsměrné spojení lan 25 mm2 kroužkem</t>
  </si>
  <si>
    <t>-841319111</t>
  </si>
  <si>
    <t>18</t>
  </si>
  <si>
    <t>RUP0028</t>
  </si>
  <si>
    <t>Nerozebiratelné trojsměrné spojení lan 35 mm2 kroužkem</t>
  </si>
  <si>
    <t>1482849887</t>
  </si>
  <si>
    <t>19</t>
  </si>
  <si>
    <t>RUP0028.1</t>
  </si>
  <si>
    <t>Montáž nerozebiratelného trojsměrného spojení lan kroužkem</t>
  </si>
  <si>
    <t>639359922</t>
  </si>
  <si>
    <t>10+15</t>
  </si>
  <si>
    <t>20</t>
  </si>
  <si>
    <t>RLK0012</t>
  </si>
  <si>
    <t>Lano nerez 25 mm2</t>
  </si>
  <si>
    <t>688059196</t>
  </si>
  <si>
    <t>RLK0013</t>
  </si>
  <si>
    <t>Lano nerez 35 mm2</t>
  </si>
  <si>
    <t>1995485701</t>
  </si>
  <si>
    <t>22</t>
  </si>
  <si>
    <t>RLK0013.1</t>
  </si>
  <si>
    <t>Montáž lana nerezového</t>
  </si>
  <si>
    <t>-1721225530</t>
  </si>
  <si>
    <t>426+1185</t>
  </si>
  <si>
    <t>23</t>
  </si>
  <si>
    <t>R271110</t>
  </si>
  <si>
    <t>Drát trolejový Cu Ri 100mm2</t>
  </si>
  <si>
    <t>468820482</t>
  </si>
  <si>
    <t>24</t>
  </si>
  <si>
    <t>R271110.1</t>
  </si>
  <si>
    <t>Montáž trolejového drátu</t>
  </si>
  <si>
    <t>-919401144</t>
  </si>
  <si>
    <t>25</t>
  </si>
  <si>
    <t>ROS0019</t>
  </si>
  <si>
    <t>Věšák Bz 10mm (lano x lano)</t>
  </si>
  <si>
    <t>1574453576</t>
  </si>
  <si>
    <t>26</t>
  </si>
  <si>
    <t>ROS0019.1</t>
  </si>
  <si>
    <t>Montáž věšáku</t>
  </si>
  <si>
    <t>623898883</t>
  </si>
  <si>
    <t>27</t>
  </si>
  <si>
    <t>RZVB0029</t>
  </si>
  <si>
    <t>TBUS závěs do oblouku 3-4° na lano</t>
  </si>
  <si>
    <t>-1475726921</t>
  </si>
  <si>
    <t>28</t>
  </si>
  <si>
    <t>RZVB0029.1</t>
  </si>
  <si>
    <t>Montáž TBUS závěsu do oblouku 3-4° na lano</t>
  </si>
  <si>
    <t>-1869392059</t>
  </si>
  <si>
    <t>29</t>
  </si>
  <si>
    <t>RZVB0035</t>
  </si>
  <si>
    <t>TBUS závěs do oblouku 7-10° na lano</t>
  </si>
  <si>
    <t>-1332307116</t>
  </si>
  <si>
    <t>30</t>
  </si>
  <si>
    <t>RZVB0035.1</t>
  </si>
  <si>
    <t>Montáž TBUS závěsu do oblouku 7-10° na lano</t>
  </si>
  <si>
    <t>744336600</t>
  </si>
  <si>
    <t>31</t>
  </si>
  <si>
    <t>RZVB0023</t>
  </si>
  <si>
    <t>TBUS závěs do oblouku 10-13° na lano</t>
  </si>
  <si>
    <t>723115792</t>
  </si>
  <si>
    <t>32</t>
  </si>
  <si>
    <t>RZVB0023.1</t>
  </si>
  <si>
    <t>Montáž TBUS závěsu do oblouku 10-13° na lano</t>
  </si>
  <si>
    <t>-1120869084</t>
  </si>
  <si>
    <t>33</t>
  </si>
  <si>
    <t>RZVB0025</t>
  </si>
  <si>
    <t>TBUS závěs do oblouku 13-30° na lano</t>
  </si>
  <si>
    <t>-310854999</t>
  </si>
  <si>
    <t>34</t>
  </si>
  <si>
    <t>RZVB0025.1</t>
  </si>
  <si>
    <t>Montáž TBUS závěsu do oblouku 13-30° na lano</t>
  </si>
  <si>
    <t>326382501</t>
  </si>
  <si>
    <t>35</t>
  </si>
  <si>
    <t>RZVB0049</t>
  </si>
  <si>
    <t>TBUS závěs do oblouku 13-20° na parafil</t>
  </si>
  <si>
    <t>1409600917</t>
  </si>
  <si>
    <t>36</t>
  </si>
  <si>
    <t>RZVB0049.1</t>
  </si>
  <si>
    <t>Montáž TBUS závěsu do oblouku 13-20° na parafil</t>
  </si>
  <si>
    <t>1579682862</t>
  </si>
  <si>
    <t>37</t>
  </si>
  <si>
    <t>RZVT0002</t>
  </si>
  <si>
    <t>Komplet závěsu DELTA na lano 25-50 mm2</t>
  </si>
  <si>
    <t>799924133</t>
  </si>
  <si>
    <t>38</t>
  </si>
  <si>
    <t>RZVT0002.1</t>
  </si>
  <si>
    <t>Montáž závěsu DELTA na lano</t>
  </si>
  <si>
    <t>-1505712805</t>
  </si>
  <si>
    <t>39</t>
  </si>
  <si>
    <t>ROS0015</t>
  </si>
  <si>
    <t>Spojka troleje dvoudílná pro TRAM/TBUS</t>
  </si>
  <si>
    <t>-349997076</t>
  </si>
  <si>
    <t>40</t>
  </si>
  <si>
    <t>ROS0015.1</t>
  </si>
  <si>
    <t>Montáž spojky trolejové dvoudílné</t>
  </si>
  <si>
    <t>1946120396</t>
  </si>
  <si>
    <t>41</t>
  </si>
  <si>
    <t>RVK0010</t>
  </si>
  <si>
    <t>Elektrická TBUS výhybka radio 433 MHz, symetrická, 10° (5°/5°)</t>
  </si>
  <si>
    <t>-1583880901</t>
  </si>
  <si>
    <t>42</t>
  </si>
  <si>
    <t>RVK0010.1</t>
  </si>
  <si>
    <t>Montáž elektrické TBUS výhybky radio 433 MHz, 10°</t>
  </si>
  <si>
    <t>-188664828</t>
  </si>
  <si>
    <t>43</t>
  </si>
  <si>
    <t>RVK0023</t>
  </si>
  <si>
    <t>Mechanická TBUS výhybka, symetrická, 10° (5°/5°)</t>
  </si>
  <si>
    <t>933323038</t>
  </si>
  <si>
    <t>44</t>
  </si>
  <si>
    <t>RVK0024</t>
  </si>
  <si>
    <t>Mechanická TBUS výhybka, pravá, 10° (7,5°/2,5°)</t>
  </si>
  <si>
    <t>1814265854</t>
  </si>
  <si>
    <t>45</t>
  </si>
  <si>
    <t>RVK0025</t>
  </si>
  <si>
    <t>Mechanická TBUS výhybka, levá, 10° (7,5°/2,5°)</t>
  </si>
  <si>
    <t>1906379176</t>
  </si>
  <si>
    <t>46</t>
  </si>
  <si>
    <t>RVK0023.1</t>
  </si>
  <si>
    <t>Montáž mechanické TBUS výhybky, 10°</t>
  </si>
  <si>
    <t>-1372991063</t>
  </si>
  <si>
    <t>1+2</t>
  </si>
  <si>
    <t>47</t>
  </si>
  <si>
    <t>RVK0041</t>
  </si>
  <si>
    <t>Křížení tahové TBUS x TBUS 40° levé (FeZn)</t>
  </si>
  <si>
    <t>126897152</t>
  </si>
  <si>
    <t>48</t>
  </si>
  <si>
    <t>RVK0039</t>
  </si>
  <si>
    <t>Křížení tahové TBUS x TBUS 40° pravé (FeZn)</t>
  </si>
  <si>
    <t>-831572535</t>
  </si>
  <si>
    <t>49</t>
  </si>
  <si>
    <t>RVK0042</t>
  </si>
  <si>
    <t>Křížení tahové TBUS x TBUS 60° pravé (FeZn)</t>
  </si>
  <si>
    <t>511625149</t>
  </si>
  <si>
    <t>50</t>
  </si>
  <si>
    <t>RVK0037.1</t>
  </si>
  <si>
    <t>Montáž křížení tahového TBUS x TBUS</t>
  </si>
  <si>
    <t>-2082908187</t>
  </si>
  <si>
    <t>1+1+1</t>
  </si>
  <si>
    <t>51</t>
  </si>
  <si>
    <t>ROS0026</t>
  </si>
  <si>
    <t>Výměnné pole na lano s kladkou</t>
  </si>
  <si>
    <t>-1522123908</t>
  </si>
  <si>
    <t>52</t>
  </si>
  <si>
    <t>ROS0026.1</t>
  </si>
  <si>
    <t>Montáž výměnného pole na lano s kladkou</t>
  </si>
  <si>
    <t>1271584583</t>
  </si>
  <si>
    <t>53</t>
  </si>
  <si>
    <t>RND0030</t>
  </si>
  <si>
    <t>Jednoduché kabelové propojení trolej-trolej na lano</t>
  </si>
  <si>
    <t>581805297</t>
  </si>
  <si>
    <t>54</t>
  </si>
  <si>
    <t>RND0030.1</t>
  </si>
  <si>
    <t>Montáž jednoduchého kabelového propojení trolej-trolej na lano</t>
  </si>
  <si>
    <t>-946117477</t>
  </si>
  <si>
    <t>55</t>
  </si>
  <si>
    <t>RVK0040</t>
  </si>
  <si>
    <t>Kabelové propojení trolejí v křížení</t>
  </si>
  <si>
    <t>1252988285</t>
  </si>
  <si>
    <t>56</t>
  </si>
  <si>
    <t>RVK0040.1</t>
  </si>
  <si>
    <t>Montáž kabelového propojení trolejí v křížení</t>
  </si>
  <si>
    <t>-1109142403</t>
  </si>
  <si>
    <t>57</t>
  </si>
  <si>
    <t>RLK0006</t>
  </si>
  <si>
    <t>Kabel NSGFAOU 1x185 mm2 - 1,8/3 kV</t>
  </si>
  <si>
    <t>1937698407</t>
  </si>
  <si>
    <t>58</t>
  </si>
  <si>
    <t>RLK0006.1</t>
  </si>
  <si>
    <t>Montáž kabelu NSGFAOU 1x185 mm2 - 1,8/3 kV</t>
  </si>
  <si>
    <t>-158905055</t>
  </si>
  <si>
    <t>Vedlejší rozpočtové náklady</t>
  </si>
  <si>
    <t>59</t>
  </si>
  <si>
    <t>HZS4212</t>
  </si>
  <si>
    <t>Hodinová zúčtovací sazba revizní technik specialista</t>
  </si>
  <si>
    <t>hod</t>
  </si>
  <si>
    <t>1768466043</t>
  </si>
  <si>
    <t>60</t>
  </si>
  <si>
    <t>R10058</t>
  </si>
  <si>
    <t>Revize+ technická prohlídka + průkaz UTZ/E</t>
  </si>
  <si>
    <t>Kpl</t>
  </si>
  <si>
    <t>2116449384</t>
  </si>
  <si>
    <t>61</t>
  </si>
  <si>
    <t>RHZS4232</t>
  </si>
  <si>
    <t>Hodinová zúčtovací sazba technik odborný_x000D_
(manipulace na síti DP)</t>
  </si>
  <si>
    <t>1457708216</t>
  </si>
  <si>
    <t>Poznámka k položce:_x000D_
Hodinová zúčtovací sazba technik odborný_x000D_
(manipulace na síti DP)</t>
  </si>
  <si>
    <t>62</t>
  </si>
  <si>
    <t>ROS0014</t>
  </si>
  <si>
    <t>Provedení zkušební jízdy trolejbusem</t>
  </si>
  <si>
    <t>km</t>
  </si>
  <si>
    <t>512</t>
  </si>
  <si>
    <t>-1360978334</t>
  </si>
  <si>
    <t>Poznámka k položce:_x000D_
Zkušební jízda zahrnuje cestu trolejbusu z vozovny nejkratší možnou trasou na místo stavby, projetí všech směrů nového stavu, jízdy na nejbližší obratiště a cestu zpět do vozovny.</t>
  </si>
  <si>
    <t>4,5 "vozovna - křižovatka MŠ - Benešovo náměstí - křižovatka Libušina-Duchcovská"</t>
  </si>
  <si>
    <t>3,0 "křižovatka Libušina-Duchcovská - Benešovo náměstí - křižovatka MŠ - obratiště Pražská"</t>
  </si>
  <si>
    <t>2,2 "obratiště Pražská - křižovatka MŠ - Benešovo náměstí - Hlavní nádraží"</t>
  </si>
  <si>
    <t>1,5 "Hlavní nádraží - křižovatka MŠ - obratiště Pražská"</t>
  </si>
  <si>
    <t>1,5 "obratiště Pražská - křižovatka MŠ - Hlavní nádraží"</t>
  </si>
  <si>
    <t>3,8 "Hlavní nádraží - Benešovo náměstí - křižovatka MŠ - vozovna"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</si>
</sst>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95" sqref="AN95:AP95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0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R5" s="18"/>
      <c r="BE5" s="187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R6" s="18"/>
      <c r="BE6" s="188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8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183">
        <v>46080</v>
      </c>
      <c r="AR8" s="18"/>
      <c r="BE8" s="188"/>
      <c r="BS8" s="15" t="s">
        <v>6</v>
      </c>
    </row>
    <row r="9" spans="1:74" ht="14.45" customHeight="1">
      <c r="B9" s="18"/>
      <c r="AR9" s="18"/>
      <c r="BE9" s="188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88"/>
      <c r="BS10" s="15" t="s">
        <v>6</v>
      </c>
    </row>
    <row r="11" spans="1:74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188"/>
      <c r="BS11" s="15" t="s">
        <v>6</v>
      </c>
    </row>
    <row r="12" spans="1:74" ht="6.95" customHeight="1">
      <c r="B12" s="18"/>
      <c r="AR12" s="18"/>
      <c r="BE12" s="188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88"/>
      <c r="BS13" s="15" t="s">
        <v>6</v>
      </c>
    </row>
    <row r="14" spans="1:74" ht="12.75">
      <c r="B14" s="18"/>
      <c r="E14" s="193" t="s">
        <v>28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5" t="s">
        <v>26</v>
      </c>
      <c r="AN14" s="27" t="s">
        <v>28</v>
      </c>
      <c r="AR14" s="18"/>
      <c r="BE14" s="188"/>
      <c r="BS14" s="15" t="s">
        <v>6</v>
      </c>
    </row>
    <row r="15" spans="1:74" ht="6.95" customHeight="1">
      <c r="B15" s="18"/>
      <c r="AR15" s="18"/>
      <c r="BE15" s="188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30</v>
      </c>
      <c r="AR16" s="18"/>
      <c r="BE16" s="188"/>
      <c r="BS16" s="15" t="s">
        <v>4</v>
      </c>
    </row>
    <row r="17" spans="2:71" ht="18.399999999999999" customHeight="1">
      <c r="B17" s="18"/>
      <c r="E17" s="23" t="s">
        <v>31</v>
      </c>
      <c r="AK17" s="25" t="s">
        <v>26</v>
      </c>
      <c r="AN17" s="23" t="s">
        <v>32</v>
      </c>
      <c r="AR17" s="18"/>
      <c r="BE17" s="188"/>
      <c r="BS17" s="15" t="s">
        <v>33</v>
      </c>
    </row>
    <row r="18" spans="2:71" ht="6.95" customHeight="1">
      <c r="B18" s="18"/>
      <c r="AR18" s="18"/>
      <c r="BE18" s="188"/>
      <c r="BS18" s="15" t="s">
        <v>6</v>
      </c>
    </row>
    <row r="19" spans="2:71" ht="12" customHeight="1">
      <c r="B19" s="18"/>
      <c r="D19" s="25" t="s">
        <v>34</v>
      </c>
      <c r="AK19" s="25" t="s">
        <v>24</v>
      </c>
      <c r="AN19" s="23" t="s">
        <v>30</v>
      </c>
      <c r="AR19" s="18"/>
      <c r="BE19" s="188"/>
      <c r="BS19" s="15" t="s">
        <v>6</v>
      </c>
    </row>
    <row r="20" spans="2:71" ht="18.399999999999999" customHeight="1">
      <c r="B20" s="18"/>
      <c r="E20" s="23" t="s">
        <v>31</v>
      </c>
      <c r="AK20" s="25" t="s">
        <v>26</v>
      </c>
      <c r="AN20" s="23" t="s">
        <v>32</v>
      </c>
      <c r="AR20" s="18"/>
      <c r="BE20" s="188"/>
      <c r="BS20" s="15" t="s">
        <v>4</v>
      </c>
    </row>
    <row r="21" spans="2:71" ht="6.95" customHeight="1">
      <c r="B21" s="18"/>
      <c r="AR21" s="18"/>
      <c r="BE21" s="188"/>
    </row>
    <row r="22" spans="2:71" ht="12" customHeight="1">
      <c r="B22" s="18"/>
      <c r="D22" s="25" t="s">
        <v>35</v>
      </c>
      <c r="AR22" s="18"/>
      <c r="BE22" s="188"/>
    </row>
    <row r="23" spans="2:71" ht="16.5" customHeight="1">
      <c r="B23" s="18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8"/>
      <c r="BE23" s="188"/>
    </row>
    <row r="24" spans="2:71" ht="6.95" customHeight="1">
      <c r="B24" s="18"/>
      <c r="AR24" s="18"/>
      <c r="BE24" s="188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8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ROUND(AG94,2)</f>
        <v>0</v>
      </c>
      <c r="AL26" s="197"/>
      <c r="AM26" s="197"/>
      <c r="AN26" s="197"/>
      <c r="AO26" s="197"/>
      <c r="AR26" s="30"/>
      <c r="BE26" s="188"/>
    </row>
    <row r="27" spans="2:71" s="1" customFormat="1" ht="6.95" customHeight="1">
      <c r="B27" s="30"/>
      <c r="AR27" s="30"/>
      <c r="BE27" s="188"/>
    </row>
    <row r="28" spans="2:71" s="1" customFormat="1" ht="12.75">
      <c r="B28" s="30"/>
      <c r="L28" s="198" t="s">
        <v>37</v>
      </c>
      <c r="M28" s="198"/>
      <c r="N28" s="198"/>
      <c r="O28" s="198"/>
      <c r="P28" s="198"/>
      <c r="W28" s="198" t="s">
        <v>38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39</v>
      </c>
      <c r="AL28" s="198"/>
      <c r="AM28" s="198"/>
      <c r="AN28" s="198"/>
      <c r="AO28" s="198"/>
      <c r="AR28" s="30"/>
      <c r="BE28" s="188"/>
    </row>
    <row r="29" spans="2:71" s="2" customFormat="1" ht="14.45" customHeight="1">
      <c r="B29" s="33"/>
      <c r="D29" s="25" t="s">
        <v>40</v>
      </c>
      <c r="F29" s="25" t="s">
        <v>41</v>
      </c>
      <c r="L29" s="184">
        <v>0.21</v>
      </c>
      <c r="M29" s="185"/>
      <c r="N29" s="185"/>
      <c r="O29" s="185"/>
      <c r="P29" s="185"/>
      <c r="W29" s="186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6">
        <f>ROUND(AV94, 2)</f>
        <v>0</v>
      </c>
      <c r="AL29" s="185"/>
      <c r="AM29" s="185"/>
      <c r="AN29" s="185"/>
      <c r="AO29" s="185"/>
      <c r="AR29" s="33"/>
      <c r="BE29" s="189"/>
    </row>
    <row r="30" spans="2:71" s="2" customFormat="1" ht="14.45" customHeight="1">
      <c r="B30" s="33"/>
      <c r="F30" s="25" t="s">
        <v>42</v>
      </c>
      <c r="L30" s="184">
        <v>0.15</v>
      </c>
      <c r="M30" s="185"/>
      <c r="N30" s="185"/>
      <c r="O30" s="185"/>
      <c r="P30" s="185"/>
      <c r="W30" s="186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6">
        <f>ROUND(AW94, 2)</f>
        <v>0</v>
      </c>
      <c r="AL30" s="185"/>
      <c r="AM30" s="185"/>
      <c r="AN30" s="185"/>
      <c r="AO30" s="185"/>
      <c r="AR30" s="33"/>
      <c r="BE30" s="189"/>
    </row>
    <row r="31" spans="2:71" s="2" customFormat="1" ht="14.45" hidden="1" customHeight="1">
      <c r="B31" s="33"/>
      <c r="F31" s="25" t="s">
        <v>43</v>
      </c>
      <c r="L31" s="184">
        <v>0.21</v>
      </c>
      <c r="M31" s="185"/>
      <c r="N31" s="185"/>
      <c r="O31" s="185"/>
      <c r="P31" s="185"/>
      <c r="W31" s="186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6">
        <v>0</v>
      </c>
      <c r="AL31" s="185"/>
      <c r="AM31" s="185"/>
      <c r="AN31" s="185"/>
      <c r="AO31" s="185"/>
      <c r="AR31" s="33"/>
      <c r="BE31" s="189"/>
    </row>
    <row r="32" spans="2:71" s="2" customFormat="1" ht="14.45" hidden="1" customHeight="1">
      <c r="B32" s="33"/>
      <c r="F32" s="25" t="s">
        <v>44</v>
      </c>
      <c r="L32" s="184">
        <v>0.15</v>
      </c>
      <c r="M32" s="185"/>
      <c r="N32" s="185"/>
      <c r="O32" s="185"/>
      <c r="P32" s="185"/>
      <c r="W32" s="186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6">
        <v>0</v>
      </c>
      <c r="AL32" s="185"/>
      <c r="AM32" s="185"/>
      <c r="AN32" s="185"/>
      <c r="AO32" s="185"/>
      <c r="AR32" s="33"/>
      <c r="BE32" s="189"/>
    </row>
    <row r="33" spans="2:57" s="2" customFormat="1" ht="14.45" hidden="1" customHeight="1">
      <c r="B33" s="33"/>
      <c r="F33" s="25" t="s">
        <v>45</v>
      </c>
      <c r="L33" s="184">
        <v>0</v>
      </c>
      <c r="M33" s="185"/>
      <c r="N33" s="185"/>
      <c r="O33" s="185"/>
      <c r="P33" s="185"/>
      <c r="W33" s="186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6">
        <v>0</v>
      </c>
      <c r="AL33" s="185"/>
      <c r="AM33" s="185"/>
      <c r="AN33" s="185"/>
      <c r="AO33" s="185"/>
      <c r="AR33" s="33"/>
      <c r="BE33" s="189"/>
    </row>
    <row r="34" spans="2:57" s="1" customFormat="1" ht="6.95" customHeight="1">
      <c r="B34" s="30"/>
      <c r="AR34" s="30"/>
      <c r="BE34" s="188"/>
    </row>
    <row r="35" spans="2:57" s="1" customFormat="1" ht="25.9" customHeight="1">
      <c r="B35" s="30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18" t="s">
        <v>48</v>
      </c>
      <c r="Y35" s="219"/>
      <c r="Z35" s="219"/>
      <c r="AA35" s="219"/>
      <c r="AB35" s="219"/>
      <c r="AC35" s="36"/>
      <c r="AD35" s="36"/>
      <c r="AE35" s="36"/>
      <c r="AF35" s="36"/>
      <c r="AG35" s="36"/>
      <c r="AH35" s="36"/>
      <c r="AI35" s="36"/>
      <c r="AJ35" s="36"/>
      <c r="AK35" s="220">
        <f>SUM(AK26:AK33)</f>
        <v>0</v>
      </c>
      <c r="AL35" s="219"/>
      <c r="AM35" s="219"/>
      <c r="AN35" s="219"/>
      <c r="AO35" s="221"/>
      <c r="AP35" s="34"/>
      <c r="AQ35" s="34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0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0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0" t="s">
        <v>51</v>
      </c>
      <c r="AI60" s="32"/>
      <c r="AJ60" s="32"/>
      <c r="AK60" s="32"/>
      <c r="AL60" s="32"/>
      <c r="AM60" s="40" t="s">
        <v>52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15">
      <c r="B64" s="30"/>
      <c r="D64" s="38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54</v>
      </c>
      <c r="AI64" s="39"/>
      <c r="AJ64" s="39"/>
      <c r="AK64" s="39"/>
      <c r="AL64" s="39"/>
      <c r="AM64" s="39"/>
      <c r="AN64" s="39"/>
      <c r="AO64" s="39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0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0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0" t="s">
        <v>51</v>
      </c>
      <c r="AI75" s="32"/>
      <c r="AJ75" s="32"/>
      <c r="AK75" s="32"/>
      <c r="AL75" s="32"/>
      <c r="AM75" s="40" t="s">
        <v>52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30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30"/>
    </row>
    <row r="82" spans="1:90" s="1" customFormat="1" ht="24.95" customHeight="1">
      <c r="B82" s="30"/>
      <c r="C82" s="19" t="s">
        <v>55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5"/>
      <c r="C84" s="25" t="s">
        <v>13</v>
      </c>
      <c r="L84" s="3" t="str">
        <f>K5</f>
        <v>0349</v>
      </c>
      <c r="AR84" s="45"/>
    </row>
    <row r="85" spans="1:90" s="4" customFormat="1" ht="36.950000000000003" customHeight="1">
      <c r="B85" s="46"/>
      <c r="C85" s="47" t="s">
        <v>16</v>
      </c>
      <c r="L85" s="209" t="str">
        <f>K6</f>
        <v>Teplice, křižovatka Školní-Masarykova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46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20</v>
      </c>
      <c r="L87" s="48" t="str">
        <f>IF(K8="","",K8)</f>
        <v>Teplice</v>
      </c>
      <c r="AI87" s="25" t="s">
        <v>22</v>
      </c>
      <c r="AM87" s="211">
        <f>IF(AN8= "","",AN8)</f>
        <v>46080</v>
      </c>
      <c r="AN87" s="211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29</v>
      </c>
      <c r="AM89" s="212" t="str">
        <f>IF(E17="","",E17)</f>
        <v>Elektroline, a.s.</v>
      </c>
      <c r="AN89" s="213"/>
      <c r="AO89" s="213"/>
      <c r="AP89" s="213"/>
      <c r="AR89" s="30"/>
      <c r="AS89" s="214" t="s">
        <v>56</v>
      </c>
      <c r="AT89" s="21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34</v>
      </c>
      <c r="AM90" s="212" t="str">
        <f>IF(E20="","",E20)</f>
        <v>Elektroline, a.s.</v>
      </c>
      <c r="AN90" s="213"/>
      <c r="AO90" s="213"/>
      <c r="AP90" s="213"/>
      <c r="AR90" s="30"/>
      <c r="AS90" s="216"/>
      <c r="AT90" s="217"/>
      <c r="BD90" s="52"/>
    </row>
    <row r="91" spans="1:90" s="1" customFormat="1" ht="10.9" customHeight="1">
      <c r="B91" s="30"/>
      <c r="AR91" s="30"/>
      <c r="AS91" s="216"/>
      <c r="AT91" s="217"/>
      <c r="BD91" s="52"/>
    </row>
    <row r="92" spans="1:90" s="1" customFormat="1" ht="29.25" customHeight="1">
      <c r="B92" s="30"/>
      <c r="C92" s="204" t="s">
        <v>57</v>
      </c>
      <c r="D92" s="205"/>
      <c r="E92" s="205"/>
      <c r="F92" s="205"/>
      <c r="G92" s="205"/>
      <c r="H92" s="53"/>
      <c r="I92" s="206" t="s">
        <v>58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59</v>
      </c>
      <c r="AH92" s="205"/>
      <c r="AI92" s="205"/>
      <c r="AJ92" s="205"/>
      <c r="AK92" s="205"/>
      <c r="AL92" s="205"/>
      <c r="AM92" s="205"/>
      <c r="AN92" s="206" t="s">
        <v>60</v>
      </c>
      <c r="AO92" s="205"/>
      <c r="AP92" s="208"/>
      <c r="AQ92" s="54" t="s">
        <v>61</v>
      </c>
      <c r="AR92" s="30"/>
      <c r="AS92" s="55" t="s">
        <v>62</v>
      </c>
      <c r="AT92" s="56" t="s">
        <v>63</v>
      </c>
      <c r="AU92" s="56" t="s">
        <v>64</v>
      </c>
      <c r="AV92" s="56" t="s">
        <v>65</v>
      </c>
      <c r="AW92" s="56" t="s">
        <v>66</v>
      </c>
      <c r="AX92" s="56" t="s">
        <v>67</v>
      </c>
      <c r="AY92" s="56" t="s">
        <v>68</v>
      </c>
      <c r="AZ92" s="56" t="s">
        <v>69</v>
      </c>
      <c r="BA92" s="56" t="s">
        <v>70</v>
      </c>
      <c r="BB92" s="56" t="s">
        <v>71</v>
      </c>
      <c r="BC92" s="56" t="s">
        <v>72</v>
      </c>
      <c r="BD92" s="57" t="s">
        <v>73</v>
      </c>
    </row>
    <row r="93" spans="1:90" s="1" customFormat="1" ht="10.9" customHeight="1">
      <c r="B93" s="30"/>
      <c r="AR93" s="30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59"/>
      <c r="C94" s="60" t="s">
        <v>74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75</v>
      </c>
      <c r="BT94" s="68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0" s="6" customFormat="1" ht="16.5" customHeight="1">
      <c r="A95" s="69" t="s">
        <v>79</v>
      </c>
      <c r="B95" s="70"/>
      <c r="C95" s="71"/>
      <c r="D95" s="201" t="s">
        <v>14</v>
      </c>
      <c r="E95" s="201"/>
      <c r="F95" s="201"/>
      <c r="G95" s="201"/>
      <c r="H95" s="201"/>
      <c r="I95" s="72"/>
      <c r="J95" s="201" t="s">
        <v>17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'0349 - Teplice, křižovatk...'!J30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3" t="s">
        <v>80</v>
      </c>
      <c r="AR95" s="70"/>
      <c r="AS95" s="74">
        <v>0</v>
      </c>
      <c r="AT95" s="75">
        <f>ROUND(SUM(AV95:AW95),2)</f>
        <v>0</v>
      </c>
      <c r="AU95" s="76">
        <f>'0349 - Teplice, křižovatk...'!P126</f>
        <v>0</v>
      </c>
      <c r="AV95" s="75">
        <f>'0349 - Teplice, křižovatk...'!J33</f>
        <v>0</v>
      </c>
      <c r="AW95" s="75">
        <f>'0349 - Teplice, křižovatk...'!J34</f>
        <v>0</v>
      </c>
      <c r="AX95" s="75">
        <f>'0349 - Teplice, křižovatk...'!J35</f>
        <v>0</v>
      </c>
      <c r="AY95" s="75">
        <f>'0349 - Teplice, křižovatk...'!J36</f>
        <v>0</v>
      </c>
      <c r="AZ95" s="75">
        <f>'0349 - Teplice, křižovatk...'!F33</f>
        <v>0</v>
      </c>
      <c r="BA95" s="75">
        <f>'0349 - Teplice, křižovatk...'!F34</f>
        <v>0</v>
      </c>
      <c r="BB95" s="75">
        <f>'0349 - Teplice, křižovatk...'!F35</f>
        <v>0</v>
      </c>
      <c r="BC95" s="75">
        <f>'0349 - Teplice, křižovatk...'!F36</f>
        <v>0</v>
      </c>
      <c r="BD95" s="77">
        <f>'0349 - Teplice, křižovatk...'!F37</f>
        <v>0</v>
      </c>
      <c r="BT95" s="78" t="s">
        <v>81</v>
      </c>
      <c r="BU95" s="78" t="s">
        <v>82</v>
      </c>
      <c r="BV95" s="78" t="s">
        <v>77</v>
      </c>
      <c r="BW95" s="78" t="s">
        <v>5</v>
      </c>
      <c r="BX95" s="78" t="s">
        <v>78</v>
      </c>
      <c r="CL95" s="78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30"/>
    </row>
  </sheetData>
  <sheetProtection algorithmName="SHA-512" hashValue="4Yq1/bH1n6vDzrxBwF2JMZRclWj/Fqwm5ackewXnzfsi6IkVC7C9kFzD7EeeJ245kqYEPiZ7E0n6z8FqDFl99g==" saltValue="8o6iS/TQJQVtu9TlBpp41IWPT/Gbqo40nvA/s/hhuNMPJ+wJJe2BBp9yLVslmWJpgFGaTyHjGbklJCHOwbRCxw==" spinCount="100000" sheet="1" objects="1" scenarios="1" formatColumns="0" formatRows="0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0349 - Teplice, křižovat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4"/>
  <sheetViews>
    <sheetView showGridLines="0" topLeftCell="A193" workbookViewId="0">
      <selection activeCell="H213" sqref="H213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customHeight="1">
      <c r="B4" s="18"/>
      <c r="D4" s="19" t="s">
        <v>84</v>
      </c>
      <c r="L4" s="18"/>
      <c r="M4" s="79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209" t="s">
        <v>17</v>
      </c>
      <c r="F7" s="222"/>
      <c r="G7" s="222"/>
      <c r="H7" s="222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49">
        <f>'Rekapitulace stavby'!AN8</f>
        <v>46080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23</v>
      </c>
      <c r="I12" s="25" t="s">
        <v>24</v>
      </c>
      <c r="J12" s="23" t="str">
        <f>IF('Rekapitulace stavby'!AN10="","",'Rekapitulace stavby'!AN10)</f>
        <v/>
      </c>
      <c r="L12" s="30"/>
    </row>
    <row r="13" spans="2:46" s="1" customFormat="1" ht="18" customHeight="1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27</v>
      </c>
      <c r="I15" s="25" t="s">
        <v>24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23" t="str">
        <f>'Rekapitulace stavby'!E14</f>
        <v>Vyplň údaj</v>
      </c>
      <c r="F16" s="190"/>
      <c r="G16" s="190"/>
      <c r="H16" s="190"/>
      <c r="I16" s="25" t="s">
        <v>26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29</v>
      </c>
      <c r="I18" s="25" t="s">
        <v>24</v>
      </c>
      <c r="J18" s="23" t="s">
        <v>30</v>
      </c>
      <c r="L18" s="30"/>
    </row>
    <row r="19" spans="2:12" s="1" customFormat="1" ht="18" customHeight="1">
      <c r="B19" s="30"/>
      <c r="E19" s="23" t="s">
        <v>31</v>
      </c>
      <c r="I19" s="25" t="s">
        <v>26</v>
      </c>
      <c r="J19" s="23" t="s">
        <v>32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34</v>
      </c>
      <c r="I21" s="25" t="s">
        <v>24</v>
      </c>
      <c r="J21" s="23" t="s">
        <v>30</v>
      </c>
      <c r="L21" s="30"/>
    </row>
    <row r="22" spans="2:12" s="1" customFormat="1" ht="18" customHeight="1">
      <c r="B22" s="30"/>
      <c r="E22" s="23" t="s">
        <v>31</v>
      </c>
      <c r="I22" s="25" t="s">
        <v>26</v>
      </c>
      <c r="J22" s="23" t="s">
        <v>32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35</v>
      </c>
      <c r="L24" s="30"/>
    </row>
    <row r="25" spans="2:12" s="7" customFormat="1" ht="16.5" customHeight="1">
      <c r="B25" s="80"/>
      <c r="E25" s="195" t="s">
        <v>1</v>
      </c>
      <c r="F25" s="195"/>
      <c r="G25" s="195"/>
      <c r="H25" s="195"/>
      <c r="L25" s="80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0"/>
      <c r="E27" s="50"/>
      <c r="F27" s="50"/>
      <c r="G27" s="50"/>
      <c r="H27" s="50"/>
      <c r="I27" s="50"/>
      <c r="J27" s="50"/>
      <c r="K27" s="50"/>
      <c r="L27" s="30"/>
    </row>
    <row r="28" spans="2:12" s="1" customFormat="1" ht="14.45" customHeight="1">
      <c r="B28" s="30"/>
      <c r="D28" s="23" t="s">
        <v>85</v>
      </c>
      <c r="J28" s="81">
        <f>J94</f>
        <v>0</v>
      </c>
      <c r="L28" s="30"/>
    </row>
    <row r="29" spans="2:12" s="1" customFormat="1" ht="14.45" customHeight="1">
      <c r="B29" s="30"/>
      <c r="D29" s="82" t="s">
        <v>86</v>
      </c>
      <c r="J29" s="81">
        <f>J101</f>
        <v>0</v>
      </c>
      <c r="L29" s="30"/>
    </row>
    <row r="30" spans="2:12" s="1" customFormat="1" ht="25.35" customHeight="1">
      <c r="B30" s="30"/>
      <c r="D30" s="83" t="s">
        <v>36</v>
      </c>
      <c r="J30" s="62">
        <f>ROUND(J28 + J29, 2)</f>
        <v>0</v>
      </c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14.45" customHeight="1">
      <c r="B32" s="30"/>
      <c r="F32" s="84" t="s">
        <v>38</v>
      </c>
      <c r="I32" s="84" t="s">
        <v>37</v>
      </c>
      <c r="J32" s="84" t="s">
        <v>39</v>
      </c>
      <c r="L32" s="30"/>
    </row>
    <row r="33" spans="2:12" s="1" customFormat="1" ht="14.45" customHeight="1">
      <c r="B33" s="30"/>
      <c r="D33" s="85" t="s">
        <v>40</v>
      </c>
      <c r="E33" s="25" t="s">
        <v>41</v>
      </c>
      <c r="F33" s="86">
        <f>ROUND((SUM(BE101:BE108) + SUM(BE126:BE213)),  2)</f>
        <v>0</v>
      </c>
      <c r="I33" s="87">
        <v>0.21</v>
      </c>
      <c r="J33" s="86">
        <f>ROUND(((SUM(BE101:BE108) + SUM(BE126:BE213))*I33),  2)</f>
        <v>0</v>
      </c>
      <c r="L33" s="30"/>
    </row>
    <row r="34" spans="2:12" s="1" customFormat="1" ht="14.45" customHeight="1">
      <c r="B34" s="30"/>
      <c r="E34" s="25" t="s">
        <v>42</v>
      </c>
      <c r="F34" s="86">
        <f>ROUND((SUM(BF101:BF108) + SUM(BF126:BF213)),  2)</f>
        <v>0</v>
      </c>
      <c r="I34" s="87">
        <v>0.15</v>
      </c>
      <c r="J34" s="86">
        <f>ROUND(((SUM(BF101:BF108) + SUM(BF126:BF213))*I34),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86">
        <f>ROUND((SUM(BG101:BG108) + SUM(BG126:BG213)),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6">
        <f>ROUND((SUM(BH101:BH108) + SUM(BH126:BH213)),  2)</f>
        <v>0</v>
      </c>
      <c r="I36" s="87">
        <v>0.15</v>
      </c>
      <c r="J36" s="86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6">
        <f>ROUND((SUM(BI101:BI108) + SUM(BI126:BI213)),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46</v>
      </c>
      <c r="E39" s="53"/>
      <c r="F39" s="53"/>
      <c r="G39" s="90" t="s">
        <v>47</v>
      </c>
      <c r="H39" s="91" t="s">
        <v>48</v>
      </c>
      <c r="I39" s="53"/>
      <c r="J39" s="92">
        <f>SUM(J30:J37)</f>
        <v>0</v>
      </c>
      <c r="K39" s="93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51</v>
      </c>
      <c r="E61" s="32"/>
      <c r="F61" s="94" t="s">
        <v>52</v>
      </c>
      <c r="G61" s="40" t="s">
        <v>51</v>
      </c>
      <c r="H61" s="32"/>
      <c r="I61" s="32"/>
      <c r="J61" s="95" t="s">
        <v>52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15">
      <c r="B65" s="30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51</v>
      </c>
      <c r="E76" s="32"/>
      <c r="F76" s="94" t="s">
        <v>52</v>
      </c>
      <c r="G76" s="40" t="s">
        <v>51</v>
      </c>
      <c r="H76" s="32"/>
      <c r="I76" s="32"/>
      <c r="J76" s="95" t="s">
        <v>52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47" s="1" customFormat="1" ht="24.95" customHeight="1">
      <c r="B82" s="30"/>
      <c r="C82" s="19" t="s">
        <v>87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09" t="str">
        <f>E7</f>
        <v>Teplice, křižovatka Školní-Masarykova</v>
      </c>
      <c r="F85" s="222"/>
      <c r="G85" s="222"/>
      <c r="H85" s="222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Teplice</v>
      </c>
      <c r="I87" s="25" t="s">
        <v>22</v>
      </c>
      <c r="J87" s="49">
        <f>IF(J10="","",J10)</f>
        <v>46080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23</v>
      </c>
      <c r="F89" s="23" t="str">
        <f>E13</f>
        <v xml:space="preserve"> </v>
      </c>
      <c r="I89" s="25" t="s">
        <v>29</v>
      </c>
      <c r="J89" s="28" t="str">
        <f>E19</f>
        <v>Elektroline, a.s.</v>
      </c>
      <c r="L89" s="30"/>
    </row>
    <row r="90" spans="2:47" s="1" customFormat="1" ht="15.2" customHeight="1">
      <c r="B90" s="30"/>
      <c r="C90" s="25" t="s">
        <v>27</v>
      </c>
      <c r="F90" s="23" t="str">
        <f>IF(E16="","",E16)</f>
        <v>Vyplň údaj</v>
      </c>
      <c r="I90" s="25" t="s">
        <v>34</v>
      </c>
      <c r="J90" s="28" t="str">
        <f>E22</f>
        <v>Elektroline, a.s.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6" t="s">
        <v>88</v>
      </c>
      <c r="D92" s="88"/>
      <c r="E92" s="88"/>
      <c r="F92" s="88"/>
      <c r="G92" s="88"/>
      <c r="H92" s="88"/>
      <c r="I92" s="88"/>
      <c r="J92" s="97" t="s">
        <v>89</v>
      </c>
      <c r="K92" s="88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98" t="s">
        <v>90</v>
      </c>
      <c r="J94" s="62">
        <f>J126</f>
        <v>0</v>
      </c>
      <c r="L94" s="30"/>
      <c r="AU94" s="15" t="s">
        <v>91</v>
      </c>
    </row>
    <row r="95" spans="2:47" s="8" customFormat="1" ht="24.95" customHeight="1">
      <c r="B95" s="99"/>
      <c r="D95" s="100" t="s">
        <v>92</v>
      </c>
      <c r="E95" s="101"/>
      <c r="F95" s="101"/>
      <c r="G95" s="101"/>
      <c r="H95" s="101"/>
      <c r="I95" s="101"/>
      <c r="J95" s="102">
        <f>J127</f>
        <v>0</v>
      </c>
      <c r="L95" s="99"/>
    </row>
    <row r="96" spans="2:47" s="9" customFormat="1" ht="19.899999999999999" customHeight="1">
      <c r="B96" s="103"/>
      <c r="D96" s="104" t="s">
        <v>93</v>
      </c>
      <c r="E96" s="105"/>
      <c r="F96" s="105"/>
      <c r="G96" s="105"/>
      <c r="H96" s="105"/>
      <c r="I96" s="105"/>
      <c r="J96" s="106">
        <f>J128</f>
        <v>0</v>
      </c>
      <c r="L96" s="103"/>
    </row>
    <row r="97" spans="2:65" s="9" customFormat="1" ht="19.899999999999999" customHeight="1">
      <c r="B97" s="103"/>
      <c r="D97" s="104" t="s">
        <v>94</v>
      </c>
      <c r="E97" s="105"/>
      <c r="F97" s="105"/>
      <c r="G97" s="105"/>
      <c r="H97" s="105"/>
      <c r="I97" s="105"/>
      <c r="J97" s="106">
        <f>J138</f>
        <v>0</v>
      </c>
      <c r="L97" s="103"/>
    </row>
    <row r="98" spans="2:65" s="8" customFormat="1" ht="24.95" customHeight="1">
      <c r="B98" s="99"/>
      <c r="D98" s="100" t="s">
        <v>95</v>
      </c>
      <c r="E98" s="101"/>
      <c r="F98" s="101"/>
      <c r="G98" s="101"/>
      <c r="H98" s="101"/>
      <c r="I98" s="101"/>
      <c r="J98" s="102">
        <f>J200</f>
        <v>0</v>
      </c>
      <c r="L98" s="99"/>
    </row>
    <row r="99" spans="2:65" s="1" customFormat="1" ht="21.75" customHeight="1">
      <c r="B99" s="30"/>
      <c r="L99" s="30"/>
    </row>
    <row r="100" spans="2:65" s="1" customFormat="1" ht="6.95" customHeight="1">
      <c r="B100" s="30"/>
      <c r="L100" s="30"/>
    </row>
    <row r="101" spans="2:65" s="1" customFormat="1" ht="29.25" customHeight="1">
      <c r="B101" s="30"/>
      <c r="C101" s="98" t="s">
        <v>96</v>
      </c>
      <c r="J101" s="107">
        <f>ROUND(J102 + J103 + J104 + J105 + J106 + J107,2)</f>
        <v>0</v>
      </c>
      <c r="L101" s="30"/>
      <c r="N101" s="108" t="s">
        <v>40</v>
      </c>
    </row>
    <row r="102" spans="2:65" s="1" customFormat="1" ht="18" customHeight="1">
      <c r="B102" s="30"/>
      <c r="D102" s="224" t="s">
        <v>97</v>
      </c>
      <c r="E102" s="225"/>
      <c r="F102" s="225"/>
      <c r="J102" s="110">
        <v>0</v>
      </c>
      <c r="L102" s="111"/>
      <c r="M102" s="112"/>
      <c r="N102" s="113" t="s">
        <v>41</v>
      </c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4" t="s">
        <v>98</v>
      </c>
      <c r="AZ102" s="112"/>
      <c r="BA102" s="112"/>
      <c r="BB102" s="112"/>
      <c r="BC102" s="112"/>
      <c r="BD102" s="112"/>
      <c r="BE102" s="115">
        <f t="shared" ref="BE102:BE107" si="0">IF(N102="základní",J102,0)</f>
        <v>0</v>
      </c>
      <c r="BF102" s="115">
        <f t="shared" ref="BF102:BF107" si="1">IF(N102="snížená",J102,0)</f>
        <v>0</v>
      </c>
      <c r="BG102" s="115">
        <f t="shared" ref="BG102:BG107" si="2">IF(N102="zákl. přenesená",J102,0)</f>
        <v>0</v>
      </c>
      <c r="BH102" s="115">
        <f t="shared" ref="BH102:BH107" si="3">IF(N102="sníž. přenesená",J102,0)</f>
        <v>0</v>
      </c>
      <c r="BI102" s="115">
        <f t="shared" ref="BI102:BI107" si="4">IF(N102="nulová",J102,0)</f>
        <v>0</v>
      </c>
      <c r="BJ102" s="114" t="s">
        <v>81</v>
      </c>
      <c r="BK102" s="112"/>
      <c r="BL102" s="112"/>
      <c r="BM102" s="112"/>
    </row>
    <row r="103" spans="2:65" s="1" customFormat="1" ht="18" customHeight="1">
      <c r="B103" s="30"/>
      <c r="D103" s="224" t="s">
        <v>99</v>
      </c>
      <c r="E103" s="225"/>
      <c r="F103" s="225"/>
      <c r="J103" s="110">
        <v>0</v>
      </c>
      <c r="L103" s="111"/>
      <c r="M103" s="112"/>
      <c r="N103" s="113" t="s">
        <v>41</v>
      </c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4" t="s">
        <v>98</v>
      </c>
      <c r="AZ103" s="112"/>
      <c r="BA103" s="112"/>
      <c r="BB103" s="112"/>
      <c r="BC103" s="112"/>
      <c r="BD103" s="112"/>
      <c r="BE103" s="115">
        <f t="shared" si="0"/>
        <v>0</v>
      </c>
      <c r="BF103" s="115">
        <f t="shared" si="1"/>
        <v>0</v>
      </c>
      <c r="BG103" s="115">
        <f t="shared" si="2"/>
        <v>0</v>
      </c>
      <c r="BH103" s="115">
        <f t="shared" si="3"/>
        <v>0</v>
      </c>
      <c r="BI103" s="115">
        <f t="shared" si="4"/>
        <v>0</v>
      </c>
      <c r="BJ103" s="114" t="s">
        <v>81</v>
      </c>
      <c r="BK103" s="112"/>
      <c r="BL103" s="112"/>
      <c r="BM103" s="112"/>
    </row>
    <row r="104" spans="2:65" s="1" customFormat="1" ht="18" customHeight="1">
      <c r="B104" s="30"/>
      <c r="D104" s="224" t="s">
        <v>100</v>
      </c>
      <c r="E104" s="225"/>
      <c r="F104" s="225"/>
      <c r="J104" s="110">
        <v>0</v>
      </c>
      <c r="L104" s="111"/>
      <c r="M104" s="112"/>
      <c r="N104" s="113" t="s">
        <v>41</v>
      </c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4" t="s">
        <v>98</v>
      </c>
      <c r="AZ104" s="112"/>
      <c r="BA104" s="112"/>
      <c r="BB104" s="112"/>
      <c r="BC104" s="112"/>
      <c r="BD104" s="112"/>
      <c r="BE104" s="115">
        <f t="shared" si="0"/>
        <v>0</v>
      </c>
      <c r="BF104" s="115">
        <f t="shared" si="1"/>
        <v>0</v>
      </c>
      <c r="BG104" s="115">
        <f t="shared" si="2"/>
        <v>0</v>
      </c>
      <c r="BH104" s="115">
        <f t="shared" si="3"/>
        <v>0</v>
      </c>
      <c r="BI104" s="115">
        <f t="shared" si="4"/>
        <v>0</v>
      </c>
      <c r="BJ104" s="114" t="s">
        <v>81</v>
      </c>
      <c r="BK104" s="112"/>
      <c r="BL104" s="112"/>
      <c r="BM104" s="112"/>
    </row>
    <row r="105" spans="2:65" s="1" customFormat="1" ht="18" customHeight="1">
      <c r="B105" s="30"/>
      <c r="D105" s="224" t="s">
        <v>101</v>
      </c>
      <c r="E105" s="225"/>
      <c r="F105" s="225"/>
      <c r="J105" s="110">
        <v>0</v>
      </c>
      <c r="L105" s="111"/>
      <c r="M105" s="112"/>
      <c r="N105" s="113" t="s">
        <v>41</v>
      </c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4" t="s">
        <v>98</v>
      </c>
      <c r="AZ105" s="112"/>
      <c r="BA105" s="112"/>
      <c r="BB105" s="112"/>
      <c r="BC105" s="112"/>
      <c r="BD105" s="112"/>
      <c r="BE105" s="115">
        <f t="shared" si="0"/>
        <v>0</v>
      </c>
      <c r="BF105" s="115">
        <f t="shared" si="1"/>
        <v>0</v>
      </c>
      <c r="BG105" s="115">
        <f t="shared" si="2"/>
        <v>0</v>
      </c>
      <c r="BH105" s="115">
        <f t="shared" si="3"/>
        <v>0</v>
      </c>
      <c r="BI105" s="115">
        <f t="shared" si="4"/>
        <v>0</v>
      </c>
      <c r="BJ105" s="114" t="s">
        <v>81</v>
      </c>
      <c r="BK105" s="112"/>
      <c r="BL105" s="112"/>
      <c r="BM105" s="112"/>
    </row>
    <row r="106" spans="2:65" s="1" customFormat="1" ht="18" customHeight="1">
      <c r="B106" s="30"/>
      <c r="D106" s="224" t="s">
        <v>102</v>
      </c>
      <c r="E106" s="225"/>
      <c r="F106" s="225"/>
      <c r="J106" s="110">
        <v>0</v>
      </c>
      <c r="L106" s="111"/>
      <c r="M106" s="112"/>
      <c r="N106" s="113" t="s">
        <v>41</v>
      </c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4" t="s">
        <v>98</v>
      </c>
      <c r="AZ106" s="112"/>
      <c r="BA106" s="112"/>
      <c r="BB106" s="112"/>
      <c r="BC106" s="112"/>
      <c r="BD106" s="112"/>
      <c r="BE106" s="115">
        <f t="shared" si="0"/>
        <v>0</v>
      </c>
      <c r="BF106" s="115">
        <f t="shared" si="1"/>
        <v>0</v>
      </c>
      <c r="BG106" s="115">
        <f t="shared" si="2"/>
        <v>0</v>
      </c>
      <c r="BH106" s="115">
        <f t="shared" si="3"/>
        <v>0</v>
      </c>
      <c r="BI106" s="115">
        <f t="shared" si="4"/>
        <v>0</v>
      </c>
      <c r="BJ106" s="114" t="s">
        <v>81</v>
      </c>
      <c r="BK106" s="112"/>
      <c r="BL106" s="112"/>
      <c r="BM106" s="112"/>
    </row>
    <row r="107" spans="2:65" s="1" customFormat="1" ht="18" customHeight="1">
      <c r="B107" s="30"/>
      <c r="D107" s="109" t="s">
        <v>103</v>
      </c>
      <c r="J107" s="110">
        <f>ROUND(J28*T107,2)</f>
        <v>0</v>
      </c>
      <c r="L107" s="111"/>
      <c r="M107" s="112"/>
      <c r="N107" s="113" t="s">
        <v>41</v>
      </c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4" t="s">
        <v>104</v>
      </c>
      <c r="AZ107" s="112"/>
      <c r="BA107" s="112"/>
      <c r="BB107" s="112"/>
      <c r="BC107" s="112"/>
      <c r="BD107" s="112"/>
      <c r="BE107" s="115">
        <f t="shared" si="0"/>
        <v>0</v>
      </c>
      <c r="BF107" s="115">
        <f t="shared" si="1"/>
        <v>0</v>
      </c>
      <c r="BG107" s="115">
        <f t="shared" si="2"/>
        <v>0</v>
      </c>
      <c r="BH107" s="115">
        <f t="shared" si="3"/>
        <v>0</v>
      </c>
      <c r="BI107" s="115">
        <f t="shared" si="4"/>
        <v>0</v>
      </c>
      <c r="BJ107" s="114" t="s">
        <v>81</v>
      </c>
      <c r="BK107" s="112"/>
      <c r="BL107" s="112"/>
      <c r="BM107" s="112"/>
    </row>
    <row r="108" spans="2:65" s="1" customFormat="1">
      <c r="B108" s="30"/>
      <c r="L108" s="30"/>
    </row>
    <row r="109" spans="2:65" s="1" customFormat="1" ht="29.25" customHeight="1">
      <c r="B109" s="30"/>
      <c r="C109" s="116" t="s">
        <v>105</v>
      </c>
      <c r="D109" s="88"/>
      <c r="E109" s="88"/>
      <c r="F109" s="88"/>
      <c r="G109" s="88"/>
      <c r="H109" s="88"/>
      <c r="I109" s="88"/>
      <c r="J109" s="117">
        <f>ROUND(J94+J101,2)</f>
        <v>0</v>
      </c>
      <c r="K109" s="88"/>
      <c r="L109" s="30"/>
    </row>
    <row r="110" spans="2:65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0"/>
    </row>
    <row r="114" spans="2:63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0"/>
    </row>
    <row r="115" spans="2:63" s="1" customFormat="1" ht="24.95" customHeight="1">
      <c r="B115" s="30"/>
      <c r="C115" s="19" t="s">
        <v>106</v>
      </c>
      <c r="L115" s="30"/>
    </row>
    <row r="116" spans="2:63" s="1" customFormat="1" ht="6.95" customHeight="1">
      <c r="B116" s="30"/>
      <c r="L116" s="30"/>
    </row>
    <row r="117" spans="2:63" s="1" customFormat="1" ht="12" customHeight="1">
      <c r="B117" s="30"/>
      <c r="C117" s="25" t="s">
        <v>16</v>
      </c>
      <c r="L117" s="30"/>
    </row>
    <row r="118" spans="2:63" s="1" customFormat="1" ht="16.5" customHeight="1">
      <c r="B118" s="30"/>
      <c r="E118" s="209" t="str">
        <f>E7</f>
        <v>Teplice, křižovatka Školní-Masarykova</v>
      </c>
      <c r="F118" s="222"/>
      <c r="G118" s="222"/>
      <c r="H118" s="222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20</v>
      </c>
      <c r="F120" s="23" t="str">
        <f>F10</f>
        <v>Teplice</v>
      </c>
      <c r="I120" s="25" t="s">
        <v>22</v>
      </c>
      <c r="J120" s="49">
        <f>IF(J10="","",J10)</f>
        <v>46080</v>
      </c>
      <c r="L120" s="30"/>
    </row>
    <row r="121" spans="2:63" s="1" customFormat="1" ht="6.95" customHeight="1">
      <c r="B121" s="30"/>
      <c r="L121" s="30"/>
    </row>
    <row r="122" spans="2:63" s="1" customFormat="1" ht="15.2" customHeight="1">
      <c r="B122" s="30"/>
      <c r="C122" s="25" t="s">
        <v>23</v>
      </c>
      <c r="F122" s="23" t="str">
        <f>E13</f>
        <v xml:space="preserve"> </v>
      </c>
      <c r="I122" s="25" t="s">
        <v>29</v>
      </c>
      <c r="J122" s="28" t="str">
        <f>E19</f>
        <v>Elektroline, a.s.</v>
      </c>
      <c r="L122" s="30"/>
    </row>
    <row r="123" spans="2:63" s="1" customFormat="1" ht="15.2" customHeight="1">
      <c r="B123" s="30"/>
      <c r="C123" s="25" t="s">
        <v>27</v>
      </c>
      <c r="F123" s="23" t="str">
        <f>IF(E16="","",E16)</f>
        <v>Vyplň údaj</v>
      </c>
      <c r="I123" s="25" t="s">
        <v>34</v>
      </c>
      <c r="J123" s="28" t="str">
        <f>E22</f>
        <v>Elektroline, a.s.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8"/>
      <c r="C125" s="119" t="s">
        <v>107</v>
      </c>
      <c r="D125" s="120" t="s">
        <v>61</v>
      </c>
      <c r="E125" s="120" t="s">
        <v>57</v>
      </c>
      <c r="F125" s="120" t="s">
        <v>58</v>
      </c>
      <c r="G125" s="120" t="s">
        <v>108</v>
      </c>
      <c r="H125" s="120" t="s">
        <v>109</v>
      </c>
      <c r="I125" s="120" t="s">
        <v>110</v>
      </c>
      <c r="J125" s="121" t="s">
        <v>89</v>
      </c>
      <c r="K125" s="122" t="s">
        <v>111</v>
      </c>
      <c r="L125" s="118"/>
      <c r="M125" s="55" t="s">
        <v>1</v>
      </c>
      <c r="N125" s="56" t="s">
        <v>40</v>
      </c>
      <c r="O125" s="56" t="s">
        <v>112</v>
      </c>
      <c r="P125" s="56" t="s">
        <v>113</v>
      </c>
      <c r="Q125" s="56" t="s">
        <v>114</v>
      </c>
      <c r="R125" s="56" t="s">
        <v>115</v>
      </c>
      <c r="S125" s="56" t="s">
        <v>116</v>
      </c>
      <c r="T125" s="57" t="s">
        <v>117</v>
      </c>
    </row>
    <row r="126" spans="2:63" s="1" customFormat="1" ht="22.9" customHeight="1">
      <c r="B126" s="30"/>
      <c r="C126" s="60" t="s">
        <v>118</v>
      </c>
      <c r="J126" s="123">
        <f>BK126</f>
        <v>0</v>
      </c>
      <c r="L126" s="30"/>
      <c r="M126" s="58"/>
      <c r="N126" s="50"/>
      <c r="O126" s="50"/>
      <c r="P126" s="124">
        <f>P127+P200</f>
        <v>0</v>
      </c>
      <c r="Q126" s="50"/>
      <c r="R126" s="124">
        <f>R127+R200</f>
        <v>0</v>
      </c>
      <c r="S126" s="50"/>
      <c r="T126" s="125">
        <f>T127+T200</f>
        <v>0</v>
      </c>
      <c r="AT126" s="15" t="s">
        <v>75</v>
      </c>
      <c r="AU126" s="15" t="s">
        <v>91</v>
      </c>
      <c r="BK126" s="126">
        <f>BK127+BK200</f>
        <v>0</v>
      </c>
    </row>
    <row r="127" spans="2:63" s="11" customFormat="1" ht="25.9" customHeight="1">
      <c r="B127" s="127"/>
      <c r="D127" s="128" t="s">
        <v>75</v>
      </c>
      <c r="E127" s="129" t="s">
        <v>119</v>
      </c>
      <c r="F127" s="129" t="s">
        <v>119</v>
      </c>
      <c r="I127" s="130"/>
      <c r="J127" s="131">
        <f>BK127</f>
        <v>0</v>
      </c>
      <c r="L127" s="127"/>
      <c r="M127" s="132"/>
      <c r="P127" s="133">
        <f>P128+P138</f>
        <v>0</v>
      </c>
      <c r="R127" s="133">
        <f>R128+R138</f>
        <v>0</v>
      </c>
      <c r="T127" s="134">
        <f>T128+T138</f>
        <v>0</v>
      </c>
      <c r="AR127" s="128" t="s">
        <v>81</v>
      </c>
      <c r="AT127" s="135" t="s">
        <v>75</v>
      </c>
      <c r="AU127" s="135" t="s">
        <v>76</v>
      </c>
      <c r="AY127" s="128" t="s">
        <v>120</v>
      </c>
      <c r="BK127" s="136">
        <f>BK128+BK138</f>
        <v>0</v>
      </c>
    </row>
    <row r="128" spans="2:63" s="11" customFormat="1" ht="22.9" customHeight="1">
      <c r="B128" s="127"/>
      <c r="D128" s="128" t="s">
        <v>75</v>
      </c>
      <c r="E128" s="137" t="s">
        <v>121</v>
      </c>
      <c r="F128" s="137" t="s">
        <v>122</v>
      </c>
      <c r="I128" s="130"/>
      <c r="J128" s="138">
        <f>BK128</f>
        <v>0</v>
      </c>
      <c r="L128" s="127"/>
      <c r="M128" s="132"/>
      <c r="P128" s="133">
        <f>SUM(P129:P137)</f>
        <v>0</v>
      </c>
      <c r="R128" s="133">
        <f>SUM(R129:R137)</f>
        <v>0</v>
      </c>
      <c r="T128" s="134">
        <f>SUM(T129:T137)</f>
        <v>0</v>
      </c>
      <c r="AR128" s="128" t="s">
        <v>81</v>
      </c>
      <c r="AT128" s="135" t="s">
        <v>75</v>
      </c>
      <c r="AU128" s="135" t="s">
        <v>81</v>
      </c>
      <c r="AY128" s="128" t="s">
        <v>120</v>
      </c>
      <c r="BK128" s="136">
        <f>SUM(BK129:BK137)</f>
        <v>0</v>
      </c>
    </row>
    <row r="129" spans="2:65" s="1" customFormat="1" ht="16.5" customHeight="1">
      <c r="B129" s="30"/>
      <c r="C129" s="139" t="s">
        <v>81</v>
      </c>
      <c r="D129" s="139" t="s">
        <v>123</v>
      </c>
      <c r="E129" s="140" t="s">
        <v>124</v>
      </c>
      <c r="F129" s="141" t="s">
        <v>125</v>
      </c>
      <c r="G129" s="142" t="s">
        <v>126</v>
      </c>
      <c r="H129" s="143">
        <v>3</v>
      </c>
      <c r="I129" s="144"/>
      <c r="J129" s="145">
        <f>ROUND(I129*H129,2)</f>
        <v>0</v>
      </c>
      <c r="K129" s="146"/>
      <c r="L129" s="30"/>
      <c r="M129" s="147" t="s">
        <v>1</v>
      </c>
      <c r="N129" s="108" t="s">
        <v>41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50" t="s">
        <v>127</v>
      </c>
      <c r="AT129" s="150" t="s">
        <v>123</v>
      </c>
      <c r="AU129" s="150" t="s">
        <v>83</v>
      </c>
      <c r="AY129" s="15" t="s">
        <v>120</v>
      </c>
      <c r="BE129" s="151">
        <f>IF(N129="základní",J129,0)</f>
        <v>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5" t="s">
        <v>81</v>
      </c>
      <c r="BK129" s="151">
        <f>ROUND(I129*H129,2)</f>
        <v>0</v>
      </c>
      <c r="BL129" s="15" t="s">
        <v>127</v>
      </c>
      <c r="BM129" s="150" t="s">
        <v>128</v>
      </c>
    </row>
    <row r="130" spans="2:65" s="1" customFormat="1" ht="18.75">
      <c r="B130" s="30"/>
      <c r="D130" s="152" t="s">
        <v>129</v>
      </c>
      <c r="F130" s="153" t="s">
        <v>130</v>
      </c>
      <c r="I130" s="112"/>
      <c r="L130" s="30"/>
      <c r="M130" s="154"/>
      <c r="T130" s="52"/>
      <c r="AT130" s="15" t="s">
        <v>129</v>
      </c>
      <c r="AU130" s="15" t="s">
        <v>83</v>
      </c>
    </row>
    <row r="131" spans="2:65" s="1" customFormat="1" ht="16.5" customHeight="1">
      <c r="B131" s="30"/>
      <c r="C131" s="139" t="s">
        <v>83</v>
      </c>
      <c r="D131" s="139" t="s">
        <v>123</v>
      </c>
      <c r="E131" s="140" t="s">
        <v>131</v>
      </c>
      <c r="F131" s="141" t="s">
        <v>132</v>
      </c>
      <c r="G131" s="142" t="s">
        <v>126</v>
      </c>
      <c r="H131" s="143">
        <v>1</v>
      </c>
      <c r="I131" s="144"/>
      <c r="J131" s="145">
        <f>ROUND(I131*H131,2)</f>
        <v>0</v>
      </c>
      <c r="K131" s="146"/>
      <c r="L131" s="30"/>
      <c r="M131" s="147" t="s">
        <v>1</v>
      </c>
      <c r="N131" s="108" t="s">
        <v>41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50" t="s">
        <v>127</v>
      </c>
      <c r="AT131" s="150" t="s">
        <v>123</v>
      </c>
      <c r="AU131" s="150" t="s">
        <v>83</v>
      </c>
      <c r="AY131" s="15" t="s">
        <v>120</v>
      </c>
      <c r="BE131" s="151">
        <f>IF(N131="základní",J131,0)</f>
        <v>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5" t="s">
        <v>81</v>
      </c>
      <c r="BK131" s="151">
        <f>ROUND(I131*H131,2)</f>
        <v>0</v>
      </c>
      <c r="BL131" s="15" t="s">
        <v>127</v>
      </c>
      <c r="BM131" s="150" t="s">
        <v>133</v>
      </c>
    </row>
    <row r="132" spans="2:65" s="1" customFormat="1" ht="18.75">
      <c r="B132" s="30"/>
      <c r="D132" s="152" t="s">
        <v>129</v>
      </c>
      <c r="F132" s="153" t="s">
        <v>134</v>
      </c>
      <c r="I132" s="112"/>
      <c r="L132" s="30"/>
      <c r="M132" s="154"/>
      <c r="T132" s="52"/>
      <c r="AT132" s="15" t="s">
        <v>129</v>
      </c>
      <c r="AU132" s="15" t="s">
        <v>83</v>
      </c>
    </row>
    <row r="133" spans="2:65" s="1" customFormat="1" ht="16.5" customHeight="1">
      <c r="B133" s="30"/>
      <c r="C133" s="139" t="s">
        <v>135</v>
      </c>
      <c r="D133" s="139" t="s">
        <v>123</v>
      </c>
      <c r="E133" s="140" t="s">
        <v>136</v>
      </c>
      <c r="F133" s="141" t="s">
        <v>137</v>
      </c>
      <c r="G133" s="142" t="s">
        <v>138</v>
      </c>
      <c r="H133" s="143">
        <v>1700</v>
      </c>
      <c r="I133" s="144"/>
      <c r="J133" s="145">
        <f>ROUND(I133*H133,2)</f>
        <v>0</v>
      </c>
      <c r="K133" s="146"/>
      <c r="L133" s="30"/>
      <c r="M133" s="147" t="s">
        <v>1</v>
      </c>
      <c r="N133" s="108" t="s">
        <v>41</v>
      </c>
      <c r="P133" s="148">
        <f>O133*H133</f>
        <v>0</v>
      </c>
      <c r="Q133" s="148">
        <v>0</v>
      </c>
      <c r="R133" s="148">
        <f>Q133*H133</f>
        <v>0</v>
      </c>
      <c r="S133" s="148">
        <v>0</v>
      </c>
      <c r="T133" s="149">
        <f>S133*H133</f>
        <v>0</v>
      </c>
      <c r="AR133" s="150" t="s">
        <v>127</v>
      </c>
      <c r="AT133" s="150" t="s">
        <v>123</v>
      </c>
      <c r="AU133" s="150" t="s">
        <v>83</v>
      </c>
      <c r="AY133" s="15" t="s">
        <v>120</v>
      </c>
      <c r="BE133" s="151">
        <f>IF(N133="základní",J133,0)</f>
        <v>0</v>
      </c>
      <c r="BF133" s="151">
        <f>IF(N133="snížená",J133,0)</f>
        <v>0</v>
      </c>
      <c r="BG133" s="151">
        <f>IF(N133="zákl. přenesená",J133,0)</f>
        <v>0</v>
      </c>
      <c r="BH133" s="151">
        <f>IF(N133="sníž. přenesená",J133,0)</f>
        <v>0</v>
      </c>
      <c r="BI133" s="151">
        <f>IF(N133="nulová",J133,0)</f>
        <v>0</v>
      </c>
      <c r="BJ133" s="15" t="s">
        <v>81</v>
      </c>
      <c r="BK133" s="151">
        <f>ROUND(I133*H133,2)</f>
        <v>0</v>
      </c>
      <c r="BL133" s="15" t="s">
        <v>127</v>
      </c>
      <c r="BM133" s="150" t="s">
        <v>139</v>
      </c>
    </row>
    <row r="134" spans="2:65" s="1" customFormat="1" ht="21.75" customHeight="1">
      <c r="B134" s="30"/>
      <c r="C134" s="139" t="s">
        <v>127</v>
      </c>
      <c r="D134" s="139" t="s">
        <v>123</v>
      </c>
      <c r="E134" s="140" t="s">
        <v>140</v>
      </c>
      <c r="F134" s="141" t="s">
        <v>141</v>
      </c>
      <c r="G134" s="142" t="s">
        <v>126</v>
      </c>
      <c r="H134" s="143">
        <v>98</v>
      </c>
      <c r="I134" s="144"/>
      <c r="J134" s="145">
        <f>ROUND(I134*H134,2)</f>
        <v>0</v>
      </c>
      <c r="K134" s="146"/>
      <c r="L134" s="30"/>
      <c r="M134" s="147" t="s">
        <v>1</v>
      </c>
      <c r="N134" s="108" t="s">
        <v>41</v>
      </c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50" t="s">
        <v>127</v>
      </c>
      <c r="AT134" s="150" t="s">
        <v>123</v>
      </c>
      <c r="AU134" s="150" t="s">
        <v>83</v>
      </c>
      <c r="AY134" s="15" t="s">
        <v>120</v>
      </c>
      <c r="BE134" s="151">
        <f>IF(N134="základní",J134,0)</f>
        <v>0</v>
      </c>
      <c r="BF134" s="151">
        <f>IF(N134="snížená",J134,0)</f>
        <v>0</v>
      </c>
      <c r="BG134" s="151">
        <f>IF(N134="zákl. přenesená",J134,0)</f>
        <v>0</v>
      </c>
      <c r="BH134" s="151">
        <f>IF(N134="sníž. přenesená",J134,0)</f>
        <v>0</v>
      </c>
      <c r="BI134" s="151">
        <f>IF(N134="nulová",J134,0)</f>
        <v>0</v>
      </c>
      <c r="BJ134" s="15" t="s">
        <v>81</v>
      </c>
      <c r="BK134" s="151">
        <f>ROUND(I134*H134,2)</f>
        <v>0</v>
      </c>
      <c r="BL134" s="15" t="s">
        <v>127</v>
      </c>
      <c r="BM134" s="150" t="s">
        <v>142</v>
      </c>
    </row>
    <row r="135" spans="2:65" s="1" customFormat="1" ht="16.5" customHeight="1">
      <c r="B135" s="30"/>
      <c r="C135" s="139" t="s">
        <v>143</v>
      </c>
      <c r="D135" s="139" t="s">
        <v>123</v>
      </c>
      <c r="E135" s="140" t="s">
        <v>144</v>
      </c>
      <c r="F135" s="141" t="s">
        <v>145</v>
      </c>
      <c r="G135" s="142" t="s">
        <v>126</v>
      </c>
      <c r="H135" s="143">
        <v>21</v>
      </c>
      <c r="I135" s="144"/>
      <c r="J135" s="145">
        <f>ROUND(I135*H135,2)</f>
        <v>0</v>
      </c>
      <c r="K135" s="146"/>
      <c r="L135" s="30"/>
      <c r="M135" s="147" t="s">
        <v>1</v>
      </c>
      <c r="N135" s="108" t="s">
        <v>41</v>
      </c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50" t="s">
        <v>127</v>
      </c>
      <c r="AT135" s="150" t="s">
        <v>123</v>
      </c>
      <c r="AU135" s="150" t="s">
        <v>83</v>
      </c>
      <c r="AY135" s="15" t="s">
        <v>120</v>
      </c>
      <c r="BE135" s="151">
        <f>IF(N135="základní",J135,0)</f>
        <v>0</v>
      </c>
      <c r="BF135" s="151">
        <f>IF(N135="snížená",J135,0)</f>
        <v>0</v>
      </c>
      <c r="BG135" s="151">
        <f>IF(N135="zákl. přenesená",J135,0)</f>
        <v>0</v>
      </c>
      <c r="BH135" s="151">
        <f>IF(N135="sníž. přenesená",J135,0)</f>
        <v>0</v>
      </c>
      <c r="BI135" s="151">
        <f>IF(N135="nulová",J135,0)</f>
        <v>0</v>
      </c>
      <c r="BJ135" s="15" t="s">
        <v>81</v>
      </c>
      <c r="BK135" s="151">
        <f>ROUND(I135*H135,2)</f>
        <v>0</v>
      </c>
      <c r="BL135" s="15" t="s">
        <v>127</v>
      </c>
      <c r="BM135" s="150" t="s">
        <v>146</v>
      </c>
    </row>
    <row r="136" spans="2:65" s="1" customFormat="1" ht="16.5" customHeight="1">
      <c r="B136" s="30"/>
      <c r="C136" s="139" t="s">
        <v>147</v>
      </c>
      <c r="D136" s="139" t="s">
        <v>123</v>
      </c>
      <c r="E136" s="140" t="s">
        <v>148</v>
      </c>
      <c r="F136" s="141" t="s">
        <v>149</v>
      </c>
      <c r="G136" s="142" t="s">
        <v>126</v>
      </c>
      <c r="H136" s="143">
        <v>41</v>
      </c>
      <c r="I136" s="144"/>
      <c r="J136" s="145">
        <f>ROUND(I136*H136,2)</f>
        <v>0</v>
      </c>
      <c r="K136" s="146"/>
      <c r="L136" s="30"/>
      <c r="M136" s="147" t="s">
        <v>1</v>
      </c>
      <c r="N136" s="108" t="s">
        <v>41</v>
      </c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AR136" s="150" t="s">
        <v>127</v>
      </c>
      <c r="AT136" s="150" t="s">
        <v>123</v>
      </c>
      <c r="AU136" s="150" t="s">
        <v>83</v>
      </c>
      <c r="AY136" s="15" t="s">
        <v>120</v>
      </c>
      <c r="BE136" s="151">
        <f>IF(N136="základní",J136,0)</f>
        <v>0</v>
      </c>
      <c r="BF136" s="151">
        <f>IF(N136="snížená",J136,0)</f>
        <v>0</v>
      </c>
      <c r="BG136" s="151">
        <f>IF(N136="zákl. přenesená",J136,0)</f>
        <v>0</v>
      </c>
      <c r="BH136" s="151">
        <f>IF(N136="sníž. přenesená",J136,0)</f>
        <v>0</v>
      </c>
      <c r="BI136" s="151">
        <f>IF(N136="nulová",J136,0)</f>
        <v>0</v>
      </c>
      <c r="BJ136" s="15" t="s">
        <v>81</v>
      </c>
      <c r="BK136" s="151">
        <f>ROUND(I136*H136,2)</f>
        <v>0</v>
      </c>
      <c r="BL136" s="15" t="s">
        <v>127</v>
      </c>
      <c r="BM136" s="150" t="s">
        <v>150</v>
      </c>
    </row>
    <row r="137" spans="2:65" s="1" customFormat="1" ht="16.5" customHeight="1">
      <c r="B137" s="30"/>
      <c r="C137" s="139" t="s">
        <v>151</v>
      </c>
      <c r="D137" s="139" t="s">
        <v>123</v>
      </c>
      <c r="E137" s="140" t="s">
        <v>152</v>
      </c>
      <c r="F137" s="141" t="s">
        <v>153</v>
      </c>
      <c r="G137" s="142" t="s">
        <v>126</v>
      </c>
      <c r="H137" s="143">
        <v>1700</v>
      </c>
      <c r="I137" s="144"/>
      <c r="J137" s="145">
        <f>ROUND(I137*H137,2)</f>
        <v>0</v>
      </c>
      <c r="K137" s="146"/>
      <c r="L137" s="30"/>
      <c r="M137" s="147" t="s">
        <v>1</v>
      </c>
      <c r="N137" s="108" t="s">
        <v>41</v>
      </c>
      <c r="P137" s="148">
        <f>O137*H137</f>
        <v>0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AR137" s="150" t="s">
        <v>127</v>
      </c>
      <c r="AT137" s="150" t="s">
        <v>123</v>
      </c>
      <c r="AU137" s="150" t="s">
        <v>83</v>
      </c>
      <c r="AY137" s="15" t="s">
        <v>120</v>
      </c>
      <c r="BE137" s="151">
        <f>IF(N137="základní",J137,0)</f>
        <v>0</v>
      </c>
      <c r="BF137" s="151">
        <f>IF(N137="snížená",J137,0)</f>
        <v>0</v>
      </c>
      <c r="BG137" s="151">
        <f>IF(N137="zákl. přenesená",J137,0)</f>
        <v>0</v>
      </c>
      <c r="BH137" s="151">
        <f>IF(N137="sníž. přenesená",J137,0)</f>
        <v>0</v>
      </c>
      <c r="BI137" s="151">
        <f>IF(N137="nulová",J137,0)</f>
        <v>0</v>
      </c>
      <c r="BJ137" s="15" t="s">
        <v>81</v>
      </c>
      <c r="BK137" s="151">
        <f>ROUND(I137*H137,2)</f>
        <v>0</v>
      </c>
      <c r="BL137" s="15" t="s">
        <v>127</v>
      </c>
      <c r="BM137" s="150" t="s">
        <v>154</v>
      </c>
    </row>
    <row r="138" spans="2:65" s="11" customFormat="1" ht="22.9" customHeight="1">
      <c r="B138" s="127"/>
      <c r="D138" s="128" t="s">
        <v>75</v>
      </c>
      <c r="E138" s="137" t="s">
        <v>155</v>
      </c>
      <c r="F138" s="137" t="s">
        <v>156</v>
      </c>
      <c r="I138" s="130"/>
      <c r="J138" s="138">
        <f>BK138</f>
        <v>0</v>
      </c>
      <c r="L138" s="127"/>
      <c r="M138" s="132"/>
      <c r="P138" s="133">
        <f>SUM(P139:P199)</f>
        <v>0</v>
      </c>
      <c r="R138" s="133">
        <f>SUM(R139:R199)</f>
        <v>0</v>
      </c>
      <c r="T138" s="134">
        <f>SUM(T139:T199)</f>
        <v>0</v>
      </c>
      <c r="AR138" s="128" t="s">
        <v>81</v>
      </c>
      <c r="AT138" s="135" t="s">
        <v>75</v>
      </c>
      <c r="AU138" s="135" t="s">
        <v>81</v>
      </c>
      <c r="AY138" s="128" t="s">
        <v>120</v>
      </c>
      <c r="BK138" s="136">
        <f>SUM(BK139:BK199)</f>
        <v>0</v>
      </c>
    </row>
    <row r="139" spans="2:65" s="1" customFormat="1" ht="21.75" customHeight="1">
      <c r="B139" s="30"/>
      <c r="C139" s="155" t="s">
        <v>157</v>
      </c>
      <c r="D139" s="155" t="s">
        <v>158</v>
      </c>
      <c r="E139" s="156" t="s">
        <v>159</v>
      </c>
      <c r="F139" s="157" t="s">
        <v>160</v>
      </c>
      <c r="G139" s="158" t="s">
        <v>126</v>
      </c>
      <c r="H139" s="159">
        <v>6</v>
      </c>
      <c r="I139" s="160"/>
      <c r="J139" s="161">
        <f>ROUND(I139*H139,2)</f>
        <v>0</v>
      </c>
      <c r="K139" s="162"/>
      <c r="L139" s="163"/>
      <c r="M139" s="164" t="s">
        <v>1</v>
      </c>
      <c r="N139" s="165" t="s">
        <v>41</v>
      </c>
      <c r="P139" s="148">
        <f>O139*H139</f>
        <v>0</v>
      </c>
      <c r="Q139" s="148">
        <v>0</v>
      </c>
      <c r="R139" s="148">
        <f>Q139*H139</f>
        <v>0</v>
      </c>
      <c r="S139" s="148">
        <v>0</v>
      </c>
      <c r="T139" s="149">
        <f>S139*H139</f>
        <v>0</v>
      </c>
      <c r="AR139" s="150" t="s">
        <v>157</v>
      </c>
      <c r="AT139" s="150" t="s">
        <v>158</v>
      </c>
      <c r="AU139" s="150" t="s">
        <v>83</v>
      </c>
      <c r="AY139" s="15" t="s">
        <v>120</v>
      </c>
      <c r="BE139" s="151">
        <f>IF(N139="základní",J139,0)</f>
        <v>0</v>
      </c>
      <c r="BF139" s="151">
        <f>IF(N139="snížená",J139,0)</f>
        <v>0</v>
      </c>
      <c r="BG139" s="151">
        <f>IF(N139="zákl. přenesená",J139,0)</f>
        <v>0</v>
      </c>
      <c r="BH139" s="151">
        <f>IF(N139="sníž. přenesená",J139,0)</f>
        <v>0</v>
      </c>
      <c r="BI139" s="151">
        <f>IF(N139="nulová",J139,0)</f>
        <v>0</v>
      </c>
      <c r="BJ139" s="15" t="s">
        <v>81</v>
      </c>
      <c r="BK139" s="151">
        <f>ROUND(I139*H139,2)</f>
        <v>0</v>
      </c>
      <c r="BL139" s="15" t="s">
        <v>127</v>
      </c>
      <c r="BM139" s="150" t="s">
        <v>161</v>
      </c>
    </row>
    <row r="140" spans="2:65" s="1" customFormat="1" ht="16.5" customHeight="1">
      <c r="B140" s="30"/>
      <c r="C140" s="139" t="s">
        <v>162</v>
      </c>
      <c r="D140" s="139" t="s">
        <v>123</v>
      </c>
      <c r="E140" s="140" t="s">
        <v>163</v>
      </c>
      <c r="F140" s="141" t="s">
        <v>164</v>
      </c>
      <c r="G140" s="142" t="s">
        <v>126</v>
      </c>
      <c r="H140" s="143">
        <v>6</v>
      </c>
      <c r="I140" s="144"/>
      <c r="J140" s="145">
        <f>ROUND(I140*H140,2)</f>
        <v>0</v>
      </c>
      <c r="K140" s="146"/>
      <c r="L140" s="30"/>
      <c r="M140" s="147" t="s">
        <v>1</v>
      </c>
      <c r="N140" s="108" t="s">
        <v>41</v>
      </c>
      <c r="P140" s="148">
        <f>O140*H140</f>
        <v>0</v>
      </c>
      <c r="Q140" s="148">
        <v>0</v>
      </c>
      <c r="R140" s="148">
        <f>Q140*H140</f>
        <v>0</v>
      </c>
      <c r="S140" s="148">
        <v>0</v>
      </c>
      <c r="T140" s="149">
        <f>S140*H140</f>
        <v>0</v>
      </c>
      <c r="AR140" s="150" t="s">
        <v>127</v>
      </c>
      <c r="AT140" s="150" t="s">
        <v>123</v>
      </c>
      <c r="AU140" s="150" t="s">
        <v>83</v>
      </c>
      <c r="AY140" s="15" t="s">
        <v>120</v>
      </c>
      <c r="BE140" s="151">
        <f>IF(N140="základní",J140,0)</f>
        <v>0</v>
      </c>
      <c r="BF140" s="151">
        <f>IF(N140="snížená",J140,0)</f>
        <v>0</v>
      </c>
      <c r="BG140" s="151">
        <f>IF(N140="zákl. přenesená",J140,0)</f>
        <v>0</v>
      </c>
      <c r="BH140" s="151">
        <f>IF(N140="sníž. přenesená",J140,0)</f>
        <v>0</v>
      </c>
      <c r="BI140" s="151">
        <f>IF(N140="nulová",J140,0)</f>
        <v>0</v>
      </c>
      <c r="BJ140" s="15" t="s">
        <v>81</v>
      </c>
      <c r="BK140" s="151">
        <f>ROUND(I140*H140,2)</f>
        <v>0</v>
      </c>
      <c r="BL140" s="15" t="s">
        <v>127</v>
      </c>
      <c r="BM140" s="150" t="s">
        <v>165</v>
      </c>
    </row>
    <row r="141" spans="2:65" s="1" customFormat="1" ht="16.5" customHeight="1">
      <c r="B141" s="30"/>
      <c r="C141" s="155" t="s">
        <v>166</v>
      </c>
      <c r="D141" s="155" t="s">
        <v>158</v>
      </c>
      <c r="E141" s="156" t="s">
        <v>167</v>
      </c>
      <c r="F141" s="157" t="s">
        <v>168</v>
      </c>
      <c r="G141" s="158" t="s">
        <v>126</v>
      </c>
      <c r="H141" s="159">
        <v>2</v>
      </c>
      <c r="I141" s="160"/>
      <c r="J141" s="161">
        <f>ROUND(I141*H141,2)</f>
        <v>0</v>
      </c>
      <c r="K141" s="162"/>
      <c r="L141" s="163"/>
      <c r="M141" s="164" t="s">
        <v>1</v>
      </c>
      <c r="N141" s="165" t="s">
        <v>41</v>
      </c>
      <c r="P141" s="148">
        <f>O141*H141</f>
        <v>0</v>
      </c>
      <c r="Q141" s="148">
        <v>0</v>
      </c>
      <c r="R141" s="148">
        <f>Q141*H141</f>
        <v>0</v>
      </c>
      <c r="S141" s="148">
        <v>0</v>
      </c>
      <c r="T141" s="149">
        <f>S141*H141</f>
        <v>0</v>
      </c>
      <c r="AR141" s="150" t="s">
        <v>157</v>
      </c>
      <c r="AT141" s="150" t="s">
        <v>158</v>
      </c>
      <c r="AU141" s="150" t="s">
        <v>83</v>
      </c>
      <c r="AY141" s="15" t="s">
        <v>120</v>
      </c>
      <c r="BE141" s="151">
        <f>IF(N141="základní",J141,0)</f>
        <v>0</v>
      </c>
      <c r="BF141" s="151">
        <f>IF(N141="snížená",J141,0)</f>
        <v>0</v>
      </c>
      <c r="BG141" s="151">
        <f>IF(N141="zákl. přenesená",J141,0)</f>
        <v>0</v>
      </c>
      <c r="BH141" s="151">
        <f>IF(N141="sníž. přenesená",J141,0)</f>
        <v>0</v>
      </c>
      <c r="BI141" s="151">
        <f>IF(N141="nulová",J141,0)</f>
        <v>0</v>
      </c>
      <c r="BJ141" s="15" t="s">
        <v>81</v>
      </c>
      <c r="BK141" s="151">
        <f>ROUND(I141*H141,2)</f>
        <v>0</v>
      </c>
      <c r="BL141" s="15" t="s">
        <v>127</v>
      </c>
      <c r="BM141" s="150" t="s">
        <v>169</v>
      </c>
    </row>
    <row r="142" spans="2:65" s="1" customFormat="1" ht="16.5" customHeight="1">
      <c r="B142" s="30"/>
      <c r="C142" s="155" t="s">
        <v>170</v>
      </c>
      <c r="D142" s="155" t="s">
        <v>158</v>
      </c>
      <c r="E142" s="156" t="s">
        <v>171</v>
      </c>
      <c r="F142" s="157" t="s">
        <v>172</v>
      </c>
      <c r="G142" s="158" t="s">
        <v>126</v>
      </c>
      <c r="H142" s="159">
        <v>4</v>
      </c>
      <c r="I142" s="160"/>
      <c r="J142" s="161">
        <f>ROUND(I142*H142,2)</f>
        <v>0</v>
      </c>
      <c r="K142" s="162"/>
      <c r="L142" s="163"/>
      <c r="M142" s="164" t="s">
        <v>1</v>
      </c>
      <c r="N142" s="165" t="s">
        <v>41</v>
      </c>
      <c r="P142" s="148">
        <f>O142*H142</f>
        <v>0</v>
      </c>
      <c r="Q142" s="148">
        <v>0</v>
      </c>
      <c r="R142" s="148">
        <f>Q142*H142</f>
        <v>0</v>
      </c>
      <c r="S142" s="148">
        <v>0</v>
      </c>
      <c r="T142" s="149">
        <f>S142*H142</f>
        <v>0</v>
      </c>
      <c r="AR142" s="150" t="s">
        <v>157</v>
      </c>
      <c r="AT142" s="150" t="s">
        <v>158</v>
      </c>
      <c r="AU142" s="150" t="s">
        <v>83</v>
      </c>
      <c r="AY142" s="15" t="s">
        <v>120</v>
      </c>
      <c r="BE142" s="151">
        <f>IF(N142="základní",J142,0)</f>
        <v>0</v>
      </c>
      <c r="BF142" s="151">
        <f>IF(N142="snížená",J142,0)</f>
        <v>0</v>
      </c>
      <c r="BG142" s="151">
        <f>IF(N142="zákl. přenesená",J142,0)</f>
        <v>0</v>
      </c>
      <c r="BH142" s="151">
        <f>IF(N142="sníž. přenesená",J142,0)</f>
        <v>0</v>
      </c>
      <c r="BI142" s="151">
        <f>IF(N142="nulová",J142,0)</f>
        <v>0</v>
      </c>
      <c r="BJ142" s="15" t="s">
        <v>81</v>
      </c>
      <c r="BK142" s="151">
        <f>ROUND(I142*H142,2)</f>
        <v>0</v>
      </c>
      <c r="BL142" s="15" t="s">
        <v>127</v>
      </c>
      <c r="BM142" s="150" t="s">
        <v>173</v>
      </c>
    </row>
    <row r="143" spans="2:65" s="1" customFormat="1" ht="16.5" customHeight="1">
      <c r="B143" s="30"/>
      <c r="C143" s="139" t="s">
        <v>174</v>
      </c>
      <c r="D143" s="139" t="s">
        <v>123</v>
      </c>
      <c r="E143" s="140" t="s">
        <v>175</v>
      </c>
      <c r="F143" s="141" t="s">
        <v>176</v>
      </c>
      <c r="G143" s="142" t="s">
        <v>126</v>
      </c>
      <c r="H143" s="143">
        <v>6</v>
      </c>
      <c r="I143" s="144"/>
      <c r="J143" s="145">
        <f>ROUND(I143*H143,2)</f>
        <v>0</v>
      </c>
      <c r="K143" s="146"/>
      <c r="L143" s="30"/>
      <c r="M143" s="147" t="s">
        <v>1</v>
      </c>
      <c r="N143" s="108" t="s">
        <v>41</v>
      </c>
      <c r="P143" s="148">
        <f>O143*H143</f>
        <v>0</v>
      </c>
      <c r="Q143" s="148">
        <v>0</v>
      </c>
      <c r="R143" s="148">
        <f>Q143*H143</f>
        <v>0</v>
      </c>
      <c r="S143" s="148">
        <v>0</v>
      </c>
      <c r="T143" s="149">
        <f>S143*H143</f>
        <v>0</v>
      </c>
      <c r="AR143" s="150" t="s">
        <v>127</v>
      </c>
      <c r="AT143" s="150" t="s">
        <v>123</v>
      </c>
      <c r="AU143" s="150" t="s">
        <v>83</v>
      </c>
      <c r="AY143" s="15" t="s">
        <v>120</v>
      </c>
      <c r="BE143" s="151">
        <f>IF(N143="základní",J143,0)</f>
        <v>0</v>
      </c>
      <c r="BF143" s="151">
        <f>IF(N143="snížená",J143,0)</f>
        <v>0</v>
      </c>
      <c r="BG143" s="151">
        <f>IF(N143="zákl. přenesená",J143,0)</f>
        <v>0</v>
      </c>
      <c r="BH143" s="151">
        <f>IF(N143="sníž. přenesená",J143,0)</f>
        <v>0</v>
      </c>
      <c r="BI143" s="151">
        <f>IF(N143="nulová",J143,0)</f>
        <v>0</v>
      </c>
      <c r="BJ143" s="15" t="s">
        <v>81</v>
      </c>
      <c r="BK143" s="151">
        <f>ROUND(I143*H143,2)</f>
        <v>0</v>
      </c>
      <c r="BL143" s="15" t="s">
        <v>127</v>
      </c>
      <c r="BM143" s="150" t="s">
        <v>177</v>
      </c>
    </row>
    <row r="144" spans="2:65" s="12" customFormat="1">
      <c r="B144" s="166"/>
      <c r="D144" s="152" t="s">
        <v>178</v>
      </c>
      <c r="E144" s="167" t="s">
        <v>1</v>
      </c>
      <c r="F144" s="168" t="s">
        <v>179</v>
      </c>
      <c r="H144" s="169">
        <v>6</v>
      </c>
      <c r="I144" s="170"/>
      <c r="L144" s="166"/>
      <c r="M144" s="171"/>
      <c r="T144" s="172"/>
      <c r="AT144" s="167" t="s">
        <v>178</v>
      </c>
      <c r="AU144" s="167" t="s">
        <v>83</v>
      </c>
      <c r="AV144" s="12" t="s">
        <v>83</v>
      </c>
      <c r="AW144" s="12" t="s">
        <v>33</v>
      </c>
      <c r="AX144" s="12" t="s">
        <v>76</v>
      </c>
      <c r="AY144" s="167" t="s">
        <v>120</v>
      </c>
    </row>
    <row r="145" spans="2:65" s="13" customFormat="1">
      <c r="B145" s="173"/>
      <c r="D145" s="152" t="s">
        <v>178</v>
      </c>
      <c r="E145" s="174" t="s">
        <v>1</v>
      </c>
      <c r="F145" s="175" t="s">
        <v>180</v>
      </c>
      <c r="H145" s="176">
        <v>6</v>
      </c>
      <c r="I145" s="177"/>
      <c r="L145" s="173"/>
      <c r="M145" s="178"/>
      <c r="T145" s="179"/>
      <c r="AT145" s="174" t="s">
        <v>178</v>
      </c>
      <c r="AU145" s="174" t="s">
        <v>83</v>
      </c>
      <c r="AV145" s="13" t="s">
        <v>127</v>
      </c>
      <c r="AW145" s="13" t="s">
        <v>33</v>
      </c>
      <c r="AX145" s="13" t="s">
        <v>81</v>
      </c>
      <c r="AY145" s="174" t="s">
        <v>120</v>
      </c>
    </row>
    <row r="146" spans="2:65" s="1" customFormat="1" ht="16.5" customHeight="1">
      <c r="B146" s="30"/>
      <c r="C146" s="155" t="s">
        <v>181</v>
      </c>
      <c r="D146" s="155" t="s">
        <v>158</v>
      </c>
      <c r="E146" s="156" t="s">
        <v>182</v>
      </c>
      <c r="F146" s="157" t="s">
        <v>183</v>
      </c>
      <c r="G146" s="158" t="s">
        <v>126</v>
      </c>
      <c r="H146" s="159">
        <v>52</v>
      </c>
      <c r="I146" s="160"/>
      <c r="J146" s="161">
        <f t="shared" ref="J146:J152" si="5">ROUND(I146*H146,2)</f>
        <v>0</v>
      </c>
      <c r="K146" s="162"/>
      <c r="L146" s="163"/>
      <c r="M146" s="164" t="s">
        <v>1</v>
      </c>
      <c r="N146" s="165" t="s">
        <v>41</v>
      </c>
      <c r="P146" s="148">
        <f t="shared" ref="P146:P152" si="6">O146*H146</f>
        <v>0</v>
      </c>
      <c r="Q146" s="148">
        <v>0</v>
      </c>
      <c r="R146" s="148">
        <f t="shared" ref="R146:R152" si="7">Q146*H146</f>
        <v>0</v>
      </c>
      <c r="S146" s="148">
        <v>0</v>
      </c>
      <c r="T146" s="149">
        <f t="shared" ref="T146:T152" si="8">S146*H146</f>
        <v>0</v>
      </c>
      <c r="AR146" s="150" t="s">
        <v>157</v>
      </c>
      <c r="AT146" s="150" t="s">
        <v>158</v>
      </c>
      <c r="AU146" s="150" t="s">
        <v>83</v>
      </c>
      <c r="AY146" s="15" t="s">
        <v>120</v>
      </c>
      <c r="BE146" s="151">
        <f t="shared" ref="BE146:BE152" si="9">IF(N146="základní",J146,0)</f>
        <v>0</v>
      </c>
      <c r="BF146" s="151">
        <f t="shared" ref="BF146:BF152" si="10">IF(N146="snížená",J146,0)</f>
        <v>0</v>
      </c>
      <c r="BG146" s="151">
        <f t="shared" ref="BG146:BG152" si="11">IF(N146="zákl. přenesená",J146,0)</f>
        <v>0</v>
      </c>
      <c r="BH146" s="151">
        <f t="shared" ref="BH146:BH152" si="12">IF(N146="sníž. přenesená",J146,0)</f>
        <v>0</v>
      </c>
      <c r="BI146" s="151">
        <f t="shared" ref="BI146:BI152" si="13">IF(N146="nulová",J146,0)</f>
        <v>0</v>
      </c>
      <c r="BJ146" s="15" t="s">
        <v>81</v>
      </c>
      <c r="BK146" s="151">
        <f t="shared" ref="BK146:BK152" si="14">ROUND(I146*H146,2)</f>
        <v>0</v>
      </c>
      <c r="BL146" s="15" t="s">
        <v>127</v>
      </c>
      <c r="BM146" s="150" t="s">
        <v>184</v>
      </c>
    </row>
    <row r="147" spans="2:65" s="1" customFormat="1" ht="16.5" customHeight="1">
      <c r="B147" s="30"/>
      <c r="C147" s="139" t="s">
        <v>185</v>
      </c>
      <c r="D147" s="139" t="s">
        <v>123</v>
      </c>
      <c r="E147" s="140" t="s">
        <v>186</v>
      </c>
      <c r="F147" s="141" t="s">
        <v>187</v>
      </c>
      <c r="G147" s="142" t="s">
        <v>126</v>
      </c>
      <c r="H147" s="143">
        <v>52</v>
      </c>
      <c r="I147" s="144"/>
      <c r="J147" s="145">
        <f t="shared" si="5"/>
        <v>0</v>
      </c>
      <c r="K147" s="146"/>
      <c r="L147" s="30"/>
      <c r="M147" s="147" t="s">
        <v>1</v>
      </c>
      <c r="N147" s="108" t="s">
        <v>41</v>
      </c>
      <c r="P147" s="148">
        <f t="shared" si="6"/>
        <v>0</v>
      </c>
      <c r="Q147" s="148">
        <v>0</v>
      </c>
      <c r="R147" s="148">
        <f t="shared" si="7"/>
        <v>0</v>
      </c>
      <c r="S147" s="148">
        <v>0</v>
      </c>
      <c r="T147" s="149">
        <f t="shared" si="8"/>
        <v>0</v>
      </c>
      <c r="AR147" s="150" t="s">
        <v>127</v>
      </c>
      <c r="AT147" s="150" t="s">
        <v>123</v>
      </c>
      <c r="AU147" s="150" t="s">
        <v>83</v>
      </c>
      <c r="AY147" s="15" t="s">
        <v>120</v>
      </c>
      <c r="BE147" s="151">
        <f t="shared" si="9"/>
        <v>0</v>
      </c>
      <c r="BF147" s="151">
        <f t="shared" si="10"/>
        <v>0</v>
      </c>
      <c r="BG147" s="151">
        <f t="shared" si="11"/>
        <v>0</v>
      </c>
      <c r="BH147" s="151">
        <f t="shared" si="12"/>
        <v>0</v>
      </c>
      <c r="BI147" s="151">
        <f t="shared" si="13"/>
        <v>0</v>
      </c>
      <c r="BJ147" s="15" t="s">
        <v>81</v>
      </c>
      <c r="BK147" s="151">
        <f t="shared" si="14"/>
        <v>0</v>
      </c>
      <c r="BL147" s="15" t="s">
        <v>127</v>
      </c>
      <c r="BM147" s="150" t="s">
        <v>188</v>
      </c>
    </row>
    <row r="148" spans="2:65" s="1" customFormat="1" ht="16.5" customHeight="1">
      <c r="B148" s="30"/>
      <c r="C148" s="155" t="s">
        <v>8</v>
      </c>
      <c r="D148" s="155" t="s">
        <v>158</v>
      </c>
      <c r="E148" s="156" t="s">
        <v>189</v>
      </c>
      <c r="F148" s="157" t="s">
        <v>190</v>
      </c>
      <c r="G148" s="158" t="s">
        <v>126</v>
      </c>
      <c r="H148" s="159">
        <v>34</v>
      </c>
      <c r="I148" s="160"/>
      <c r="J148" s="161">
        <f t="shared" si="5"/>
        <v>0</v>
      </c>
      <c r="K148" s="162"/>
      <c r="L148" s="163"/>
      <c r="M148" s="164" t="s">
        <v>1</v>
      </c>
      <c r="N148" s="165" t="s">
        <v>41</v>
      </c>
      <c r="P148" s="148">
        <f t="shared" si="6"/>
        <v>0</v>
      </c>
      <c r="Q148" s="148">
        <v>0</v>
      </c>
      <c r="R148" s="148">
        <f t="shared" si="7"/>
        <v>0</v>
      </c>
      <c r="S148" s="148">
        <v>0</v>
      </c>
      <c r="T148" s="149">
        <f t="shared" si="8"/>
        <v>0</v>
      </c>
      <c r="AR148" s="150" t="s">
        <v>157</v>
      </c>
      <c r="AT148" s="150" t="s">
        <v>158</v>
      </c>
      <c r="AU148" s="150" t="s">
        <v>83</v>
      </c>
      <c r="AY148" s="15" t="s">
        <v>120</v>
      </c>
      <c r="BE148" s="151">
        <f t="shared" si="9"/>
        <v>0</v>
      </c>
      <c r="BF148" s="151">
        <f t="shared" si="10"/>
        <v>0</v>
      </c>
      <c r="BG148" s="151">
        <f t="shared" si="11"/>
        <v>0</v>
      </c>
      <c r="BH148" s="151">
        <f t="shared" si="12"/>
        <v>0</v>
      </c>
      <c r="BI148" s="151">
        <f t="shared" si="13"/>
        <v>0</v>
      </c>
      <c r="BJ148" s="15" t="s">
        <v>81</v>
      </c>
      <c r="BK148" s="151">
        <f t="shared" si="14"/>
        <v>0</v>
      </c>
      <c r="BL148" s="15" t="s">
        <v>127</v>
      </c>
      <c r="BM148" s="150" t="s">
        <v>191</v>
      </c>
    </row>
    <row r="149" spans="2:65" s="1" customFormat="1" ht="16.5" customHeight="1">
      <c r="B149" s="30"/>
      <c r="C149" s="139" t="s">
        <v>192</v>
      </c>
      <c r="D149" s="139" t="s">
        <v>123</v>
      </c>
      <c r="E149" s="140" t="s">
        <v>193</v>
      </c>
      <c r="F149" s="141" t="s">
        <v>194</v>
      </c>
      <c r="G149" s="142" t="s">
        <v>126</v>
      </c>
      <c r="H149" s="143">
        <v>34</v>
      </c>
      <c r="I149" s="144"/>
      <c r="J149" s="145">
        <f t="shared" si="5"/>
        <v>0</v>
      </c>
      <c r="K149" s="146"/>
      <c r="L149" s="30"/>
      <c r="M149" s="147" t="s">
        <v>1</v>
      </c>
      <c r="N149" s="108" t="s">
        <v>41</v>
      </c>
      <c r="P149" s="148">
        <f t="shared" si="6"/>
        <v>0</v>
      </c>
      <c r="Q149" s="148">
        <v>0</v>
      </c>
      <c r="R149" s="148">
        <f t="shared" si="7"/>
        <v>0</v>
      </c>
      <c r="S149" s="148">
        <v>0</v>
      </c>
      <c r="T149" s="149">
        <f t="shared" si="8"/>
        <v>0</v>
      </c>
      <c r="AR149" s="150" t="s">
        <v>127</v>
      </c>
      <c r="AT149" s="150" t="s">
        <v>123</v>
      </c>
      <c r="AU149" s="150" t="s">
        <v>83</v>
      </c>
      <c r="AY149" s="15" t="s">
        <v>120</v>
      </c>
      <c r="BE149" s="151">
        <f t="shared" si="9"/>
        <v>0</v>
      </c>
      <c r="BF149" s="151">
        <f t="shared" si="10"/>
        <v>0</v>
      </c>
      <c r="BG149" s="151">
        <f t="shared" si="11"/>
        <v>0</v>
      </c>
      <c r="BH149" s="151">
        <f t="shared" si="12"/>
        <v>0</v>
      </c>
      <c r="BI149" s="151">
        <f t="shared" si="13"/>
        <v>0</v>
      </c>
      <c r="BJ149" s="15" t="s">
        <v>81</v>
      </c>
      <c r="BK149" s="151">
        <f t="shared" si="14"/>
        <v>0</v>
      </c>
      <c r="BL149" s="15" t="s">
        <v>127</v>
      </c>
      <c r="BM149" s="150" t="s">
        <v>195</v>
      </c>
    </row>
    <row r="150" spans="2:65" s="1" customFormat="1" ht="24.2" customHeight="1">
      <c r="B150" s="30"/>
      <c r="C150" s="155" t="s">
        <v>196</v>
      </c>
      <c r="D150" s="155" t="s">
        <v>158</v>
      </c>
      <c r="E150" s="156" t="s">
        <v>197</v>
      </c>
      <c r="F150" s="157" t="s">
        <v>198</v>
      </c>
      <c r="G150" s="158" t="s">
        <v>126</v>
      </c>
      <c r="H150" s="159">
        <v>10</v>
      </c>
      <c r="I150" s="160"/>
      <c r="J150" s="161">
        <f t="shared" si="5"/>
        <v>0</v>
      </c>
      <c r="K150" s="162"/>
      <c r="L150" s="163"/>
      <c r="M150" s="164" t="s">
        <v>1</v>
      </c>
      <c r="N150" s="165" t="s">
        <v>41</v>
      </c>
      <c r="P150" s="148">
        <f t="shared" si="6"/>
        <v>0</v>
      </c>
      <c r="Q150" s="148">
        <v>0</v>
      </c>
      <c r="R150" s="148">
        <f t="shared" si="7"/>
        <v>0</v>
      </c>
      <c r="S150" s="148">
        <v>0</v>
      </c>
      <c r="T150" s="149">
        <f t="shared" si="8"/>
        <v>0</v>
      </c>
      <c r="AR150" s="150" t="s">
        <v>157</v>
      </c>
      <c r="AT150" s="150" t="s">
        <v>158</v>
      </c>
      <c r="AU150" s="150" t="s">
        <v>83</v>
      </c>
      <c r="AY150" s="15" t="s">
        <v>120</v>
      </c>
      <c r="BE150" s="151">
        <f t="shared" si="9"/>
        <v>0</v>
      </c>
      <c r="BF150" s="151">
        <f t="shared" si="10"/>
        <v>0</v>
      </c>
      <c r="BG150" s="151">
        <f t="shared" si="11"/>
        <v>0</v>
      </c>
      <c r="BH150" s="151">
        <f t="shared" si="12"/>
        <v>0</v>
      </c>
      <c r="BI150" s="151">
        <f t="shared" si="13"/>
        <v>0</v>
      </c>
      <c r="BJ150" s="15" t="s">
        <v>81</v>
      </c>
      <c r="BK150" s="151">
        <f t="shared" si="14"/>
        <v>0</v>
      </c>
      <c r="BL150" s="15" t="s">
        <v>127</v>
      </c>
      <c r="BM150" s="150" t="s">
        <v>199</v>
      </c>
    </row>
    <row r="151" spans="2:65" s="1" customFormat="1" ht="24.2" customHeight="1">
      <c r="B151" s="30"/>
      <c r="C151" s="155" t="s">
        <v>200</v>
      </c>
      <c r="D151" s="155" t="s">
        <v>158</v>
      </c>
      <c r="E151" s="156" t="s">
        <v>201</v>
      </c>
      <c r="F151" s="157" t="s">
        <v>202</v>
      </c>
      <c r="G151" s="158" t="s">
        <v>126</v>
      </c>
      <c r="H151" s="159">
        <v>15</v>
      </c>
      <c r="I151" s="160"/>
      <c r="J151" s="161">
        <f t="shared" si="5"/>
        <v>0</v>
      </c>
      <c r="K151" s="162"/>
      <c r="L151" s="163"/>
      <c r="M151" s="164" t="s">
        <v>1</v>
      </c>
      <c r="N151" s="165" t="s">
        <v>41</v>
      </c>
      <c r="P151" s="148">
        <f t="shared" si="6"/>
        <v>0</v>
      </c>
      <c r="Q151" s="148">
        <v>0</v>
      </c>
      <c r="R151" s="148">
        <f t="shared" si="7"/>
        <v>0</v>
      </c>
      <c r="S151" s="148">
        <v>0</v>
      </c>
      <c r="T151" s="149">
        <f t="shared" si="8"/>
        <v>0</v>
      </c>
      <c r="AR151" s="150" t="s">
        <v>157</v>
      </c>
      <c r="AT151" s="150" t="s">
        <v>158</v>
      </c>
      <c r="AU151" s="150" t="s">
        <v>83</v>
      </c>
      <c r="AY151" s="15" t="s">
        <v>120</v>
      </c>
      <c r="BE151" s="151">
        <f t="shared" si="9"/>
        <v>0</v>
      </c>
      <c r="BF151" s="151">
        <f t="shared" si="10"/>
        <v>0</v>
      </c>
      <c r="BG151" s="151">
        <f t="shared" si="11"/>
        <v>0</v>
      </c>
      <c r="BH151" s="151">
        <f t="shared" si="12"/>
        <v>0</v>
      </c>
      <c r="BI151" s="151">
        <f t="shared" si="13"/>
        <v>0</v>
      </c>
      <c r="BJ151" s="15" t="s">
        <v>81</v>
      </c>
      <c r="BK151" s="151">
        <f t="shared" si="14"/>
        <v>0</v>
      </c>
      <c r="BL151" s="15" t="s">
        <v>127</v>
      </c>
      <c r="BM151" s="150" t="s">
        <v>203</v>
      </c>
    </row>
    <row r="152" spans="2:65" s="1" customFormat="1" ht="24.2" customHeight="1">
      <c r="B152" s="30"/>
      <c r="C152" s="139" t="s">
        <v>204</v>
      </c>
      <c r="D152" s="139" t="s">
        <v>123</v>
      </c>
      <c r="E152" s="140" t="s">
        <v>205</v>
      </c>
      <c r="F152" s="141" t="s">
        <v>206</v>
      </c>
      <c r="G152" s="142" t="s">
        <v>126</v>
      </c>
      <c r="H152" s="143">
        <v>25</v>
      </c>
      <c r="I152" s="144"/>
      <c r="J152" s="145">
        <f t="shared" si="5"/>
        <v>0</v>
      </c>
      <c r="K152" s="146"/>
      <c r="L152" s="30"/>
      <c r="M152" s="147" t="s">
        <v>1</v>
      </c>
      <c r="N152" s="108" t="s">
        <v>41</v>
      </c>
      <c r="P152" s="148">
        <f t="shared" si="6"/>
        <v>0</v>
      </c>
      <c r="Q152" s="148">
        <v>0</v>
      </c>
      <c r="R152" s="148">
        <f t="shared" si="7"/>
        <v>0</v>
      </c>
      <c r="S152" s="148">
        <v>0</v>
      </c>
      <c r="T152" s="149">
        <f t="shared" si="8"/>
        <v>0</v>
      </c>
      <c r="AR152" s="150" t="s">
        <v>127</v>
      </c>
      <c r="AT152" s="150" t="s">
        <v>123</v>
      </c>
      <c r="AU152" s="150" t="s">
        <v>83</v>
      </c>
      <c r="AY152" s="15" t="s">
        <v>120</v>
      </c>
      <c r="BE152" s="151">
        <f t="shared" si="9"/>
        <v>0</v>
      </c>
      <c r="BF152" s="151">
        <f t="shared" si="10"/>
        <v>0</v>
      </c>
      <c r="BG152" s="151">
        <f t="shared" si="11"/>
        <v>0</v>
      </c>
      <c r="BH152" s="151">
        <f t="shared" si="12"/>
        <v>0</v>
      </c>
      <c r="BI152" s="151">
        <f t="shared" si="13"/>
        <v>0</v>
      </c>
      <c r="BJ152" s="15" t="s">
        <v>81</v>
      </c>
      <c r="BK152" s="151">
        <f t="shared" si="14"/>
        <v>0</v>
      </c>
      <c r="BL152" s="15" t="s">
        <v>127</v>
      </c>
      <c r="BM152" s="150" t="s">
        <v>207</v>
      </c>
    </row>
    <row r="153" spans="2:65" s="12" customFormat="1">
      <c r="B153" s="166"/>
      <c r="D153" s="152" t="s">
        <v>178</v>
      </c>
      <c r="E153" s="167" t="s">
        <v>1</v>
      </c>
      <c r="F153" s="168" t="s">
        <v>208</v>
      </c>
      <c r="H153" s="169">
        <v>25</v>
      </c>
      <c r="I153" s="170"/>
      <c r="L153" s="166"/>
      <c r="M153" s="171"/>
      <c r="T153" s="172"/>
      <c r="AT153" s="167" t="s">
        <v>178</v>
      </c>
      <c r="AU153" s="167" t="s">
        <v>83</v>
      </c>
      <c r="AV153" s="12" t="s">
        <v>83</v>
      </c>
      <c r="AW153" s="12" t="s">
        <v>33</v>
      </c>
      <c r="AX153" s="12" t="s">
        <v>76</v>
      </c>
      <c r="AY153" s="167" t="s">
        <v>120</v>
      </c>
    </row>
    <row r="154" spans="2:65" s="13" customFormat="1">
      <c r="B154" s="173"/>
      <c r="D154" s="152" t="s">
        <v>178</v>
      </c>
      <c r="E154" s="174" t="s">
        <v>1</v>
      </c>
      <c r="F154" s="175" t="s">
        <v>180</v>
      </c>
      <c r="H154" s="176">
        <v>25</v>
      </c>
      <c r="I154" s="177"/>
      <c r="L154" s="173"/>
      <c r="M154" s="178"/>
      <c r="T154" s="179"/>
      <c r="AT154" s="174" t="s">
        <v>178</v>
      </c>
      <c r="AU154" s="174" t="s">
        <v>83</v>
      </c>
      <c r="AV154" s="13" t="s">
        <v>127</v>
      </c>
      <c r="AW154" s="13" t="s">
        <v>33</v>
      </c>
      <c r="AX154" s="13" t="s">
        <v>81</v>
      </c>
      <c r="AY154" s="174" t="s">
        <v>120</v>
      </c>
    </row>
    <row r="155" spans="2:65" s="1" customFormat="1" ht="16.5" customHeight="1">
      <c r="B155" s="30"/>
      <c r="C155" s="155" t="s">
        <v>209</v>
      </c>
      <c r="D155" s="155" t="s">
        <v>158</v>
      </c>
      <c r="E155" s="156" t="s">
        <v>210</v>
      </c>
      <c r="F155" s="157" t="s">
        <v>211</v>
      </c>
      <c r="G155" s="158" t="s">
        <v>138</v>
      </c>
      <c r="H155" s="159">
        <v>426</v>
      </c>
      <c r="I155" s="160"/>
      <c r="J155" s="161">
        <f>ROUND(I155*H155,2)</f>
        <v>0</v>
      </c>
      <c r="K155" s="162"/>
      <c r="L155" s="163"/>
      <c r="M155" s="164" t="s">
        <v>1</v>
      </c>
      <c r="N155" s="165" t="s">
        <v>41</v>
      </c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50" t="s">
        <v>157</v>
      </c>
      <c r="AT155" s="150" t="s">
        <v>158</v>
      </c>
      <c r="AU155" s="150" t="s">
        <v>83</v>
      </c>
      <c r="AY155" s="15" t="s">
        <v>120</v>
      </c>
      <c r="BE155" s="151">
        <f>IF(N155="základní",J155,0)</f>
        <v>0</v>
      </c>
      <c r="BF155" s="151">
        <f>IF(N155="snížená",J155,0)</f>
        <v>0</v>
      </c>
      <c r="BG155" s="151">
        <f>IF(N155="zákl. přenesená",J155,0)</f>
        <v>0</v>
      </c>
      <c r="BH155" s="151">
        <f>IF(N155="sníž. přenesená",J155,0)</f>
        <v>0</v>
      </c>
      <c r="BI155" s="151">
        <f>IF(N155="nulová",J155,0)</f>
        <v>0</v>
      </c>
      <c r="BJ155" s="15" t="s">
        <v>81</v>
      </c>
      <c r="BK155" s="151">
        <f>ROUND(I155*H155,2)</f>
        <v>0</v>
      </c>
      <c r="BL155" s="15" t="s">
        <v>127</v>
      </c>
      <c r="BM155" s="150" t="s">
        <v>212</v>
      </c>
    </row>
    <row r="156" spans="2:65" s="1" customFormat="1" ht="16.5" customHeight="1">
      <c r="B156" s="30"/>
      <c r="C156" s="155" t="s">
        <v>7</v>
      </c>
      <c r="D156" s="155" t="s">
        <v>158</v>
      </c>
      <c r="E156" s="156" t="s">
        <v>213</v>
      </c>
      <c r="F156" s="157" t="s">
        <v>214</v>
      </c>
      <c r="G156" s="158" t="s">
        <v>138</v>
      </c>
      <c r="H156" s="159">
        <v>1185</v>
      </c>
      <c r="I156" s="160"/>
      <c r="J156" s="161">
        <f>ROUND(I156*H156,2)</f>
        <v>0</v>
      </c>
      <c r="K156" s="162"/>
      <c r="L156" s="163"/>
      <c r="M156" s="164" t="s">
        <v>1</v>
      </c>
      <c r="N156" s="165" t="s">
        <v>41</v>
      </c>
      <c r="P156" s="148">
        <f>O156*H156</f>
        <v>0</v>
      </c>
      <c r="Q156" s="148">
        <v>0</v>
      </c>
      <c r="R156" s="148">
        <f>Q156*H156</f>
        <v>0</v>
      </c>
      <c r="S156" s="148">
        <v>0</v>
      </c>
      <c r="T156" s="149">
        <f>S156*H156</f>
        <v>0</v>
      </c>
      <c r="AR156" s="150" t="s">
        <v>157</v>
      </c>
      <c r="AT156" s="150" t="s">
        <v>158</v>
      </c>
      <c r="AU156" s="150" t="s">
        <v>83</v>
      </c>
      <c r="AY156" s="15" t="s">
        <v>120</v>
      </c>
      <c r="BE156" s="151">
        <f>IF(N156="základní",J156,0)</f>
        <v>0</v>
      </c>
      <c r="BF156" s="151">
        <f>IF(N156="snížená",J156,0)</f>
        <v>0</v>
      </c>
      <c r="BG156" s="151">
        <f>IF(N156="zákl. přenesená",J156,0)</f>
        <v>0</v>
      </c>
      <c r="BH156" s="151">
        <f>IF(N156="sníž. přenesená",J156,0)</f>
        <v>0</v>
      </c>
      <c r="BI156" s="151">
        <f>IF(N156="nulová",J156,0)</f>
        <v>0</v>
      </c>
      <c r="BJ156" s="15" t="s">
        <v>81</v>
      </c>
      <c r="BK156" s="151">
        <f>ROUND(I156*H156,2)</f>
        <v>0</v>
      </c>
      <c r="BL156" s="15" t="s">
        <v>127</v>
      </c>
      <c r="BM156" s="150" t="s">
        <v>215</v>
      </c>
    </row>
    <row r="157" spans="2:65" s="1" customFormat="1" ht="16.5" customHeight="1">
      <c r="B157" s="30"/>
      <c r="C157" s="139" t="s">
        <v>216</v>
      </c>
      <c r="D157" s="139" t="s">
        <v>123</v>
      </c>
      <c r="E157" s="140" t="s">
        <v>217</v>
      </c>
      <c r="F157" s="141" t="s">
        <v>218</v>
      </c>
      <c r="G157" s="142" t="s">
        <v>138</v>
      </c>
      <c r="H157" s="143">
        <v>1611</v>
      </c>
      <c r="I157" s="144"/>
      <c r="J157" s="145">
        <f>ROUND(I157*H157,2)</f>
        <v>0</v>
      </c>
      <c r="K157" s="146"/>
      <c r="L157" s="30"/>
      <c r="M157" s="147" t="s">
        <v>1</v>
      </c>
      <c r="N157" s="108" t="s">
        <v>41</v>
      </c>
      <c r="P157" s="148">
        <f>O157*H157</f>
        <v>0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AR157" s="150" t="s">
        <v>127</v>
      </c>
      <c r="AT157" s="150" t="s">
        <v>123</v>
      </c>
      <c r="AU157" s="150" t="s">
        <v>83</v>
      </c>
      <c r="AY157" s="15" t="s">
        <v>120</v>
      </c>
      <c r="BE157" s="151">
        <f>IF(N157="základní",J157,0)</f>
        <v>0</v>
      </c>
      <c r="BF157" s="151">
        <f>IF(N157="snížená",J157,0)</f>
        <v>0</v>
      </c>
      <c r="BG157" s="151">
        <f>IF(N157="zákl. přenesená",J157,0)</f>
        <v>0</v>
      </c>
      <c r="BH157" s="151">
        <f>IF(N157="sníž. přenesená",J157,0)</f>
        <v>0</v>
      </c>
      <c r="BI157" s="151">
        <f>IF(N157="nulová",J157,0)</f>
        <v>0</v>
      </c>
      <c r="BJ157" s="15" t="s">
        <v>81</v>
      </c>
      <c r="BK157" s="151">
        <f>ROUND(I157*H157,2)</f>
        <v>0</v>
      </c>
      <c r="BL157" s="15" t="s">
        <v>127</v>
      </c>
      <c r="BM157" s="150" t="s">
        <v>219</v>
      </c>
    </row>
    <row r="158" spans="2:65" s="12" customFormat="1">
      <c r="B158" s="166"/>
      <c r="D158" s="152" t="s">
        <v>178</v>
      </c>
      <c r="E158" s="167" t="s">
        <v>1</v>
      </c>
      <c r="F158" s="168" t="s">
        <v>220</v>
      </c>
      <c r="H158" s="169">
        <v>1611</v>
      </c>
      <c r="I158" s="170"/>
      <c r="L158" s="166"/>
      <c r="M158" s="171"/>
      <c r="T158" s="172"/>
      <c r="AT158" s="167" t="s">
        <v>178</v>
      </c>
      <c r="AU158" s="167" t="s">
        <v>83</v>
      </c>
      <c r="AV158" s="12" t="s">
        <v>83</v>
      </c>
      <c r="AW158" s="12" t="s">
        <v>33</v>
      </c>
      <c r="AX158" s="12" t="s">
        <v>76</v>
      </c>
      <c r="AY158" s="167" t="s">
        <v>120</v>
      </c>
    </row>
    <row r="159" spans="2:65" s="13" customFormat="1">
      <c r="B159" s="173"/>
      <c r="D159" s="152" t="s">
        <v>178</v>
      </c>
      <c r="E159" s="174" t="s">
        <v>1</v>
      </c>
      <c r="F159" s="175" t="s">
        <v>180</v>
      </c>
      <c r="H159" s="176">
        <v>1611</v>
      </c>
      <c r="I159" s="177"/>
      <c r="L159" s="173"/>
      <c r="M159" s="178"/>
      <c r="T159" s="179"/>
      <c r="AT159" s="174" t="s">
        <v>178</v>
      </c>
      <c r="AU159" s="174" t="s">
        <v>83</v>
      </c>
      <c r="AV159" s="13" t="s">
        <v>127</v>
      </c>
      <c r="AW159" s="13" t="s">
        <v>33</v>
      </c>
      <c r="AX159" s="13" t="s">
        <v>81</v>
      </c>
      <c r="AY159" s="174" t="s">
        <v>120</v>
      </c>
    </row>
    <row r="160" spans="2:65" s="1" customFormat="1" ht="16.5" customHeight="1">
      <c r="B160" s="30"/>
      <c r="C160" s="155" t="s">
        <v>221</v>
      </c>
      <c r="D160" s="155" t="s">
        <v>158</v>
      </c>
      <c r="E160" s="156" t="s">
        <v>222</v>
      </c>
      <c r="F160" s="157" t="s">
        <v>223</v>
      </c>
      <c r="G160" s="158" t="s">
        <v>138</v>
      </c>
      <c r="H160" s="159">
        <v>1644</v>
      </c>
      <c r="I160" s="160"/>
      <c r="J160" s="161">
        <f t="shared" ref="J160:J183" si="15">ROUND(I160*H160,2)</f>
        <v>0</v>
      </c>
      <c r="K160" s="162"/>
      <c r="L160" s="163"/>
      <c r="M160" s="164" t="s">
        <v>1</v>
      </c>
      <c r="N160" s="165" t="s">
        <v>41</v>
      </c>
      <c r="P160" s="148">
        <f t="shared" ref="P160:P183" si="16">O160*H160</f>
        <v>0</v>
      </c>
      <c r="Q160" s="148">
        <v>0</v>
      </c>
      <c r="R160" s="148">
        <f t="shared" ref="R160:R183" si="17">Q160*H160</f>
        <v>0</v>
      </c>
      <c r="S160" s="148">
        <v>0</v>
      </c>
      <c r="T160" s="149">
        <f t="shared" ref="T160:T183" si="18">S160*H160</f>
        <v>0</v>
      </c>
      <c r="AR160" s="150" t="s">
        <v>157</v>
      </c>
      <c r="AT160" s="150" t="s">
        <v>158</v>
      </c>
      <c r="AU160" s="150" t="s">
        <v>83</v>
      </c>
      <c r="AY160" s="15" t="s">
        <v>120</v>
      </c>
      <c r="BE160" s="151">
        <f t="shared" ref="BE160:BE183" si="19">IF(N160="základní",J160,0)</f>
        <v>0</v>
      </c>
      <c r="BF160" s="151">
        <f t="shared" ref="BF160:BF183" si="20">IF(N160="snížená",J160,0)</f>
        <v>0</v>
      </c>
      <c r="BG160" s="151">
        <f t="shared" ref="BG160:BG183" si="21">IF(N160="zákl. přenesená",J160,0)</f>
        <v>0</v>
      </c>
      <c r="BH160" s="151">
        <f t="shared" ref="BH160:BH183" si="22">IF(N160="sníž. přenesená",J160,0)</f>
        <v>0</v>
      </c>
      <c r="BI160" s="151">
        <f t="shared" ref="BI160:BI183" si="23">IF(N160="nulová",J160,0)</f>
        <v>0</v>
      </c>
      <c r="BJ160" s="15" t="s">
        <v>81</v>
      </c>
      <c r="BK160" s="151">
        <f t="shared" ref="BK160:BK183" si="24">ROUND(I160*H160,2)</f>
        <v>0</v>
      </c>
      <c r="BL160" s="15" t="s">
        <v>127</v>
      </c>
      <c r="BM160" s="150" t="s">
        <v>224</v>
      </c>
    </row>
    <row r="161" spans="2:65" s="1" customFormat="1" ht="16.5" customHeight="1">
      <c r="B161" s="30"/>
      <c r="C161" s="139" t="s">
        <v>225</v>
      </c>
      <c r="D161" s="139" t="s">
        <v>123</v>
      </c>
      <c r="E161" s="140" t="s">
        <v>226</v>
      </c>
      <c r="F161" s="141" t="s">
        <v>227</v>
      </c>
      <c r="G161" s="142" t="s">
        <v>138</v>
      </c>
      <c r="H161" s="143">
        <v>1644</v>
      </c>
      <c r="I161" s="144"/>
      <c r="J161" s="145">
        <f t="shared" si="15"/>
        <v>0</v>
      </c>
      <c r="K161" s="146"/>
      <c r="L161" s="30"/>
      <c r="M161" s="147" t="s">
        <v>1</v>
      </c>
      <c r="N161" s="108" t="s">
        <v>41</v>
      </c>
      <c r="P161" s="148">
        <f t="shared" si="16"/>
        <v>0</v>
      </c>
      <c r="Q161" s="148">
        <v>0</v>
      </c>
      <c r="R161" s="148">
        <f t="shared" si="17"/>
        <v>0</v>
      </c>
      <c r="S161" s="148">
        <v>0</v>
      </c>
      <c r="T161" s="149">
        <f t="shared" si="18"/>
        <v>0</v>
      </c>
      <c r="AR161" s="150" t="s">
        <v>127</v>
      </c>
      <c r="AT161" s="150" t="s">
        <v>123</v>
      </c>
      <c r="AU161" s="150" t="s">
        <v>83</v>
      </c>
      <c r="AY161" s="15" t="s">
        <v>120</v>
      </c>
      <c r="BE161" s="151">
        <f t="shared" si="19"/>
        <v>0</v>
      </c>
      <c r="BF161" s="151">
        <f t="shared" si="20"/>
        <v>0</v>
      </c>
      <c r="BG161" s="151">
        <f t="shared" si="21"/>
        <v>0</v>
      </c>
      <c r="BH161" s="151">
        <f t="shared" si="22"/>
        <v>0</v>
      </c>
      <c r="BI161" s="151">
        <f t="shared" si="23"/>
        <v>0</v>
      </c>
      <c r="BJ161" s="15" t="s">
        <v>81</v>
      </c>
      <c r="BK161" s="151">
        <f t="shared" si="24"/>
        <v>0</v>
      </c>
      <c r="BL161" s="15" t="s">
        <v>127</v>
      </c>
      <c r="BM161" s="150" t="s">
        <v>228</v>
      </c>
    </row>
    <row r="162" spans="2:65" s="1" customFormat="1" ht="16.5" customHeight="1">
      <c r="B162" s="30"/>
      <c r="C162" s="155" t="s">
        <v>229</v>
      </c>
      <c r="D162" s="155" t="s">
        <v>158</v>
      </c>
      <c r="E162" s="156" t="s">
        <v>230</v>
      </c>
      <c r="F162" s="157" t="s">
        <v>231</v>
      </c>
      <c r="G162" s="158" t="s">
        <v>126</v>
      </c>
      <c r="H162" s="159">
        <v>18</v>
      </c>
      <c r="I162" s="160"/>
      <c r="J162" s="161">
        <f t="shared" si="15"/>
        <v>0</v>
      </c>
      <c r="K162" s="162"/>
      <c r="L162" s="163"/>
      <c r="M162" s="164" t="s">
        <v>1</v>
      </c>
      <c r="N162" s="165" t="s">
        <v>41</v>
      </c>
      <c r="P162" s="148">
        <f t="shared" si="16"/>
        <v>0</v>
      </c>
      <c r="Q162" s="148">
        <v>0</v>
      </c>
      <c r="R162" s="148">
        <f t="shared" si="17"/>
        <v>0</v>
      </c>
      <c r="S162" s="148">
        <v>0</v>
      </c>
      <c r="T162" s="149">
        <f t="shared" si="18"/>
        <v>0</v>
      </c>
      <c r="AR162" s="150" t="s">
        <v>157</v>
      </c>
      <c r="AT162" s="150" t="s">
        <v>158</v>
      </c>
      <c r="AU162" s="150" t="s">
        <v>83</v>
      </c>
      <c r="AY162" s="15" t="s">
        <v>120</v>
      </c>
      <c r="BE162" s="151">
        <f t="shared" si="19"/>
        <v>0</v>
      </c>
      <c r="BF162" s="151">
        <f t="shared" si="20"/>
        <v>0</v>
      </c>
      <c r="BG162" s="151">
        <f t="shared" si="21"/>
        <v>0</v>
      </c>
      <c r="BH162" s="151">
        <f t="shared" si="22"/>
        <v>0</v>
      </c>
      <c r="BI162" s="151">
        <f t="shared" si="23"/>
        <v>0</v>
      </c>
      <c r="BJ162" s="15" t="s">
        <v>81</v>
      </c>
      <c r="BK162" s="151">
        <f t="shared" si="24"/>
        <v>0</v>
      </c>
      <c r="BL162" s="15" t="s">
        <v>127</v>
      </c>
      <c r="BM162" s="150" t="s">
        <v>232</v>
      </c>
    </row>
    <row r="163" spans="2:65" s="1" customFormat="1" ht="16.5" customHeight="1">
      <c r="B163" s="30"/>
      <c r="C163" s="139" t="s">
        <v>233</v>
      </c>
      <c r="D163" s="139" t="s">
        <v>123</v>
      </c>
      <c r="E163" s="140" t="s">
        <v>234</v>
      </c>
      <c r="F163" s="141" t="s">
        <v>235</v>
      </c>
      <c r="G163" s="142" t="s">
        <v>126</v>
      </c>
      <c r="H163" s="143">
        <v>18</v>
      </c>
      <c r="I163" s="144"/>
      <c r="J163" s="145">
        <f t="shared" si="15"/>
        <v>0</v>
      </c>
      <c r="K163" s="146"/>
      <c r="L163" s="30"/>
      <c r="M163" s="147" t="s">
        <v>1</v>
      </c>
      <c r="N163" s="108" t="s">
        <v>41</v>
      </c>
      <c r="P163" s="148">
        <f t="shared" si="16"/>
        <v>0</v>
      </c>
      <c r="Q163" s="148">
        <v>0</v>
      </c>
      <c r="R163" s="148">
        <f t="shared" si="17"/>
        <v>0</v>
      </c>
      <c r="S163" s="148">
        <v>0</v>
      </c>
      <c r="T163" s="149">
        <f t="shared" si="18"/>
        <v>0</v>
      </c>
      <c r="AR163" s="150" t="s">
        <v>127</v>
      </c>
      <c r="AT163" s="150" t="s">
        <v>123</v>
      </c>
      <c r="AU163" s="150" t="s">
        <v>83</v>
      </c>
      <c r="AY163" s="15" t="s">
        <v>120</v>
      </c>
      <c r="BE163" s="151">
        <f t="shared" si="19"/>
        <v>0</v>
      </c>
      <c r="BF163" s="151">
        <f t="shared" si="20"/>
        <v>0</v>
      </c>
      <c r="BG163" s="151">
        <f t="shared" si="21"/>
        <v>0</v>
      </c>
      <c r="BH163" s="151">
        <f t="shared" si="22"/>
        <v>0</v>
      </c>
      <c r="BI163" s="151">
        <f t="shared" si="23"/>
        <v>0</v>
      </c>
      <c r="BJ163" s="15" t="s">
        <v>81</v>
      </c>
      <c r="BK163" s="151">
        <f t="shared" si="24"/>
        <v>0</v>
      </c>
      <c r="BL163" s="15" t="s">
        <v>127</v>
      </c>
      <c r="BM163" s="150" t="s">
        <v>236</v>
      </c>
    </row>
    <row r="164" spans="2:65" s="1" customFormat="1" ht="16.5" customHeight="1">
      <c r="B164" s="30"/>
      <c r="C164" s="155" t="s">
        <v>237</v>
      </c>
      <c r="D164" s="155" t="s">
        <v>158</v>
      </c>
      <c r="E164" s="156" t="s">
        <v>238</v>
      </c>
      <c r="F164" s="157" t="s">
        <v>239</v>
      </c>
      <c r="G164" s="158" t="s">
        <v>126</v>
      </c>
      <c r="H164" s="159">
        <v>6</v>
      </c>
      <c r="I164" s="160"/>
      <c r="J164" s="161">
        <f t="shared" si="15"/>
        <v>0</v>
      </c>
      <c r="K164" s="162"/>
      <c r="L164" s="163"/>
      <c r="M164" s="164" t="s">
        <v>1</v>
      </c>
      <c r="N164" s="165" t="s">
        <v>41</v>
      </c>
      <c r="P164" s="148">
        <f t="shared" si="16"/>
        <v>0</v>
      </c>
      <c r="Q164" s="148">
        <v>0</v>
      </c>
      <c r="R164" s="148">
        <f t="shared" si="17"/>
        <v>0</v>
      </c>
      <c r="S164" s="148">
        <v>0</v>
      </c>
      <c r="T164" s="149">
        <f t="shared" si="18"/>
        <v>0</v>
      </c>
      <c r="AR164" s="150" t="s">
        <v>157</v>
      </c>
      <c r="AT164" s="150" t="s">
        <v>158</v>
      </c>
      <c r="AU164" s="150" t="s">
        <v>83</v>
      </c>
      <c r="AY164" s="15" t="s">
        <v>120</v>
      </c>
      <c r="BE164" s="151">
        <f t="shared" si="19"/>
        <v>0</v>
      </c>
      <c r="BF164" s="151">
        <f t="shared" si="20"/>
        <v>0</v>
      </c>
      <c r="BG164" s="151">
        <f t="shared" si="21"/>
        <v>0</v>
      </c>
      <c r="BH164" s="151">
        <f t="shared" si="22"/>
        <v>0</v>
      </c>
      <c r="BI164" s="151">
        <f t="shared" si="23"/>
        <v>0</v>
      </c>
      <c r="BJ164" s="15" t="s">
        <v>81</v>
      </c>
      <c r="BK164" s="151">
        <f t="shared" si="24"/>
        <v>0</v>
      </c>
      <c r="BL164" s="15" t="s">
        <v>127</v>
      </c>
      <c r="BM164" s="150" t="s">
        <v>240</v>
      </c>
    </row>
    <row r="165" spans="2:65" s="1" customFormat="1" ht="16.5" customHeight="1">
      <c r="B165" s="30"/>
      <c r="C165" s="139" t="s">
        <v>241</v>
      </c>
      <c r="D165" s="139" t="s">
        <v>123</v>
      </c>
      <c r="E165" s="140" t="s">
        <v>242</v>
      </c>
      <c r="F165" s="141" t="s">
        <v>243</v>
      </c>
      <c r="G165" s="142" t="s">
        <v>126</v>
      </c>
      <c r="H165" s="143">
        <v>6</v>
      </c>
      <c r="I165" s="144"/>
      <c r="J165" s="145">
        <f t="shared" si="15"/>
        <v>0</v>
      </c>
      <c r="K165" s="146"/>
      <c r="L165" s="30"/>
      <c r="M165" s="147" t="s">
        <v>1</v>
      </c>
      <c r="N165" s="108" t="s">
        <v>41</v>
      </c>
      <c r="P165" s="148">
        <f t="shared" si="16"/>
        <v>0</v>
      </c>
      <c r="Q165" s="148">
        <v>0</v>
      </c>
      <c r="R165" s="148">
        <f t="shared" si="17"/>
        <v>0</v>
      </c>
      <c r="S165" s="148">
        <v>0</v>
      </c>
      <c r="T165" s="149">
        <f t="shared" si="18"/>
        <v>0</v>
      </c>
      <c r="AR165" s="150" t="s">
        <v>127</v>
      </c>
      <c r="AT165" s="150" t="s">
        <v>123</v>
      </c>
      <c r="AU165" s="150" t="s">
        <v>83</v>
      </c>
      <c r="AY165" s="15" t="s">
        <v>120</v>
      </c>
      <c r="BE165" s="151">
        <f t="shared" si="19"/>
        <v>0</v>
      </c>
      <c r="BF165" s="151">
        <f t="shared" si="20"/>
        <v>0</v>
      </c>
      <c r="BG165" s="151">
        <f t="shared" si="21"/>
        <v>0</v>
      </c>
      <c r="BH165" s="151">
        <f t="shared" si="22"/>
        <v>0</v>
      </c>
      <c r="BI165" s="151">
        <f t="shared" si="23"/>
        <v>0</v>
      </c>
      <c r="BJ165" s="15" t="s">
        <v>81</v>
      </c>
      <c r="BK165" s="151">
        <f t="shared" si="24"/>
        <v>0</v>
      </c>
      <c r="BL165" s="15" t="s">
        <v>127</v>
      </c>
      <c r="BM165" s="150" t="s">
        <v>244</v>
      </c>
    </row>
    <row r="166" spans="2:65" s="1" customFormat="1" ht="16.5" customHeight="1">
      <c r="B166" s="30"/>
      <c r="C166" s="155" t="s">
        <v>245</v>
      </c>
      <c r="D166" s="155" t="s">
        <v>158</v>
      </c>
      <c r="E166" s="156" t="s">
        <v>246</v>
      </c>
      <c r="F166" s="157" t="s">
        <v>247</v>
      </c>
      <c r="G166" s="158" t="s">
        <v>126</v>
      </c>
      <c r="H166" s="159">
        <v>4</v>
      </c>
      <c r="I166" s="160"/>
      <c r="J166" s="161">
        <f t="shared" si="15"/>
        <v>0</v>
      </c>
      <c r="K166" s="162"/>
      <c r="L166" s="163"/>
      <c r="M166" s="164" t="s">
        <v>1</v>
      </c>
      <c r="N166" s="165" t="s">
        <v>41</v>
      </c>
      <c r="P166" s="148">
        <f t="shared" si="16"/>
        <v>0</v>
      </c>
      <c r="Q166" s="148">
        <v>0</v>
      </c>
      <c r="R166" s="148">
        <f t="shared" si="17"/>
        <v>0</v>
      </c>
      <c r="S166" s="148">
        <v>0</v>
      </c>
      <c r="T166" s="149">
        <f t="shared" si="18"/>
        <v>0</v>
      </c>
      <c r="AR166" s="150" t="s">
        <v>157</v>
      </c>
      <c r="AT166" s="150" t="s">
        <v>158</v>
      </c>
      <c r="AU166" s="150" t="s">
        <v>83</v>
      </c>
      <c r="AY166" s="15" t="s">
        <v>120</v>
      </c>
      <c r="BE166" s="151">
        <f t="shared" si="19"/>
        <v>0</v>
      </c>
      <c r="BF166" s="151">
        <f t="shared" si="20"/>
        <v>0</v>
      </c>
      <c r="BG166" s="151">
        <f t="shared" si="21"/>
        <v>0</v>
      </c>
      <c r="BH166" s="151">
        <f t="shared" si="22"/>
        <v>0</v>
      </c>
      <c r="BI166" s="151">
        <f t="shared" si="23"/>
        <v>0</v>
      </c>
      <c r="BJ166" s="15" t="s">
        <v>81</v>
      </c>
      <c r="BK166" s="151">
        <f t="shared" si="24"/>
        <v>0</v>
      </c>
      <c r="BL166" s="15" t="s">
        <v>127</v>
      </c>
      <c r="BM166" s="150" t="s">
        <v>248</v>
      </c>
    </row>
    <row r="167" spans="2:65" s="1" customFormat="1" ht="16.5" customHeight="1">
      <c r="B167" s="30"/>
      <c r="C167" s="139" t="s">
        <v>249</v>
      </c>
      <c r="D167" s="139" t="s">
        <v>123</v>
      </c>
      <c r="E167" s="140" t="s">
        <v>250</v>
      </c>
      <c r="F167" s="141" t="s">
        <v>251</v>
      </c>
      <c r="G167" s="142" t="s">
        <v>126</v>
      </c>
      <c r="H167" s="143">
        <v>4</v>
      </c>
      <c r="I167" s="144"/>
      <c r="J167" s="145">
        <f t="shared" si="15"/>
        <v>0</v>
      </c>
      <c r="K167" s="146"/>
      <c r="L167" s="30"/>
      <c r="M167" s="147" t="s">
        <v>1</v>
      </c>
      <c r="N167" s="108" t="s">
        <v>41</v>
      </c>
      <c r="P167" s="148">
        <f t="shared" si="16"/>
        <v>0</v>
      </c>
      <c r="Q167" s="148">
        <v>0</v>
      </c>
      <c r="R167" s="148">
        <f t="shared" si="17"/>
        <v>0</v>
      </c>
      <c r="S167" s="148">
        <v>0</v>
      </c>
      <c r="T167" s="149">
        <f t="shared" si="18"/>
        <v>0</v>
      </c>
      <c r="AR167" s="150" t="s">
        <v>127</v>
      </c>
      <c r="AT167" s="150" t="s">
        <v>123</v>
      </c>
      <c r="AU167" s="150" t="s">
        <v>83</v>
      </c>
      <c r="AY167" s="15" t="s">
        <v>120</v>
      </c>
      <c r="BE167" s="151">
        <f t="shared" si="19"/>
        <v>0</v>
      </c>
      <c r="BF167" s="151">
        <f t="shared" si="20"/>
        <v>0</v>
      </c>
      <c r="BG167" s="151">
        <f t="shared" si="21"/>
        <v>0</v>
      </c>
      <c r="BH167" s="151">
        <f t="shared" si="22"/>
        <v>0</v>
      </c>
      <c r="BI167" s="151">
        <f t="shared" si="23"/>
        <v>0</v>
      </c>
      <c r="BJ167" s="15" t="s">
        <v>81</v>
      </c>
      <c r="BK167" s="151">
        <f t="shared" si="24"/>
        <v>0</v>
      </c>
      <c r="BL167" s="15" t="s">
        <v>127</v>
      </c>
      <c r="BM167" s="150" t="s">
        <v>252</v>
      </c>
    </row>
    <row r="168" spans="2:65" s="1" customFormat="1" ht="16.5" customHeight="1">
      <c r="B168" s="30"/>
      <c r="C168" s="155" t="s">
        <v>253</v>
      </c>
      <c r="D168" s="155" t="s">
        <v>158</v>
      </c>
      <c r="E168" s="156" t="s">
        <v>254</v>
      </c>
      <c r="F168" s="157" t="s">
        <v>255</v>
      </c>
      <c r="G168" s="158" t="s">
        <v>126</v>
      </c>
      <c r="H168" s="159">
        <v>4</v>
      </c>
      <c r="I168" s="160"/>
      <c r="J168" s="161">
        <f t="shared" si="15"/>
        <v>0</v>
      </c>
      <c r="K168" s="162"/>
      <c r="L168" s="163"/>
      <c r="M168" s="164" t="s">
        <v>1</v>
      </c>
      <c r="N168" s="165" t="s">
        <v>41</v>
      </c>
      <c r="P168" s="148">
        <f t="shared" si="16"/>
        <v>0</v>
      </c>
      <c r="Q168" s="148">
        <v>0</v>
      </c>
      <c r="R168" s="148">
        <f t="shared" si="17"/>
        <v>0</v>
      </c>
      <c r="S168" s="148">
        <v>0</v>
      </c>
      <c r="T168" s="149">
        <f t="shared" si="18"/>
        <v>0</v>
      </c>
      <c r="AR168" s="150" t="s">
        <v>157</v>
      </c>
      <c r="AT168" s="150" t="s">
        <v>158</v>
      </c>
      <c r="AU168" s="150" t="s">
        <v>83</v>
      </c>
      <c r="AY168" s="15" t="s">
        <v>120</v>
      </c>
      <c r="BE168" s="151">
        <f t="shared" si="19"/>
        <v>0</v>
      </c>
      <c r="BF168" s="151">
        <f t="shared" si="20"/>
        <v>0</v>
      </c>
      <c r="BG168" s="151">
        <f t="shared" si="21"/>
        <v>0</v>
      </c>
      <c r="BH168" s="151">
        <f t="shared" si="22"/>
        <v>0</v>
      </c>
      <c r="BI168" s="151">
        <f t="shared" si="23"/>
        <v>0</v>
      </c>
      <c r="BJ168" s="15" t="s">
        <v>81</v>
      </c>
      <c r="BK168" s="151">
        <f t="shared" si="24"/>
        <v>0</v>
      </c>
      <c r="BL168" s="15" t="s">
        <v>127</v>
      </c>
      <c r="BM168" s="150" t="s">
        <v>256</v>
      </c>
    </row>
    <row r="169" spans="2:65" s="1" customFormat="1" ht="21.75" customHeight="1">
      <c r="B169" s="30"/>
      <c r="C169" s="139" t="s">
        <v>257</v>
      </c>
      <c r="D169" s="139" t="s">
        <v>123</v>
      </c>
      <c r="E169" s="140" t="s">
        <v>258</v>
      </c>
      <c r="F169" s="141" t="s">
        <v>259</v>
      </c>
      <c r="G169" s="142" t="s">
        <v>126</v>
      </c>
      <c r="H169" s="143">
        <v>4</v>
      </c>
      <c r="I169" s="144"/>
      <c r="J169" s="145">
        <f t="shared" si="15"/>
        <v>0</v>
      </c>
      <c r="K169" s="146"/>
      <c r="L169" s="30"/>
      <c r="M169" s="147" t="s">
        <v>1</v>
      </c>
      <c r="N169" s="108" t="s">
        <v>41</v>
      </c>
      <c r="P169" s="148">
        <f t="shared" si="16"/>
        <v>0</v>
      </c>
      <c r="Q169" s="148">
        <v>0</v>
      </c>
      <c r="R169" s="148">
        <f t="shared" si="17"/>
        <v>0</v>
      </c>
      <c r="S169" s="148">
        <v>0</v>
      </c>
      <c r="T169" s="149">
        <f t="shared" si="18"/>
        <v>0</v>
      </c>
      <c r="AR169" s="150" t="s">
        <v>127</v>
      </c>
      <c r="AT169" s="150" t="s">
        <v>123</v>
      </c>
      <c r="AU169" s="150" t="s">
        <v>83</v>
      </c>
      <c r="AY169" s="15" t="s">
        <v>120</v>
      </c>
      <c r="BE169" s="151">
        <f t="shared" si="19"/>
        <v>0</v>
      </c>
      <c r="BF169" s="151">
        <f t="shared" si="20"/>
        <v>0</v>
      </c>
      <c r="BG169" s="151">
        <f t="shared" si="21"/>
        <v>0</v>
      </c>
      <c r="BH169" s="151">
        <f t="shared" si="22"/>
        <v>0</v>
      </c>
      <c r="BI169" s="151">
        <f t="shared" si="23"/>
        <v>0</v>
      </c>
      <c r="BJ169" s="15" t="s">
        <v>81</v>
      </c>
      <c r="BK169" s="151">
        <f t="shared" si="24"/>
        <v>0</v>
      </c>
      <c r="BL169" s="15" t="s">
        <v>127</v>
      </c>
      <c r="BM169" s="150" t="s">
        <v>260</v>
      </c>
    </row>
    <row r="170" spans="2:65" s="1" customFormat="1" ht="16.5" customHeight="1">
      <c r="B170" s="30"/>
      <c r="C170" s="155" t="s">
        <v>261</v>
      </c>
      <c r="D170" s="155" t="s">
        <v>158</v>
      </c>
      <c r="E170" s="156" t="s">
        <v>262</v>
      </c>
      <c r="F170" s="157" t="s">
        <v>263</v>
      </c>
      <c r="G170" s="158" t="s">
        <v>126</v>
      </c>
      <c r="H170" s="159">
        <v>25</v>
      </c>
      <c r="I170" s="160"/>
      <c r="J170" s="161">
        <f t="shared" si="15"/>
        <v>0</v>
      </c>
      <c r="K170" s="162"/>
      <c r="L170" s="163"/>
      <c r="M170" s="164" t="s">
        <v>1</v>
      </c>
      <c r="N170" s="165" t="s">
        <v>41</v>
      </c>
      <c r="P170" s="148">
        <f t="shared" si="16"/>
        <v>0</v>
      </c>
      <c r="Q170" s="148">
        <v>0</v>
      </c>
      <c r="R170" s="148">
        <f t="shared" si="17"/>
        <v>0</v>
      </c>
      <c r="S170" s="148">
        <v>0</v>
      </c>
      <c r="T170" s="149">
        <f t="shared" si="18"/>
        <v>0</v>
      </c>
      <c r="AR170" s="150" t="s">
        <v>157</v>
      </c>
      <c r="AT170" s="150" t="s">
        <v>158</v>
      </c>
      <c r="AU170" s="150" t="s">
        <v>83</v>
      </c>
      <c r="AY170" s="15" t="s">
        <v>120</v>
      </c>
      <c r="BE170" s="151">
        <f t="shared" si="19"/>
        <v>0</v>
      </c>
      <c r="BF170" s="151">
        <f t="shared" si="20"/>
        <v>0</v>
      </c>
      <c r="BG170" s="151">
        <f t="shared" si="21"/>
        <v>0</v>
      </c>
      <c r="BH170" s="151">
        <f t="shared" si="22"/>
        <v>0</v>
      </c>
      <c r="BI170" s="151">
        <f t="shared" si="23"/>
        <v>0</v>
      </c>
      <c r="BJ170" s="15" t="s">
        <v>81</v>
      </c>
      <c r="BK170" s="151">
        <f t="shared" si="24"/>
        <v>0</v>
      </c>
      <c r="BL170" s="15" t="s">
        <v>127</v>
      </c>
      <c r="BM170" s="150" t="s">
        <v>264</v>
      </c>
    </row>
    <row r="171" spans="2:65" s="1" customFormat="1" ht="21.75" customHeight="1">
      <c r="B171" s="30"/>
      <c r="C171" s="139" t="s">
        <v>265</v>
      </c>
      <c r="D171" s="139" t="s">
        <v>123</v>
      </c>
      <c r="E171" s="140" t="s">
        <v>266</v>
      </c>
      <c r="F171" s="141" t="s">
        <v>267</v>
      </c>
      <c r="G171" s="142" t="s">
        <v>126</v>
      </c>
      <c r="H171" s="143">
        <v>25</v>
      </c>
      <c r="I171" s="144"/>
      <c r="J171" s="145">
        <f t="shared" si="15"/>
        <v>0</v>
      </c>
      <c r="K171" s="146"/>
      <c r="L171" s="30"/>
      <c r="M171" s="147" t="s">
        <v>1</v>
      </c>
      <c r="N171" s="108" t="s">
        <v>41</v>
      </c>
      <c r="P171" s="148">
        <f t="shared" si="16"/>
        <v>0</v>
      </c>
      <c r="Q171" s="148">
        <v>0</v>
      </c>
      <c r="R171" s="148">
        <f t="shared" si="17"/>
        <v>0</v>
      </c>
      <c r="S171" s="148">
        <v>0</v>
      </c>
      <c r="T171" s="149">
        <f t="shared" si="18"/>
        <v>0</v>
      </c>
      <c r="AR171" s="150" t="s">
        <v>127</v>
      </c>
      <c r="AT171" s="150" t="s">
        <v>123</v>
      </c>
      <c r="AU171" s="150" t="s">
        <v>83</v>
      </c>
      <c r="AY171" s="15" t="s">
        <v>120</v>
      </c>
      <c r="BE171" s="151">
        <f t="shared" si="19"/>
        <v>0</v>
      </c>
      <c r="BF171" s="151">
        <f t="shared" si="20"/>
        <v>0</v>
      </c>
      <c r="BG171" s="151">
        <f t="shared" si="21"/>
        <v>0</v>
      </c>
      <c r="BH171" s="151">
        <f t="shared" si="22"/>
        <v>0</v>
      </c>
      <c r="BI171" s="151">
        <f t="shared" si="23"/>
        <v>0</v>
      </c>
      <c r="BJ171" s="15" t="s">
        <v>81</v>
      </c>
      <c r="BK171" s="151">
        <f t="shared" si="24"/>
        <v>0</v>
      </c>
      <c r="BL171" s="15" t="s">
        <v>127</v>
      </c>
      <c r="BM171" s="150" t="s">
        <v>268</v>
      </c>
    </row>
    <row r="172" spans="2:65" s="1" customFormat="1" ht="16.5" customHeight="1">
      <c r="B172" s="30"/>
      <c r="C172" s="155" t="s">
        <v>269</v>
      </c>
      <c r="D172" s="155" t="s">
        <v>158</v>
      </c>
      <c r="E172" s="156" t="s">
        <v>270</v>
      </c>
      <c r="F172" s="157" t="s">
        <v>271</v>
      </c>
      <c r="G172" s="158" t="s">
        <v>126</v>
      </c>
      <c r="H172" s="159">
        <v>2</v>
      </c>
      <c r="I172" s="160"/>
      <c r="J172" s="161">
        <f t="shared" si="15"/>
        <v>0</v>
      </c>
      <c r="K172" s="162"/>
      <c r="L172" s="163"/>
      <c r="M172" s="164" t="s">
        <v>1</v>
      </c>
      <c r="N172" s="165" t="s">
        <v>41</v>
      </c>
      <c r="P172" s="148">
        <f t="shared" si="16"/>
        <v>0</v>
      </c>
      <c r="Q172" s="148">
        <v>0</v>
      </c>
      <c r="R172" s="148">
        <f t="shared" si="17"/>
        <v>0</v>
      </c>
      <c r="S172" s="148">
        <v>0</v>
      </c>
      <c r="T172" s="149">
        <f t="shared" si="18"/>
        <v>0</v>
      </c>
      <c r="AR172" s="150" t="s">
        <v>157</v>
      </c>
      <c r="AT172" s="150" t="s">
        <v>158</v>
      </c>
      <c r="AU172" s="150" t="s">
        <v>83</v>
      </c>
      <c r="AY172" s="15" t="s">
        <v>120</v>
      </c>
      <c r="BE172" s="151">
        <f t="shared" si="19"/>
        <v>0</v>
      </c>
      <c r="BF172" s="151">
        <f t="shared" si="20"/>
        <v>0</v>
      </c>
      <c r="BG172" s="151">
        <f t="shared" si="21"/>
        <v>0</v>
      </c>
      <c r="BH172" s="151">
        <f t="shared" si="22"/>
        <v>0</v>
      </c>
      <c r="BI172" s="151">
        <f t="shared" si="23"/>
        <v>0</v>
      </c>
      <c r="BJ172" s="15" t="s">
        <v>81</v>
      </c>
      <c r="BK172" s="151">
        <f t="shared" si="24"/>
        <v>0</v>
      </c>
      <c r="BL172" s="15" t="s">
        <v>127</v>
      </c>
      <c r="BM172" s="150" t="s">
        <v>272</v>
      </c>
    </row>
    <row r="173" spans="2:65" s="1" customFormat="1" ht="21.75" customHeight="1">
      <c r="B173" s="30"/>
      <c r="C173" s="139" t="s">
        <v>273</v>
      </c>
      <c r="D173" s="139" t="s">
        <v>123</v>
      </c>
      <c r="E173" s="140" t="s">
        <v>274</v>
      </c>
      <c r="F173" s="141" t="s">
        <v>275</v>
      </c>
      <c r="G173" s="142" t="s">
        <v>126</v>
      </c>
      <c r="H173" s="143">
        <v>2</v>
      </c>
      <c r="I173" s="144"/>
      <c r="J173" s="145">
        <f t="shared" si="15"/>
        <v>0</v>
      </c>
      <c r="K173" s="146"/>
      <c r="L173" s="30"/>
      <c r="M173" s="147" t="s">
        <v>1</v>
      </c>
      <c r="N173" s="108" t="s">
        <v>41</v>
      </c>
      <c r="P173" s="148">
        <f t="shared" si="16"/>
        <v>0</v>
      </c>
      <c r="Q173" s="148">
        <v>0</v>
      </c>
      <c r="R173" s="148">
        <f t="shared" si="17"/>
        <v>0</v>
      </c>
      <c r="S173" s="148">
        <v>0</v>
      </c>
      <c r="T173" s="149">
        <f t="shared" si="18"/>
        <v>0</v>
      </c>
      <c r="AR173" s="150" t="s">
        <v>127</v>
      </c>
      <c r="AT173" s="150" t="s">
        <v>123</v>
      </c>
      <c r="AU173" s="150" t="s">
        <v>83</v>
      </c>
      <c r="AY173" s="15" t="s">
        <v>120</v>
      </c>
      <c r="BE173" s="151">
        <f t="shared" si="19"/>
        <v>0</v>
      </c>
      <c r="BF173" s="151">
        <f t="shared" si="20"/>
        <v>0</v>
      </c>
      <c r="BG173" s="151">
        <f t="shared" si="21"/>
        <v>0</v>
      </c>
      <c r="BH173" s="151">
        <f t="shared" si="22"/>
        <v>0</v>
      </c>
      <c r="BI173" s="151">
        <f t="shared" si="23"/>
        <v>0</v>
      </c>
      <c r="BJ173" s="15" t="s">
        <v>81</v>
      </c>
      <c r="BK173" s="151">
        <f t="shared" si="24"/>
        <v>0</v>
      </c>
      <c r="BL173" s="15" t="s">
        <v>127</v>
      </c>
      <c r="BM173" s="150" t="s">
        <v>276</v>
      </c>
    </row>
    <row r="174" spans="2:65" s="1" customFormat="1" ht="16.5" customHeight="1">
      <c r="B174" s="30"/>
      <c r="C174" s="155" t="s">
        <v>277</v>
      </c>
      <c r="D174" s="155" t="s">
        <v>158</v>
      </c>
      <c r="E174" s="156" t="s">
        <v>278</v>
      </c>
      <c r="F174" s="157" t="s">
        <v>279</v>
      </c>
      <c r="G174" s="158" t="s">
        <v>126</v>
      </c>
      <c r="H174" s="159">
        <v>21</v>
      </c>
      <c r="I174" s="160"/>
      <c r="J174" s="161">
        <f t="shared" si="15"/>
        <v>0</v>
      </c>
      <c r="K174" s="162"/>
      <c r="L174" s="163"/>
      <c r="M174" s="164" t="s">
        <v>1</v>
      </c>
      <c r="N174" s="165" t="s">
        <v>41</v>
      </c>
      <c r="P174" s="148">
        <f t="shared" si="16"/>
        <v>0</v>
      </c>
      <c r="Q174" s="148">
        <v>0</v>
      </c>
      <c r="R174" s="148">
        <f t="shared" si="17"/>
        <v>0</v>
      </c>
      <c r="S174" s="148">
        <v>0</v>
      </c>
      <c r="T174" s="149">
        <f t="shared" si="18"/>
        <v>0</v>
      </c>
      <c r="AR174" s="150" t="s">
        <v>157</v>
      </c>
      <c r="AT174" s="150" t="s">
        <v>158</v>
      </c>
      <c r="AU174" s="150" t="s">
        <v>83</v>
      </c>
      <c r="AY174" s="15" t="s">
        <v>120</v>
      </c>
      <c r="BE174" s="151">
        <f t="shared" si="19"/>
        <v>0</v>
      </c>
      <c r="BF174" s="151">
        <f t="shared" si="20"/>
        <v>0</v>
      </c>
      <c r="BG174" s="151">
        <f t="shared" si="21"/>
        <v>0</v>
      </c>
      <c r="BH174" s="151">
        <f t="shared" si="22"/>
        <v>0</v>
      </c>
      <c r="BI174" s="151">
        <f t="shared" si="23"/>
        <v>0</v>
      </c>
      <c r="BJ174" s="15" t="s">
        <v>81</v>
      </c>
      <c r="BK174" s="151">
        <f t="shared" si="24"/>
        <v>0</v>
      </c>
      <c r="BL174" s="15" t="s">
        <v>127</v>
      </c>
      <c r="BM174" s="150" t="s">
        <v>280</v>
      </c>
    </row>
    <row r="175" spans="2:65" s="1" customFormat="1" ht="16.5" customHeight="1">
      <c r="B175" s="30"/>
      <c r="C175" s="139" t="s">
        <v>281</v>
      </c>
      <c r="D175" s="139" t="s">
        <v>123</v>
      </c>
      <c r="E175" s="140" t="s">
        <v>282</v>
      </c>
      <c r="F175" s="141" t="s">
        <v>283</v>
      </c>
      <c r="G175" s="142" t="s">
        <v>126</v>
      </c>
      <c r="H175" s="143">
        <v>21</v>
      </c>
      <c r="I175" s="144"/>
      <c r="J175" s="145">
        <f t="shared" si="15"/>
        <v>0</v>
      </c>
      <c r="K175" s="146"/>
      <c r="L175" s="30"/>
      <c r="M175" s="147" t="s">
        <v>1</v>
      </c>
      <c r="N175" s="108" t="s">
        <v>41</v>
      </c>
      <c r="P175" s="148">
        <f t="shared" si="16"/>
        <v>0</v>
      </c>
      <c r="Q175" s="148">
        <v>0</v>
      </c>
      <c r="R175" s="148">
        <f t="shared" si="17"/>
        <v>0</v>
      </c>
      <c r="S175" s="148">
        <v>0</v>
      </c>
      <c r="T175" s="149">
        <f t="shared" si="18"/>
        <v>0</v>
      </c>
      <c r="AR175" s="150" t="s">
        <v>127</v>
      </c>
      <c r="AT175" s="150" t="s">
        <v>123</v>
      </c>
      <c r="AU175" s="150" t="s">
        <v>83</v>
      </c>
      <c r="AY175" s="15" t="s">
        <v>120</v>
      </c>
      <c r="BE175" s="151">
        <f t="shared" si="19"/>
        <v>0</v>
      </c>
      <c r="BF175" s="151">
        <f t="shared" si="20"/>
        <v>0</v>
      </c>
      <c r="BG175" s="151">
        <f t="shared" si="21"/>
        <v>0</v>
      </c>
      <c r="BH175" s="151">
        <f t="shared" si="22"/>
        <v>0</v>
      </c>
      <c r="BI175" s="151">
        <f t="shared" si="23"/>
        <v>0</v>
      </c>
      <c r="BJ175" s="15" t="s">
        <v>81</v>
      </c>
      <c r="BK175" s="151">
        <f t="shared" si="24"/>
        <v>0</v>
      </c>
      <c r="BL175" s="15" t="s">
        <v>127</v>
      </c>
      <c r="BM175" s="150" t="s">
        <v>284</v>
      </c>
    </row>
    <row r="176" spans="2:65" s="1" customFormat="1" ht="16.5" customHeight="1">
      <c r="B176" s="30"/>
      <c r="C176" s="155" t="s">
        <v>285</v>
      </c>
      <c r="D176" s="155" t="s">
        <v>158</v>
      </c>
      <c r="E176" s="156" t="s">
        <v>286</v>
      </c>
      <c r="F176" s="157" t="s">
        <v>287</v>
      </c>
      <c r="G176" s="158" t="s">
        <v>126</v>
      </c>
      <c r="H176" s="159">
        <v>8</v>
      </c>
      <c r="I176" s="160"/>
      <c r="J176" s="161">
        <f t="shared" si="15"/>
        <v>0</v>
      </c>
      <c r="K176" s="162"/>
      <c r="L176" s="163"/>
      <c r="M176" s="164" t="s">
        <v>1</v>
      </c>
      <c r="N176" s="165" t="s">
        <v>41</v>
      </c>
      <c r="P176" s="148">
        <f t="shared" si="16"/>
        <v>0</v>
      </c>
      <c r="Q176" s="148">
        <v>0</v>
      </c>
      <c r="R176" s="148">
        <f t="shared" si="17"/>
        <v>0</v>
      </c>
      <c r="S176" s="148">
        <v>0</v>
      </c>
      <c r="T176" s="149">
        <f t="shared" si="18"/>
        <v>0</v>
      </c>
      <c r="AR176" s="150" t="s">
        <v>157</v>
      </c>
      <c r="AT176" s="150" t="s">
        <v>158</v>
      </c>
      <c r="AU176" s="150" t="s">
        <v>83</v>
      </c>
      <c r="AY176" s="15" t="s">
        <v>120</v>
      </c>
      <c r="BE176" s="151">
        <f t="shared" si="19"/>
        <v>0</v>
      </c>
      <c r="BF176" s="151">
        <f t="shared" si="20"/>
        <v>0</v>
      </c>
      <c r="BG176" s="151">
        <f t="shared" si="21"/>
        <v>0</v>
      </c>
      <c r="BH176" s="151">
        <f t="shared" si="22"/>
        <v>0</v>
      </c>
      <c r="BI176" s="151">
        <f t="shared" si="23"/>
        <v>0</v>
      </c>
      <c r="BJ176" s="15" t="s">
        <v>81</v>
      </c>
      <c r="BK176" s="151">
        <f t="shared" si="24"/>
        <v>0</v>
      </c>
      <c r="BL176" s="15" t="s">
        <v>127</v>
      </c>
      <c r="BM176" s="150" t="s">
        <v>288</v>
      </c>
    </row>
    <row r="177" spans="2:65" s="1" customFormat="1" ht="16.5" customHeight="1">
      <c r="B177" s="30"/>
      <c r="C177" s="139" t="s">
        <v>289</v>
      </c>
      <c r="D177" s="139" t="s">
        <v>123</v>
      </c>
      <c r="E177" s="140" t="s">
        <v>290</v>
      </c>
      <c r="F177" s="141" t="s">
        <v>291</v>
      </c>
      <c r="G177" s="142" t="s">
        <v>126</v>
      </c>
      <c r="H177" s="143">
        <v>8</v>
      </c>
      <c r="I177" s="144"/>
      <c r="J177" s="145">
        <f t="shared" si="15"/>
        <v>0</v>
      </c>
      <c r="K177" s="146"/>
      <c r="L177" s="30"/>
      <c r="M177" s="147" t="s">
        <v>1</v>
      </c>
      <c r="N177" s="108" t="s">
        <v>41</v>
      </c>
      <c r="P177" s="148">
        <f t="shared" si="16"/>
        <v>0</v>
      </c>
      <c r="Q177" s="148">
        <v>0</v>
      </c>
      <c r="R177" s="148">
        <f t="shared" si="17"/>
        <v>0</v>
      </c>
      <c r="S177" s="148">
        <v>0</v>
      </c>
      <c r="T177" s="149">
        <f t="shared" si="18"/>
        <v>0</v>
      </c>
      <c r="AR177" s="150" t="s">
        <v>127</v>
      </c>
      <c r="AT177" s="150" t="s">
        <v>123</v>
      </c>
      <c r="AU177" s="150" t="s">
        <v>83</v>
      </c>
      <c r="AY177" s="15" t="s">
        <v>120</v>
      </c>
      <c r="BE177" s="151">
        <f t="shared" si="19"/>
        <v>0</v>
      </c>
      <c r="BF177" s="151">
        <f t="shared" si="20"/>
        <v>0</v>
      </c>
      <c r="BG177" s="151">
        <f t="shared" si="21"/>
        <v>0</v>
      </c>
      <c r="BH177" s="151">
        <f t="shared" si="22"/>
        <v>0</v>
      </c>
      <c r="BI177" s="151">
        <f t="shared" si="23"/>
        <v>0</v>
      </c>
      <c r="BJ177" s="15" t="s">
        <v>81</v>
      </c>
      <c r="BK177" s="151">
        <f t="shared" si="24"/>
        <v>0</v>
      </c>
      <c r="BL177" s="15" t="s">
        <v>127</v>
      </c>
      <c r="BM177" s="150" t="s">
        <v>292</v>
      </c>
    </row>
    <row r="178" spans="2:65" s="1" customFormat="1" ht="24.2" customHeight="1">
      <c r="B178" s="30"/>
      <c r="C178" s="155" t="s">
        <v>293</v>
      </c>
      <c r="D178" s="155" t="s">
        <v>158</v>
      </c>
      <c r="E178" s="156" t="s">
        <v>294</v>
      </c>
      <c r="F178" s="157" t="s">
        <v>295</v>
      </c>
      <c r="G178" s="158" t="s">
        <v>126</v>
      </c>
      <c r="H178" s="159">
        <v>1</v>
      </c>
      <c r="I178" s="160"/>
      <c r="J178" s="161">
        <f t="shared" si="15"/>
        <v>0</v>
      </c>
      <c r="K178" s="162"/>
      <c r="L178" s="163"/>
      <c r="M178" s="164" t="s">
        <v>1</v>
      </c>
      <c r="N178" s="165" t="s">
        <v>41</v>
      </c>
      <c r="P178" s="148">
        <f t="shared" si="16"/>
        <v>0</v>
      </c>
      <c r="Q178" s="148">
        <v>0</v>
      </c>
      <c r="R178" s="148">
        <f t="shared" si="17"/>
        <v>0</v>
      </c>
      <c r="S178" s="148">
        <v>0</v>
      </c>
      <c r="T178" s="149">
        <f t="shared" si="18"/>
        <v>0</v>
      </c>
      <c r="AR178" s="150" t="s">
        <v>157</v>
      </c>
      <c r="AT178" s="150" t="s">
        <v>158</v>
      </c>
      <c r="AU178" s="150" t="s">
        <v>83</v>
      </c>
      <c r="AY178" s="15" t="s">
        <v>120</v>
      </c>
      <c r="BE178" s="151">
        <f t="shared" si="19"/>
        <v>0</v>
      </c>
      <c r="BF178" s="151">
        <f t="shared" si="20"/>
        <v>0</v>
      </c>
      <c r="BG178" s="151">
        <f t="shared" si="21"/>
        <v>0</v>
      </c>
      <c r="BH178" s="151">
        <f t="shared" si="22"/>
        <v>0</v>
      </c>
      <c r="BI178" s="151">
        <f t="shared" si="23"/>
        <v>0</v>
      </c>
      <c r="BJ178" s="15" t="s">
        <v>81</v>
      </c>
      <c r="BK178" s="151">
        <f t="shared" si="24"/>
        <v>0</v>
      </c>
      <c r="BL178" s="15" t="s">
        <v>127</v>
      </c>
      <c r="BM178" s="150" t="s">
        <v>296</v>
      </c>
    </row>
    <row r="179" spans="2:65" s="1" customFormat="1" ht="21.75" customHeight="1">
      <c r="B179" s="30"/>
      <c r="C179" s="139" t="s">
        <v>297</v>
      </c>
      <c r="D179" s="139" t="s">
        <v>123</v>
      </c>
      <c r="E179" s="140" t="s">
        <v>298</v>
      </c>
      <c r="F179" s="141" t="s">
        <v>299</v>
      </c>
      <c r="G179" s="142" t="s">
        <v>126</v>
      </c>
      <c r="H179" s="143">
        <v>1</v>
      </c>
      <c r="I179" s="144"/>
      <c r="J179" s="145">
        <f t="shared" si="15"/>
        <v>0</v>
      </c>
      <c r="K179" s="146"/>
      <c r="L179" s="30"/>
      <c r="M179" s="147" t="s">
        <v>1</v>
      </c>
      <c r="N179" s="108" t="s">
        <v>41</v>
      </c>
      <c r="P179" s="148">
        <f t="shared" si="16"/>
        <v>0</v>
      </c>
      <c r="Q179" s="148">
        <v>0</v>
      </c>
      <c r="R179" s="148">
        <f t="shared" si="17"/>
        <v>0</v>
      </c>
      <c r="S179" s="148">
        <v>0</v>
      </c>
      <c r="T179" s="149">
        <f t="shared" si="18"/>
        <v>0</v>
      </c>
      <c r="AR179" s="150" t="s">
        <v>127</v>
      </c>
      <c r="AT179" s="150" t="s">
        <v>123</v>
      </c>
      <c r="AU179" s="150" t="s">
        <v>83</v>
      </c>
      <c r="AY179" s="15" t="s">
        <v>120</v>
      </c>
      <c r="BE179" s="151">
        <f t="shared" si="19"/>
        <v>0</v>
      </c>
      <c r="BF179" s="151">
        <f t="shared" si="20"/>
        <v>0</v>
      </c>
      <c r="BG179" s="151">
        <f t="shared" si="21"/>
        <v>0</v>
      </c>
      <c r="BH179" s="151">
        <f t="shared" si="22"/>
        <v>0</v>
      </c>
      <c r="BI179" s="151">
        <f t="shared" si="23"/>
        <v>0</v>
      </c>
      <c r="BJ179" s="15" t="s">
        <v>81</v>
      </c>
      <c r="BK179" s="151">
        <f t="shared" si="24"/>
        <v>0</v>
      </c>
      <c r="BL179" s="15" t="s">
        <v>127</v>
      </c>
      <c r="BM179" s="150" t="s">
        <v>300</v>
      </c>
    </row>
    <row r="180" spans="2:65" s="1" customFormat="1" ht="21.75" customHeight="1">
      <c r="B180" s="30"/>
      <c r="C180" s="155" t="s">
        <v>301</v>
      </c>
      <c r="D180" s="155" t="s">
        <v>158</v>
      </c>
      <c r="E180" s="156" t="s">
        <v>302</v>
      </c>
      <c r="F180" s="157" t="s">
        <v>303</v>
      </c>
      <c r="G180" s="158" t="s">
        <v>126</v>
      </c>
      <c r="H180" s="159">
        <v>1</v>
      </c>
      <c r="I180" s="160"/>
      <c r="J180" s="161">
        <f t="shared" si="15"/>
        <v>0</v>
      </c>
      <c r="K180" s="162"/>
      <c r="L180" s="163"/>
      <c r="M180" s="164" t="s">
        <v>1</v>
      </c>
      <c r="N180" s="165" t="s">
        <v>41</v>
      </c>
      <c r="P180" s="148">
        <f t="shared" si="16"/>
        <v>0</v>
      </c>
      <c r="Q180" s="148">
        <v>0</v>
      </c>
      <c r="R180" s="148">
        <f t="shared" si="17"/>
        <v>0</v>
      </c>
      <c r="S180" s="148">
        <v>0</v>
      </c>
      <c r="T180" s="149">
        <f t="shared" si="18"/>
        <v>0</v>
      </c>
      <c r="AR180" s="150" t="s">
        <v>157</v>
      </c>
      <c r="AT180" s="150" t="s">
        <v>158</v>
      </c>
      <c r="AU180" s="150" t="s">
        <v>83</v>
      </c>
      <c r="AY180" s="15" t="s">
        <v>120</v>
      </c>
      <c r="BE180" s="151">
        <f t="shared" si="19"/>
        <v>0</v>
      </c>
      <c r="BF180" s="151">
        <f t="shared" si="20"/>
        <v>0</v>
      </c>
      <c r="BG180" s="151">
        <f t="shared" si="21"/>
        <v>0</v>
      </c>
      <c r="BH180" s="151">
        <f t="shared" si="22"/>
        <v>0</v>
      </c>
      <c r="BI180" s="151">
        <f t="shared" si="23"/>
        <v>0</v>
      </c>
      <c r="BJ180" s="15" t="s">
        <v>81</v>
      </c>
      <c r="BK180" s="151">
        <f t="shared" si="24"/>
        <v>0</v>
      </c>
      <c r="BL180" s="15" t="s">
        <v>127</v>
      </c>
      <c r="BM180" s="150" t="s">
        <v>304</v>
      </c>
    </row>
    <row r="181" spans="2:65" s="1" customFormat="1" ht="16.5" customHeight="1">
      <c r="B181" s="30"/>
      <c r="C181" s="155" t="s">
        <v>305</v>
      </c>
      <c r="D181" s="155" t="s">
        <v>158</v>
      </c>
      <c r="E181" s="156" t="s">
        <v>306</v>
      </c>
      <c r="F181" s="157" t="s">
        <v>307</v>
      </c>
      <c r="G181" s="158" t="s">
        <v>126</v>
      </c>
      <c r="H181" s="159">
        <v>1</v>
      </c>
      <c r="I181" s="160"/>
      <c r="J181" s="161">
        <f t="shared" si="15"/>
        <v>0</v>
      </c>
      <c r="K181" s="162"/>
      <c r="L181" s="163"/>
      <c r="M181" s="164" t="s">
        <v>1</v>
      </c>
      <c r="N181" s="165" t="s">
        <v>41</v>
      </c>
      <c r="P181" s="148">
        <f t="shared" si="16"/>
        <v>0</v>
      </c>
      <c r="Q181" s="148">
        <v>0</v>
      </c>
      <c r="R181" s="148">
        <f t="shared" si="17"/>
        <v>0</v>
      </c>
      <c r="S181" s="148">
        <v>0</v>
      </c>
      <c r="T181" s="149">
        <f t="shared" si="18"/>
        <v>0</v>
      </c>
      <c r="AR181" s="150" t="s">
        <v>157</v>
      </c>
      <c r="AT181" s="150" t="s">
        <v>158</v>
      </c>
      <c r="AU181" s="150" t="s">
        <v>83</v>
      </c>
      <c r="AY181" s="15" t="s">
        <v>120</v>
      </c>
      <c r="BE181" s="151">
        <f t="shared" si="19"/>
        <v>0</v>
      </c>
      <c r="BF181" s="151">
        <f t="shared" si="20"/>
        <v>0</v>
      </c>
      <c r="BG181" s="151">
        <f t="shared" si="21"/>
        <v>0</v>
      </c>
      <c r="BH181" s="151">
        <f t="shared" si="22"/>
        <v>0</v>
      </c>
      <c r="BI181" s="151">
        <f t="shared" si="23"/>
        <v>0</v>
      </c>
      <c r="BJ181" s="15" t="s">
        <v>81</v>
      </c>
      <c r="BK181" s="151">
        <f t="shared" si="24"/>
        <v>0</v>
      </c>
      <c r="BL181" s="15" t="s">
        <v>127</v>
      </c>
      <c r="BM181" s="150" t="s">
        <v>308</v>
      </c>
    </row>
    <row r="182" spans="2:65" s="1" customFormat="1" ht="16.5" customHeight="1">
      <c r="B182" s="30"/>
      <c r="C182" s="155" t="s">
        <v>309</v>
      </c>
      <c r="D182" s="155" t="s">
        <v>158</v>
      </c>
      <c r="E182" s="156" t="s">
        <v>310</v>
      </c>
      <c r="F182" s="157" t="s">
        <v>311</v>
      </c>
      <c r="G182" s="158" t="s">
        <v>126</v>
      </c>
      <c r="H182" s="159">
        <v>1</v>
      </c>
      <c r="I182" s="160"/>
      <c r="J182" s="161">
        <f t="shared" si="15"/>
        <v>0</v>
      </c>
      <c r="K182" s="162"/>
      <c r="L182" s="163"/>
      <c r="M182" s="164" t="s">
        <v>1</v>
      </c>
      <c r="N182" s="165" t="s">
        <v>41</v>
      </c>
      <c r="P182" s="148">
        <f t="shared" si="16"/>
        <v>0</v>
      </c>
      <c r="Q182" s="148">
        <v>0</v>
      </c>
      <c r="R182" s="148">
        <f t="shared" si="17"/>
        <v>0</v>
      </c>
      <c r="S182" s="148">
        <v>0</v>
      </c>
      <c r="T182" s="149">
        <f t="shared" si="18"/>
        <v>0</v>
      </c>
      <c r="AR182" s="150" t="s">
        <v>157</v>
      </c>
      <c r="AT182" s="150" t="s">
        <v>158</v>
      </c>
      <c r="AU182" s="150" t="s">
        <v>83</v>
      </c>
      <c r="AY182" s="15" t="s">
        <v>120</v>
      </c>
      <c r="BE182" s="151">
        <f t="shared" si="19"/>
        <v>0</v>
      </c>
      <c r="BF182" s="151">
        <f t="shared" si="20"/>
        <v>0</v>
      </c>
      <c r="BG182" s="151">
        <f t="shared" si="21"/>
        <v>0</v>
      </c>
      <c r="BH182" s="151">
        <f t="shared" si="22"/>
        <v>0</v>
      </c>
      <c r="BI182" s="151">
        <f t="shared" si="23"/>
        <v>0</v>
      </c>
      <c r="BJ182" s="15" t="s">
        <v>81</v>
      </c>
      <c r="BK182" s="151">
        <f t="shared" si="24"/>
        <v>0</v>
      </c>
      <c r="BL182" s="15" t="s">
        <v>127</v>
      </c>
      <c r="BM182" s="150" t="s">
        <v>312</v>
      </c>
    </row>
    <row r="183" spans="2:65" s="1" customFormat="1" ht="16.5" customHeight="1">
      <c r="B183" s="30"/>
      <c r="C183" s="139" t="s">
        <v>313</v>
      </c>
      <c r="D183" s="139" t="s">
        <v>123</v>
      </c>
      <c r="E183" s="140" t="s">
        <v>314</v>
      </c>
      <c r="F183" s="141" t="s">
        <v>315</v>
      </c>
      <c r="G183" s="142" t="s">
        <v>126</v>
      </c>
      <c r="H183" s="143">
        <v>3</v>
      </c>
      <c r="I183" s="144"/>
      <c r="J183" s="145">
        <f t="shared" si="15"/>
        <v>0</v>
      </c>
      <c r="K183" s="146"/>
      <c r="L183" s="30"/>
      <c r="M183" s="147" t="s">
        <v>1</v>
      </c>
      <c r="N183" s="108" t="s">
        <v>41</v>
      </c>
      <c r="P183" s="148">
        <f t="shared" si="16"/>
        <v>0</v>
      </c>
      <c r="Q183" s="148">
        <v>0</v>
      </c>
      <c r="R183" s="148">
        <f t="shared" si="17"/>
        <v>0</v>
      </c>
      <c r="S183" s="148">
        <v>0</v>
      </c>
      <c r="T183" s="149">
        <f t="shared" si="18"/>
        <v>0</v>
      </c>
      <c r="AR183" s="150" t="s">
        <v>127</v>
      </c>
      <c r="AT183" s="150" t="s">
        <v>123</v>
      </c>
      <c r="AU183" s="150" t="s">
        <v>83</v>
      </c>
      <c r="AY183" s="15" t="s">
        <v>120</v>
      </c>
      <c r="BE183" s="151">
        <f t="shared" si="19"/>
        <v>0</v>
      </c>
      <c r="BF183" s="151">
        <f t="shared" si="20"/>
        <v>0</v>
      </c>
      <c r="BG183" s="151">
        <f t="shared" si="21"/>
        <v>0</v>
      </c>
      <c r="BH183" s="151">
        <f t="shared" si="22"/>
        <v>0</v>
      </c>
      <c r="BI183" s="151">
        <f t="shared" si="23"/>
        <v>0</v>
      </c>
      <c r="BJ183" s="15" t="s">
        <v>81</v>
      </c>
      <c r="BK183" s="151">
        <f t="shared" si="24"/>
        <v>0</v>
      </c>
      <c r="BL183" s="15" t="s">
        <v>127</v>
      </c>
      <c r="BM183" s="150" t="s">
        <v>316</v>
      </c>
    </row>
    <row r="184" spans="2:65" s="12" customFormat="1">
      <c r="B184" s="166"/>
      <c r="D184" s="152" t="s">
        <v>178</v>
      </c>
      <c r="E184" s="167" t="s">
        <v>1</v>
      </c>
      <c r="F184" s="168" t="s">
        <v>317</v>
      </c>
      <c r="H184" s="169">
        <v>3</v>
      </c>
      <c r="I184" s="170"/>
      <c r="L184" s="166"/>
      <c r="M184" s="171"/>
      <c r="T184" s="172"/>
      <c r="AT184" s="167" t="s">
        <v>178</v>
      </c>
      <c r="AU184" s="167" t="s">
        <v>83</v>
      </c>
      <c r="AV184" s="12" t="s">
        <v>83</v>
      </c>
      <c r="AW184" s="12" t="s">
        <v>33</v>
      </c>
      <c r="AX184" s="12" t="s">
        <v>76</v>
      </c>
      <c r="AY184" s="167" t="s">
        <v>120</v>
      </c>
    </row>
    <row r="185" spans="2:65" s="13" customFormat="1">
      <c r="B185" s="173"/>
      <c r="D185" s="152" t="s">
        <v>178</v>
      </c>
      <c r="E185" s="174" t="s">
        <v>1</v>
      </c>
      <c r="F185" s="175" t="s">
        <v>180</v>
      </c>
      <c r="H185" s="176">
        <v>3</v>
      </c>
      <c r="I185" s="177"/>
      <c r="L185" s="173"/>
      <c r="M185" s="178"/>
      <c r="T185" s="179"/>
      <c r="AT185" s="174" t="s">
        <v>178</v>
      </c>
      <c r="AU185" s="174" t="s">
        <v>83</v>
      </c>
      <c r="AV185" s="13" t="s">
        <v>127</v>
      </c>
      <c r="AW185" s="13" t="s">
        <v>33</v>
      </c>
      <c r="AX185" s="13" t="s">
        <v>81</v>
      </c>
      <c r="AY185" s="174" t="s">
        <v>120</v>
      </c>
    </row>
    <row r="186" spans="2:65" s="1" customFormat="1" ht="16.5" customHeight="1">
      <c r="B186" s="30"/>
      <c r="C186" s="155" t="s">
        <v>318</v>
      </c>
      <c r="D186" s="155" t="s">
        <v>158</v>
      </c>
      <c r="E186" s="156" t="s">
        <v>319</v>
      </c>
      <c r="F186" s="157" t="s">
        <v>320</v>
      </c>
      <c r="G186" s="158" t="s">
        <v>126</v>
      </c>
      <c r="H186" s="159">
        <v>1</v>
      </c>
      <c r="I186" s="160"/>
      <c r="J186" s="161">
        <f>ROUND(I186*H186,2)</f>
        <v>0</v>
      </c>
      <c r="K186" s="162"/>
      <c r="L186" s="163"/>
      <c r="M186" s="164" t="s">
        <v>1</v>
      </c>
      <c r="N186" s="165" t="s">
        <v>41</v>
      </c>
      <c r="P186" s="148">
        <f>O186*H186</f>
        <v>0</v>
      </c>
      <c r="Q186" s="148">
        <v>0</v>
      </c>
      <c r="R186" s="148">
        <f>Q186*H186</f>
        <v>0</v>
      </c>
      <c r="S186" s="148">
        <v>0</v>
      </c>
      <c r="T186" s="149">
        <f>S186*H186</f>
        <v>0</v>
      </c>
      <c r="AR186" s="150" t="s">
        <v>157</v>
      </c>
      <c r="AT186" s="150" t="s">
        <v>158</v>
      </c>
      <c r="AU186" s="150" t="s">
        <v>83</v>
      </c>
      <c r="AY186" s="15" t="s">
        <v>120</v>
      </c>
      <c r="BE186" s="151">
        <f>IF(N186="základní",J186,0)</f>
        <v>0</v>
      </c>
      <c r="BF186" s="151">
        <f>IF(N186="snížená",J186,0)</f>
        <v>0</v>
      </c>
      <c r="BG186" s="151">
        <f>IF(N186="zákl. přenesená",J186,0)</f>
        <v>0</v>
      </c>
      <c r="BH186" s="151">
        <f>IF(N186="sníž. přenesená",J186,0)</f>
        <v>0</v>
      </c>
      <c r="BI186" s="151">
        <f>IF(N186="nulová",J186,0)</f>
        <v>0</v>
      </c>
      <c r="BJ186" s="15" t="s">
        <v>81</v>
      </c>
      <c r="BK186" s="151">
        <f>ROUND(I186*H186,2)</f>
        <v>0</v>
      </c>
      <c r="BL186" s="15" t="s">
        <v>127</v>
      </c>
      <c r="BM186" s="150" t="s">
        <v>321</v>
      </c>
    </row>
    <row r="187" spans="2:65" s="1" customFormat="1" ht="16.5" customHeight="1">
      <c r="B187" s="30"/>
      <c r="C187" s="155" t="s">
        <v>322</v>
      </c>
      <c r="D187" s="155" t="s">
        <v>158</v>
      </c>
      <c r="E187" s="156" t="s">
        <v>323</v>
      </c>
      <c r="F187" s="157" t="s">
        <v>324</v>
      </c>
      <c r="G187" s="158" t="s">
        <v>126</v>
      </c>
      <c r="H187" s="159">
        <v>1</v>
      </c>
      <c r="I187" s="160"/>
      <c r="J187" s="161">
        <f>ROUND(I187*H187,2)</f>
        <v>0</v>
      </c>
      <c r="K187" s="162"/>
      <c r="L187" s="163"/>
      <c r="M187" s="164" t="s">
        <v>1</v>
      </c>
      <c r="N187" s="165" t="s">
        <v>41</v>
      </c>
      <c r="P187" s="148">
        <f>O187*H187</f>
        <v>0</v>
      </c>
      <c r="Q187" s="148">
        <v>0</v>
      </c>
      <c r="R187" s="148">
        <f>Q187*H187</f>
        <v>0</v>
      </c>
      <c r="S187" s="148">
        <v>0</v>
      </c>
      <c r="T187" s="149">
        <f>S187*H187</f>
        <v>0</v>
      </c>
      <c r="AR187" s="150" t="s">
        <v>157</v>
      </c>
      <c r="AT187" s="150" t="s">
        <v>158</v>
      </c>
      <c r="AU187" s="150" t="s">
        <v>83</v>
      </c>
      <c r="AY187" s="15" t="s">
        <v>120</v>
      </c>
      <c r="BE187" s="151">
        <f>IF(N187="základní",J187,0)</f>
        <v>0</v>
      </c>
      <c r="BF187" s="151">
        <f>IF(N187="snížená",J187,0)</f>
        <v>0</v>
      </c>
      <c r="BG187" s="151">
        <f>IF(N187="zákl. přenesená",J187,0)</f>
        <v>0</v>
      </c>
      <c r="BH187" s="151">
        <f>IF(N187="sníž. přenesená",J187,0)</f>
        <v>0</v>
      </c>
      <c r="BI187" s="151">
        <f>IF(N187="nulová",J187,0)</f>
        <v>0</v>
      </c>
      <c r="BJ187" s="15" t="s">
        <v>81</v>
      </c>
      <c r="BK187" s="151">
        <f>ROUND(I187*H187,2)</f>
        <v>0</v>
      </c>
      <c r="BL187" s="15" t="s">
        <v>127</v>
      </c>
      <c r="BM187" s="150" t="s">
        <v>325</v>
      </c>
    </row>
    <row r="188" spans="2:65" s="1" customFormat="1" ht="16.5" customHeight="1">
      <c r="B188" s="30"/>
      <c r="C188" s="155" t="s">
        <v>326</v>
      </c>
      <c r="D188" s="155" t="s">
        <v>158</v>
      </c>
      <c r="E188" s="156" t="s">
        <v>327</v>
      </c>
      <c r="F188" s="157" t="s">
        <v>328</v>
      </c>
      <c r="G188" s="158" t="s">
        <v>126</v>
      </c>
      <c r="H188" s="159">
        <v>1</v>
      </c>
      <c r="I188" s="160"/>
      <c r="J188" s="161">
        <f>ROUND(I188*H188,2)</f>
        <v>0</v>
      </c>
      <c r="K188" s="162"/>
      <c r="L188" s="163"/>
      <c r="M188" s="164" t="s">
        <v>1</v>
      </c>
      <c r="N188" s="165" t="s">
        <v>41</v>
      </c>
      <c r="P188" s="148">
        <f>O188*H188</f>
        <v>0</v>
      </c>
      <c r="Q188" s="148">
        <v>0</v>
      </c>
      <c r="R188" s="148">
        <f>Q188*H188</f>
        <v>0</v>
      </c>
      <c r="S188" s="148">
        <v>0</v>
      </c>
      <c r="T188" s="149">
        <f>S188*H188</f>
        <v>0</v>
      </c>
      <c r="AR188" s="150" t="s">
        <v>157</v>
      </c>
      <c r="AT188" s="150" t="s">
        <v>158</v>
      </c>
      <c r="AU188" s="150" t="s">
        <v>83</v>
      </c>
      <c r="AY188" s="15" t="s">
        <v>120</v>
      </c>
      <c r="BE188" s="151">
        <f>IF(N188="základní",J188,0)</f>
        <v>0</v>
      </c>
      <c r="BF188" s="151">
        <f>IF(N188="snížená",J188,0)</f>
        <v>0</v>
      </c>
      <c r="BG188" s="151">
        <f>IF(N188="zákl. přenesená",J188,0)</f>
        <v>0</v>
      </c>
      <c r="BH188" s="151">
        <f>IF(N188="sníž. přenesená",J188,0)</f>
        <v>0</v>
      </c>
      <c r="BI188" s="151">
        <f>IF(N188="nulová",J188,0)</f>
        <v>0</v>
      </c>
      <c r="BJ188" s="15" t="s">
        <v>81</v>
      </c>
      <c r="BK188" s="151">
        <f>ROUND(I188*H188,2)</f>
        <v>0</v>
      </c>
      <c r="BL188" s="15" t="s">
        <v>127</v>
      </c>
      <c r="BM188" s="150" t="s">
        <v>329</v>
      </c>
    </row>
    <row r="189" spans="2:65" s="1" customFormat="1" ht="16.5" customHeight="1">
      <c r="B189" s="30"/>
      <c r="C189" s="139" t="s">
        <v>330</v>
      </c>
      <c r="D189" s="139" t="s">
        <v>123</v>
      </c>
      <c r="E189" s="140" t="s">
        <v>331</v>
      </c>
      <c r="F189" s="141" t="s">
        <v>332</v>
      </c>
      <c r="G189" s="142" t="s">
        <v>126</v>
      </c>
      <c r="H189" s="143">
        <v>3</v>
      </c>
      <c r="I189" s="144"/>
      <c r="J189" s="145">
        <f>ROUND(I189*H189,2)</f>
        <v>0</v>
      </c>
      <c r="K189" s="146"/>
      <c r="L189" s="30"/>
      <c r="M189" s="147" t="s">
        <v>1</v>
      </c>
      <c r="N189" s="108" t="s">
        <v>41</v>
      </c>
      <c r="P189" s="148">
        <f>O189*H189</f>
        <v>0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AR189" s="150" t="s">
        <v>127</v>
      </c>
      <c r="AT189" s="150" t="s">
        <v>123</v>
      </c>
      <c r="AU189" s="150" t="s">
        <v>83</v>
      </c>
      <c r="AY189" s="15" t="s">
        <v>120</v>
      </c>
      <c r="BE189" s="151">
        <f>IF(N189="základní",J189,0)</f>
        <v>0</v>
      </c>
      <c r="BF189" s="151">
        <f>IF(N189="snížená",J189,0)</f>
        <v>0</v>
      </c>
      <c r="BG189" s="151">
        <f>IF(N189="zákl. přenesená",J189,0)</f>
        <v>0</v>
      </c>
      <c r="BH189" s="151">
        <f>IF(N189="sníž. přenesená",J189,0)</f>
        <v>0</v>
      </c>
      <c r="BI189" s="151">
        <f>IF(N189="nulová",J189,0)</f>
        <v>0</v>
      </c>
      <c r="BJ189" s="15" t="s">
        <v>81</v>
      </c>
      <c r="BK189" s="151">
        <f>ROUND(I189*H189,2)</f>
        <v>0</v>
      </c>
      <c r="BL189" s="15" t="s">
        <v>127</v>
      </c>
      <c r="BM189" s="150" t="s">
        <v>333</v>
      </c>
    </row>
    <row r="190" spans="2:65" s="12" customFormat="1">
      <c r="B190" s="166"/>
      <c r="D190" s="152" t="s">
        <v>178</v>
      </c>
      <c r="E190" s="167" t="s">
        <v>1</v>
      </c>
      <c r="F190" s="168" t="s">
        <v>334</v>
      </c>
      <c r="H190" s="169">
        <v>3</v>
      </c>
      <c r="I190" s="170"/>
      <c r="L190" s="166"/>
      <c r="M190" s="171"/>
      <c r="T190" s="172"/>
      <c r="AT190" s="167" t="s">
        <v>178</v>
      </c>
      <c r="AU190" s="167" t="s">
        <v>83</v>
      </c>
      <c r="AV190" s="12" t="s">
        <v>83</v>
      </c>
      <c r="AW190" s="12" t="s">
        <v>33</v>
      </c>
      <c r="AX190" s="12" t="s">
        <v>76</v>
      </c>
      <c r="AY190" s="167" t="s">
        <v>120</v>
      </c>
    </row>
    <row r="191" spans="2:65" s="13" customFormat="1">
      <c r="B191" s="173"/>
      <c r="D191" s="152" t="s">
        <v>178</v>
      </c>
      <c r="E191" s="174" t="s">
        <v>1</v>
      </c>
      <c r="F191" s="175" t="s">
        <v>180</v>
      </c>
      <c r="H191" s="176">
        <v>3</v>
      </c>
      <c r="I191" s="177"/>
      <c r="L191" s="173"/>
      <c r="M191" s="178"/>
      <c r="T191" s="179"/>
      <c r="AT191" s="174" t="s">
        <v>178</v>
      </c>
      <c r="AU191" s="174" t="s">
        <v>83</v>
      </c>
      <c r="AV191" s="13" t="s">
        <v>127</v>
      </c>
      <c r="AW191" s="13" t="s">
        <v>33</v>
      </c>
      <c r="AX191" s="13" t="s">
        <v>81</v>
      </c>
      <c r="AY191" s="174" t="s">
        <v>120</v>
      </c>
    </row>
    <row r="192" spans="2:65" s="1" customFormat="1" ht="16.5" customHeight="1">
      <c r="B192" s="30"/>
      <c r="C192" s="155" t="s">
        <v>335</v>
      </c>
      <c r="D192" s="155" t="s">
        <v>158</v>
      </c>
      <c r="E192" s="156" t="s">
        <v>336</v>
      </c>
      <c r="F192" s="157" t="s">
        <v>337</v>
      </c>
      <c r="G192" s="158" t="s">
        <v>126</v>
      </c>
      <c r="H192" s="159">
        <v>2</v>
      </c>
      <c r="I192" s="160"/>
      <c r="J192" s="161">
        <f t="shared" ref="J192:J199" si="25">ROUND(I192*H192,2)</f>
        <v>0</v>
      </c>
      <c r="K192" s="162"/>
      <c r="L192" s="163"/>
      <c r="M192" s="164" t="s">
        <v>1</v>
      </c>
      <c r="N192" s="165" t="s">
        <v>41</v>
      </c>
      <c r="P192" s="148">
        <f t="shared" ref="P192:P199" si="26">O192*H192</f>
        <v>0</v>
      </c>
      <c r="Q192" s="148">
        <v>0</v>
      </c>
      <c r="R192" s="148">
        <f t="shared" ref="R192:R199" si="27">Q192*H192</f>
        <v>0</v>
      </c>
      <c r="S192" s="148">
        <v>0</v>
      </c>
      <c r="T192" s="149">
        <f t="shared" ref="T192:T199" si="28">S192*H192</f>
        <v>0</v>
      </c>
      <c r="AR192" s="150" t="s">
        <v>157</v>
      </c>
      <c r="AT192" s="150" t="s">
        <v>158</v>
      </c>
      <c r="AU192" s="150" t="s">
        <v>83</v>
      </c>
      <c r="AY192" s="15" t="s">
        <v>120</v>
      </c>
      <c r="BE192" s="151">
        <f t="shared" ref="BE192:BE199" si="29">IF(N192="základní",J192,0)</f>
        <v>0</v>
      </c>
      <c r="BF192" s="151">
        <f t="shared" ref="BF192:BF199" si="30">IF(N192="snížená",J192,0)</f>
        <v>0</v>
      </c>
      <c r="BG192" s="151">
        <f t="shared" ref="BG192:BG199" si="31">IF(N192="zákl. přenesená",J192,0)</f>
        <v>0</v>
      </c>
      <c r="BH192" s="151">
        <f t="shared" ref="BH192:BH199" si="32">IF(N192="sníž. přenesená",J192,0)</f>
        <v>0</v>
      </c>
      <c r="BI192" s="151">
        <f t="shared" ref="BI192:BI199" si="33">IF(N192="nulová",J192,0)</f>
        <v>0</v>
      </c>
      <c r="BJ192" s="15" t="s">
        <v>81</v>
      </c>
      <c r="BK192" s="151">
        <f t="shared" ref="BK192:BK199" si="34">ROUND(I192*H192,2)</f>
        <v>0</v>
      </c>
      <c r="BL192" s="15" t="s">
        <v>127</v>
      </c>
      <c r="BM192" s="150" t="s">
        <v>338</v>
      </c>
    </row>
    <row r="193" spans="2:65" s="1" customFormat="1" ht="16.5" customHeight="1">
      <c r="B193" s="30"/>
      <c r="C193" s="139" t="s">
        <v>339</v>
      </c>
      <c r="D193" s="139" t="s">
        <v>123</v>
      </c>
      <c r="E193" s="140" t="s">
        <v>340</v>
      </c>
      <c r="F193" s="141" t="s">
        <v>341</v>
      </c>
      <c r="G193" s="142" t="s">
        <v>126</v>
      </c>
      <c r="H193" s="143">
        <v>2</v>
      </c>
      <c r="I193" s="144"/>
      <c r="J193" s="145">
        <f t="shared" si="25"/>
        <v>0</v>
      </c>
      <c r="K193" s="146"/>
      <c r="L193" s="30"/>
      <c r="M193" s="147" t="s">
        <v>1</v>
      </c>
      <c r="N193" s="108" t="s">
        <v>41</v>
      </c>
      <c r="P193" s="148">
        <f t="shared" si="26"/>
        <v>0</v>
      </c>
      <c r="Q193" s="148">
        <v>0</v>
      </c>
      <c r="R193" s="148">
        <f t="shared" si="27"/>
        <v>0</v>
      </c>
      <c r="S193" s="148">
        <v>0</v>
      </c>
      <c r="T193" s="149">
        <f t="shared" si="28"/>
        <v>0</v>
      </c>
      <c r="AR193" s="150" t="s">
        <v>127</v>
      </c>
      <c r="AT193" s="150" t="s">
        <v>123</v>
      </c>
      <c r="AU193" s="150" t="s">
        <v>83</v>
      </c>
      <c r="AY193" s="15" t="s">
        <v>120</v>
      </c>
      <c r="BE193" s="151">
        <f t="shared" si="29"/>
        <v>0</v>
      </c>
      <c r="BF193" s="151">
        <f t="shared" si="30"/>
        <v>0</v>
      </c>
      <c r="BG193" s="151">
        <f t="shared" si="31"/>
        <v>0</v>
      </c>
      <c r="BH193" s="151">
        <f t="shared" si="32"/>
        <v>0</v>
      </c>
      <c r="BI193" s="151">
        <f t="shared" si="33"/>
        <v>0</v>
      </c>
      <c r="BJ193" s="15" t="s">
        <v>81</v>
      </c>
      <c r="BK193" s="151">
        <f t="shared" si="34"/>
        <v>0</v>
      </c>
      <c r="BL193" s="15" t="s">
        <v>127</v>
      </c>
      <c r="BM193" s="150" t="s">
        <v>342</v>
      </c>
    </row>
    <row r="194" spans="2:65" s="1" customFormat="1" ht="21.75" customHeight="1">
      <c r="B194" s="30"/>
      <c r="C194" s="155" t="s">
        <v>343</v>
      </c>
      <c r="D194" s="155" t="s">
        <v>158</v>
      </c>
      <c r="E194" s="156" t="s">
        <v>344</v>
      </c>
      <c r="F194" s="157" t="s">
        <v>345</v>
      </c>
      <c r="G194" s="158" t="s">
        <v>126</v>
      </c>
      <c r="H194" s="159">
        <v>2</v>
      </c>
      <c r="I194" s="160"/>
      <c r="J194" s="161">
        <f t="shared" si="25"/>
        <v>0</v>
      </c>
      <c r="K194" s="162"/>
      <c r="L194" s="163"/>
      <c r="M194" s="164" t="s">
        <v>1</v>
      </c>
      <c r="N194" s="165" t="s">
        <v>41</v>
      </c>
      <c r="P194" s="148">
        <f t="shared" si="26"/>
        <v>0</v>
      </c>
      <c r="Q194" s="148">
        <v>0</v>
      </c>
      <c r="R194" s="148">
        <f t="shared" si="27"/>
        <v>0</v>
      </c>
      <c r="S194" s="148">
        <v>0</v>
      </c>
      <c r="T194" s="149">
        <f t="shared" si="28"/>
        <v>0</v>
      </c>
      <c r="AR194" s="150" t="s">
        <v>157</v>
      </c>
      <c r="AT194" s="150" t="s">
        <v>158</v>
      </c>
      <c r="AU194" s="150" t="s">
        <v>83</v>
      </c>
      <c r="AY194" s="15" t="s">
        <v>120</v>
      </c>
      <c r="BE194" s="151">
        <f t="shared" si="29"/>
        <v>0</v>
      </c>
      <c r="BF194" s="151">
        <f t="shared" si="30"/>
        <v>0</v>
      </c>
      <c r="BG194" s="151">
        <f t="shared" si="31"/>
        <v>0</v>
      </c>
      <c r="BH194" s="151">
        <f t="shared" si="32"/>
        <v>0</v>
      </c>
      <c r="BI194" s="151">
        <f t="shared" si="33"/>
        <v>0</v>
      </c>
      <c r="BJ194" s="15" t="s">
        <v>81</v>
      </c>
      <c r="BK194" s="151">
        <f t="shared" si="34"/>
        <v>0</v>
      </c>
      <c r="BL194" s="15" t="s">
        <v>127</v>
      </c>
      <c r="BM194" s="150" t="s">
        <v>346</v>
      </c>
    </row>
    <row r="195" spans="2:65" s="1" customFormat="1" ht="24.2" customHeight="1">
      <c r="B195" s="30"/>
      <c r="C195" s="139" t="s">
        <v>347</v>
      </c>
      <c r="D195" s="139" t="s">
        <v>123</v>
      </c>
      <c r="E195" s="140" t="s">
        <v>348</v>
      </c>
      <c r="F195" s="141" t="s">
        <v>349</v>
      </c>
      <c r="G195" s="142" t="s">
        <v>126</v>
      </c>
      <c r="H195" s="143">
        <v>2</v>
      </c>
      <c r="I195" s="144"/>
      <c r="J195" s="145">
        <f t="shared" si="25"/>
        <v>0</v>
      </c>
      <c r="K195" s="146"/>
      <c r="L195" s="30"/>
      <c r="M195" s="147" t="s">
        <v>1</v>
      </c>
      <c r="N195" s="108" t="s">
        <v>41</v>
      </c>
      <c r="P195" s="148">
        <f t="shared" si="26"/>
        <v>0</v>
      </c>
      <c r="Q195" s="148">
        <v>0</v>
      </c>
      <c r="R195" s="148">
        <f t="shared" si="27"/>
        <v>0</v>
      </c>
      <c r="S195" s="148">
        <v>0</v>
      </c>
      <c r="T195" s="149">
        <f t="shared" si="28"/>
        <v>0</v>
      </c>
      <c r="AR195" s="150" t="s">
        <v>127</v>
      </c>
      <c r="AT195" s="150" t="s">
        <v>123</v>
      </c>
      <c r="AU195" s="150" t="s">
        <v>83</v>
      </c>
      <c r="AY195" s="15" t="s">
        <v>120</v>
      </c>
      <c r="BE195" s="151">
        <f t="shared" si="29"/>
        <v>0</v>
      </c>
      <c r="BF195" s="151">
        <f t="shared" si="30"/>
        <v>0</v>
      </c>
      <c r="BG195" s="151">
        <f t="shared" si="31"/>
        <v>0</v>
      </c>
      <c r="BH195" s="151">
        <f t="shared" si="32"/>
        <v>0</v>
      </c>
      <c r="BI195" s="151">
        <f t="shared" si="33"/>
        <v>0</v>
      </c>
      <c r="BJ195" s="15" t="s">
        <v>81</v>
      </c>
      <c r="BK195" s="151">
        <f t="shared" si="34"/>
        <v>0</v>
      </c>
      <c r="BL195" s="15" t="s">
        <v>127</v>
      </c>
      <c r="BM195" s="150" t="s">
        <v>350</v>
      </c>
    </row>
    <row r="196" spans="2:65" s="1" customFormat="1" ht="16.5" customHeight="1">
      <c r="B196" s="30"/>
      <c r="C196" s="155" t="s">
        <v>351</v>
      </c>
      <c r="D196" s="155" t="s">
        <v>158</v>
      </c>
      <c r="E196" s="156" t="s">
        <v>352</v>
      </c>
      <c r="F196" s="157" t="s">
        <v>353</v>
      </c>
      <c r="G196" s="158" t="s">
        <v>126</v>
      </c>
      <c r="H196" s="159">
        <v>6</v>
      </c>
      <c r="I196" s="160"/>
      <c r="J196" s="161">
        <f t="shared" si="25"/>
        <v>0</v>
      </c>
      <c r="K196" s="162"/>
      <c r="L196" s="163"/>
      <c r="M196" s="164" t="s">
        <v>1</v>
      </c>
      <c r="N196" s="165" t="s">
        <v>41</v>
      </c>
      <c r="P196" s="148">
        <f t="shared" si="26"/>
        <v>0</v>
      </c>
      <c r="Q196" s="148">
        <v>0</v>
      </c>
      <c r="R196" s="148">
        <f t="shared" si="27"/>
        <v>0</v>
      </c>
      <c r="S196" s="148">
        <v>0</v>
      </c>
      <c r="T196" s="149">
        <f t="shared" si="28"/>
        <v>0</v>
      </c>
      <c r="AR196" s="150" t="s">
        <v>157</v>
      </c>
      <c r="AT196" s="150" t="s">
        <v>158</v>
      </c>
      <c r="AU196" s="150" t="s">
        <v>83</v>
      </c>
      <c r="AY196" s="15" t="s">
        <v>120</v>
      </c>
      <c r="BE196" s="151">
        <f t="shared" si="29"/>
        <v>0</v>
      </c>
      <c r="BF196" s="151">
        <f t="shared" si="30"/>
        <v>0</v>
      </c>
      <c r="BG196" s="151">
        <f t="shared" si="31"/>
        <v>0</v>
      </c>
      <c r="BH196" s="151">
        <f t="shared" si="32"/>
        <v>0</v>
      </c>
      <c r="BI196" s="151">
        <f t="shared" si="33"/>
        <v>0</v>
      </c>
      <c r="BJ196" s="15" t="s">
        <v>81</v>
      </c>
      <c r="BK196" s="151">
        <f t="shared" si="34"/>
        <v>0</v>
      </c>
      <c r="BL196" s="15" t="s">
        <v>127</v>
      </c>
      <c r="BM196" s="150" t="s">
        <v>354</v>
      </c>
    </row>
    <row r="197" spans="2:65" s="1" customFormat="1" ht="16.5" customHeight="1">
      <c r="B197" s="30"/>
      <c r="C197" s="139" t="s">
        <v>355</v>
      </c>
      <c r="D197" s="139" t="s">
        <v>123</v>
      </c>
      <c r="E197" s="140" t="s">
        <v>356</v>
      </c>
      <c r="F197" s="141" t="s">
        <v>357</v>
      </c>
      <c r="G197" s="142" t="s">
        <v>126</v>
      </c>
      <c r="H197" s="143">
        <v>6</v>
      </c>
      <c r="I197" s="144"/>
      <c r="J197" s="145">
        <f t="shared" si="25"/>
        <v>0</v>
      </c>
      <c r="K197" s="146"/>
      <c r="L197" s="30"/>
      <c r="M197" s="147" t="s">
        <v>1</v>
      </c>
      <c r="N197" s="108" t="s">
        <v>41</v>
      </c>
      <c r="P197" s="148">
        <f t="shared" si="26"/>
        <v>0</v>
      </c>
      <c r="Q197" s="148">
        <v>0</v>
      </c>
      <c r="R197" s="148">
        <f t="shared" si="27"/>
        <v>0</v>
      </c>
      <c r="S197" s="148">
        <v>0</v>
      </c>
      <c r="T197" s="149">
        <f t="shared" si="28"/>
        <v>0</v>
      </c>
      <c r="AR197" s="150" t="s">
        <v>127</v>
      </c>
      <c r="AT197" s="150" t="s">
        <v>123</v>
      </c>
      <c r="AU197" s="150" t="s">
        <v>83</v>
      </c>
      <c r="AY197" s="15" t="s">
        <v>120</v>
      </c>
      <c r="BE197" s="151">
        <f t="shared" si="29"/>
        <v>0</v>
      </c>
      <c r="BF197" s="151">
        <f t="shared" si="30"/>
        <v>0</v>
      </c>
      <c r="BG197" s="151">
        <f t="shared" si="31"/>
        <v>0</v>
      </c>
      <c r="BH197" s="151">
        <f t="shared" si="32"/>
        <v>0</v>
      </c>
      <c r="BI197" s="151">
        <f t="shared" si="33"/>
        <v>0</v>
      </c>
      <c r="BJ197" s="15" t="s">
        <v>81</v>
      </c>
      <c r="BK197" s="151">
        <f t="shared" si="34"/>
        <v>0</v>
      </c>
      <c r="BL197" s="15" t="s">
        <v>127</v>
      </c>
      <c r="BM197" s="150" t="s">
        <v>358</v>
      </c>
    </row>
    <row r="198" spans="2:65" s="1" customFormat="1" ht="16.5" customHeight="1">
      <c r="B198" s="30"/>
      <c r="C198" s="155" t="s">
        <v>359</v>
      </c>
      <c r="D198" s="155" t="s">
        <v>158</v>
      </c>
      <c r="E198" s="156" t="s">
        <v>360</v>
      </c>
      <c r="F198" s="157" t="s">
        <v>361</v>
      </c>
      <c r="G198" s="158" t="s">
        <v>138</v>
      </c>
      <c r="H198" s="159">
        <v>8</v>
      </c>
      <c r="I198" s="160"/>
      <c r="J198" s="161">
        <f t="shared" si="25"/>
        <v>0</v>
      </c>
      <c r="K198" s="162"/>
      <c r="L198" s="163"/>
      <c r="M198" s="164" t="s">
        <v>1</v>
      </c>
      <c r="N198" s="165" t="s">
        <v>41</v>
      </c>
      <c r="P198" s="148">
        <f t="shared" si="26"/>
        <v>0</v>
      </c>
      <c r="Q198" s="148">
        <v>0</v>
      </c>
      <c r="R198" s="148">
        <f t="shared" si="27"/>
        <v>0</v>
      </c>
      <c r="S198" s="148">
        <v>0</v>
      </c>
      <c r="T198" s="149">
        <f t="shared" si="28"/>
        <v>0</v>
      </c>
      <c r="AR198" s="150" t="s">
        <v>157</v>
      </c>
      <c r="AT198" s="150" t="s">
        <v>158</v>
      </c>
      <c r="AU198" s="150" t="s">
        <v>83</v>
      </c>
      <c r="AY198" s="15" t="s">
        <v>120</v>
      </c>
      <c r="BE198" s="151">
        <f t="shared" si="29"/>
        <v>0</v>
      </c>
      <c r="BF198" s="151">
        <f t="shared" si="30"/>
        <v>0</v>
      </c>
      <c r="BG198" s="151">
        <f t="shared" si="31"/>
        <v>0</v>
      </c>
      <c r="BH198" s="151">
        <f t="shared" si="32"/>
        <v>0</v>
      </c>
      <c r="BI198" s="151">
        <f t="shared" si="33"/>
        <v>0</v>
      </c>
      <c r="BJ198" s="15" t="s">
        <v>81</v>
      </c>
      <c r="BK198" s="151">
        <f t="shared" si="34"/>
        <v>0</v>
      </c>
      <c r="BL198" s="15" t="s">
        <v>127</v>
      </c>
      <c r="BM198" s="150" t="s">
        <v>362</v>
      </c>
    </row>
    <row r="199" spans="2:65" s="1" customFormat="1" ht="21.75" customHeight="1">
      <c r="B199" s="30"/>
      <c r="C199" s="139" t="s">
        <v>363</v>
      </c>
      <c r="D199" s="139" t="s">
        <v>123</v>
      </c>
      <c r="E199" s="140" t="s">
        <v>364</v>
      </c>
      <c r="F199" s="141" t="s">
        <v>365</v>
      </c>
      <c r="G199" s="142" t="s">
        <v>138</v>
      </c>
      <c r="H199" s="143">
        <v>8</v>
      </c>
      <c r="I199" s="144"/>
      <c r="J199" s="145">
        <f t="shared" si="25"/>
        <v>0</v>
      </c>
      <c r="K199" s="146"/>
      <c r="L199" s="30"/>
      <c r="M199" s="147" t="s">
        <v>1</v>
      </c>
      <c r="N199" s="108" t="s">
        <v>41</v>
      </c>
      <c r="P199" s="148">
        <f t="shared" si="26"/>
        <v>0</v>
      </c>
      <c r="Q199" s="148">
        <v>0</v>
      </c>
      <c r="R199" s="148">
        <f t="shared" si="27"/>
        <v>0</v>
      </c>
      <c r="S199" s="148">
        <v>0</v>
      </c>
      <c r="T199" s="149">
        <f t="shared" si="28"/>
        <v>0</v>
      </c>
      <c r="AR199" s="150" t="s">
        <v>127</v>
      </c>
      <c r="AT199" s="150" t="s">
        <v>123</v>
      </c>
      <c r="AU199" s="150" t="s">
        <v>83</v>
      </c>
      <c r="AY199" s="15" t="s">
        <v>120</v>
      </c>
      <c r="BE199" s="151">
        <f t="shared" si="29"/>
        <v>0</v>
      </c>
      <c r="BF199" s="151">
        <f t="shared" si="30"/>
        <v>0</v>
      </c>
      <c r="BG199" s="151">
        <f t="shared" si="31"/>
        <v>0</v>
      </c>
      <c r="BH199" s="151">
        <f t="shared" si="32"/>
        <v>0</v>
      </c>
      <c r="BI199" s="151">
        <f t="shared" si="33"/>
        <v>0</v>
      </c>
      <c r="BJ199" s="15" t="s">
        <v>81</v>
      </c>
      <c r="BK199" s="151">
        <f t="shared" si="34"/>
        <v>0</v>
      </c>
      <c r="BL199" s="15" t="s">
        <v>127</v>
      </c>
      <c r="BM199" s="150" t="s">
        <v>366</v>
      </c>
    </row>
    <row r="200" spans="2:65" s="11" customFormat="1" ht="25.9" customHeight="1">
      <c r="B200" s="127"/>
      <c r="D200" s="128" t="s">
        <v>75</v>
      </c>
      <c r="E200" s="129" t="s">
        <v>98</v>
      </c>
      <c r="F200" s="129" t="s">
        <v>367</v>
      </c>
      <c r="I200" s="130"/>
      <c r="J200" s="131">
        <f>BK200</f>
        <v>0</v>
      </c>
      <c r="L200" s="127"/>
      <c r="M200" s="132"/>
      <c r="P200" s="133">
        <f>SUM(P201:P213)</f>
        <v>0</v>
      </c>
      <c r="R200" s="133">
        <f>SUM(R201:R213)</f>
        <v>0</v>
      </c>
      <c r="T200" s="134">
        <f>SUM(T201:T213)</f>
        <v>0</v>
      </c>
      <c r="AR200" s="128" t="s">
        <v>81</v>
      </c>
      <c r="AT200" s="135" t="s">
        <v>75</v>
      </c>
      <c r="AU200" s="135" t="s">
        <v>76</v>
      </c>
      <c r="AY200" s="128" t="s">
        <v>120</v>
      </c>
      <c r="BK200" s="136">
        <f>SUM(BK201:BK213)</f>
        <v>0</v>
      </c>
    </row>
    <row r="201" spans="2:65" s="1" customFormat="1" ht="21.75" customHeight="1">
      <c r="B201" s="30"/>
      <c r="C201" s="139" t="s">
        <v>368</v>
      </c>
      <c r="D201" s="139" t="s">
        <v>123</v>
      </c>
      <c r="E201" s="140" t="s">
        <v>369</v>
      </c>
      <c r="F201" s="141" t="s">
        <v>370</v>
      </c>
      <c r="G201" s="142" t="s">
        <v>371</v>
      </c>
      <c r="H201" s="143">
        <v>8</v>
      </c>
      <c r="I201" s="144"/>
      <c r="J201" s="145">
        <f>ROUND(I201*H201,2)</f>
        <v>0</v>
      </c>
      <c r="K201" s="146"/>
      <c r="L201" s="30"/>
      <c r="M201" s="147" t="s">
        <v>1</v>
      </c>
      <c r="N201" s="108" t="s">
        <v>41</v>
      </c>
      <c r="P201" s="148">
        <f>O201*H201</f>
        <v>0</v>
      </c>
      <c r="Q201" s="148">
        <v>0</v>
      </c>
      <c r="R201" s="148">
        <f>Q201*H201</f>
        <v>0</v>
      </c>
      <c r="S201" s="148">
        <v>0</v>
      </c>
      <c r="T201" s="149">
        <f>S201*H201</f>
        <v>0</v>
      </c>
      <c r="AR201" s="150" t="s">
        <v>127</v>
      </c>
      <c r="AT201" s="150" t="s">
        <v>123</v>
      </c>
      <c r="AU201" s="150" t="s">
        <v>81</v>
      </c>
      <c r="AY201" s="15" t="s">
        <v>120</v>
      </c>
      <c r="BE201" s="151">
        <f>IF(N201="základní",J201,0)</f>
        <v>0</v>
      </c>
      <c r="BF201" s="151">
        <f>IF(N201="snížená",J201,0)</f>
        <v>0</v>
      </c>
      <c r="BG201" s="151">
        <f>IF(N201="zákl. přenesená",J201,0)</f>
        <v>0</v>
      </c>
      <c r="BH201" s="151">
        <f>IF(N201="sníž. přenesená",J201,0)</f>
        <v>0</v>
      </c>
      <c r="BI201" s="151">
        <f>IF(N201="nulová",J201,0)</f>
        <v>0</v>
      </c>
      <c r="BJ201" s="15" t="s">
        <v>81</v>
      </c>
      <c r="BK201" s="151">
        <f>ROUND(I201*H201,2)</f>
        <v>0</v>
      </c>
      <c r="BL201" s="15" t="s">
        <v>127</v>
      </c>
      <c r="BM201" s="150" t="s">
        <v>372</v>
      </c>
    </row>
    <row r="202" spans="2:65" s="1" customFormat="1" ht="16.5" customHeight="1">
      <c r="B202" s="30"/>
      <c r="C202" s="139" t="s">
        <v>373</v>
      </c>
      <c r="D202" s="139" t="s">
        <v>123</v>
      </c>
      <c r="E202" s="140" t="s">
        <v>374</v>
      </c>
      <c r="F202" s="141" t="s">
        <v>375</v>
      </c>
      <c r="G202" s="142" t="s">
        <v>376</v>
      </c>
      <c r="H202" s="143">
        <v>1</v>
      </c>
      <c r="I202" s="144"/>
      <c r="J202" s="145">
        <f>ROUND(I202*H202,2)</f>
        <v>0</v>
      </c>
      <c r="K202" s="146"/>
      <c r="L202" s="30"/>
      <c r="M202" s="147" t="s">
        <v>1</v>
      </c>
      <c r="N202" s="108" t="s">
        <v>41</v>
      </c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50" t="s">
        <v>127</v>
      </c>
      <c r="AT202" s="150" t="s">
        <v>123</v>
      </c>
      <c r="AU202" s="150" t="s">
        <v>81</v>
      </c>
      <c r="AY202" s="15" t="s">
        <v>120</v>
      </c>
      <c r="BE202" s="151">
        <f>IF(N202="základní",J202,0)</f>
        <v>0</v>
      </c>
      <c r="BF202" s="151">
        <f>IF(N202="snížená",J202,0)</f>
        <v>0</v>
      </c>
      <c r="BG202" s="151">
        <f>IF(N202="zákl. přenesená",J202,0)</f>
        <v>0</v>
      </c>
      <c r="BH202" s="151">
        <f>IF(N202="sníž. přenesená",J202,0)</f>
        <v>0</v>
      </c>
      <c r="BI202" s="151">
        <f>IF(N202="nulová",J202,0)</f>
        <v>0</v>
      </c>
      <c r="BJ202" s="15" t="s">
        <v>81</v>
      </c>
      <c r="BK202" s="151">
        <f>ROUND(I202*H202,2)</f>
        <v>0</v>
      </c>
      <c r="BL202" s="15" t="s">
        <v>127</v>
      </c>
      <c r="BM202" s="150" t="s">
        <v>377</v>
      </c>
    </row>
    <row r="203" spans="2:65" s="1" customFormat="1" ht="24.2" customHeight="1">
      <c r="B203" s="30"/>
      <c r="C203" s="139" t="s">
        <v>378</v>
      </c>
      <c r="D203" s="139" t="s">
        <v>123</v>
      </c>
      <c r="E203" s="140" t="s">
        <v>379</v>
      </c>
      <c r="F203" s="141" t="s">
        <v>380</v>
      </c>
      <c r="G203" s="142" t="s">
        <v>371</v>
      </c>
      <c r="H203" s="143">
        <v>8</v>
      </c>
      <c r="I203" s="144"/>
      <c r="J203" s="145">
        <f>ROUND(I203*H203,2)</f>
        <v>0</v>
      </c>
      <c r="K203" s="146"/>
      <c r="L203" s="30"/>
      <c r="M203" s="147" t="s">
        <v>1</v>
      </c>
      <c r="N203" s="108" t="s">
        <v>41</v>
      </c>
      <c r="P203" s="148">
        <f>O203*H203</f>
        <v>0</v>
      </c>
      <c r="Q203" s="148">
        <v>0</v>
      </c>
      <c r="R203" s="148">
        <f>Q203*H203</f>
        <v>0</v>
      </c>
      <c r="S203" s="148">
        <v>0</v>
      </c>
      <c r="T203" s="149">
        <f>S203*H203</f>
        <v>0</v>
      </c>
      <c r="AR203" s="150" t="s">
        <v>127</v>
      </c>
      <c r="AT203" s="150" t="s">
        <v>123</v>
      </c>
      <c r="AU203" s="150" t="s">
        <v>81</v>
      </c>
      <c r="AY203" s="15" t="s">
        <v>120</v>
      </c>
      <c r="BE203" s="151">
        <f>IF(N203="základní",J203,0)</f>
        <v>0</v>
      </c>
      <c r="BF203" s="151">
        <f>IF(N203="snížená",J203,0)</f>
        <v>0</v>
      </c>
      <c r="BG203" s="151">
        <f>IF(N203="zákl. přenesená",J203,0)</f>
        <v>0</v>
      </c>
      <c r="BH203" s="151">
        <f>IF(N203="sníž. přenesená",J203,0)</f>
        <v>0</v>
      </c>
      <c r="BI203" s="151">
        <f>IF(N203="nulová",J203,0)</f>
        <v>0</v>
      </c>
      <c r="BJ203" s="15" t="s">
        <v>81</v>
      </c>
      <c r="BK203" s="151">
        <f>ROUND(I203*H203,2)</f>
        <v>0</v>
      </c>
      <c r="BL203" s="15" t="s">
        <v>127</v>
      </c>
      <c r="BM203" s="150" t="s">
        <v>381</v>
      </c>
    </row>
    <row r="204" spans="2:65" s="1" customFormat="1" ht="28.15">
      <c r="B204" s="30"/>
      <c r="D204" s="152" t="s">
        <v>129</v>
      </c>
      <c r="F204" s="153" t="s">
        <v>382</v>
      </c>
      <c r="I204" s="112"/>
      <c r="L204" s="30"/>
      <c r="M204" s="154"/>
      <c r="T204" s="52"/>
      <c r="AT204" s="15" t="s">
        <v>129</v>
      </c>
      <c r="AU204" s="15" t="s">
        <v>81</v>
      </c>
    </row>
    <row r="205" spans="2:65" s="1" customFormat="1" ht="16.5" customHeight="1">
      <c r="B205" s="30"/>
      <c r="C205" s="139" t="s">
        <v>383</v>
      </c>
      <c r="D205" s="139" t="s">
        <v>123</v>
      </c>
      <c r="E205" s="140" t="s">
        <v>384</v>
      </c>
      <c r="F205" s="141" t="s">
        <v>385</v>
      </c>
      <c r="G205" s="142" t="s">
        <v>386</v>
      </c>
      <c r="H205" s="143">
        <v>16.5</v>
      </c>
      <c r="I205" s="144"/>
      <c r="J205" s="145">
        <f>ROUND(I205*H205,2)</f>
        <v>0</v>
      </c>
      <c r="K205" s="146"/>
      <c r="L205" s="30"/>
      <c r="M205" s="147" t="s">
        <v>1</v>
      </c>
      <c r="N205" s="108" t="s">
        <v>41</v>
      </c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50" t="s">
        <v>387</v>
      </c>
      <c r="AT205" s="150" t="s">
        <v>123</v>
      </c>
      <c r="AU205" s="150" t="s">
        <v>81</v>
      </c>
      <c r="AY205" s="15" t="s">
        <v>120</v>
      </c>
      <c r="BE205" s="151">
        <f>IF(N205="základní",J205,0)</f>
        <v>0</v>
      </c>
      <c r="BF205" s="151">
        <f>IF(N205="snížená",J205,0)</f>
        <v>0</v>
      </c>
      <c r="BG205" s="151">
        <f>IF(N205="zákl. přenesená",J205,0)</f>
        <v>0</v>
      </c>
      <c r="BH205" s="151">
        <f>IF(N205="sníž. přenesená",J205,0)</f>
        <v>0</v>
      </c>
      <c r="BI205" s="151">
        <f>IF(N205="nulová",J205,0)</f>
        <v>0</v>
      </c>
      <c r="BJ205" s="15" t="s">
        <v>81</v>
      </c>
      <c r="BK205" s="151">
        <f>ROUND(I205*H205,2)</f>
        <v>0</v>
      </c>
      <c r="BL205" s="15" t="s">
        <v>387</v>
      </c>
      <c r="BM205" s="150" t="s">
        <v>388</v>
      </c>
    </row>
    <row r="206" spans="2:65" s="1" customFormat="1" ht="37.5">
      <c r="B206" s="30"/>
      <c r="D206" s="152" t="s">
        <v>129</v>
      </c>
      <c r="F206" s="153" t="s">
        <v>389</v>
      </c>
      <c r="I206" s="112"/>
      <c r="L206" s="30"/>
      <c r="M206" s="154"/>
      <c r="T206" s="52"/>
      <c r="AT206" s="15" t="s">
        <v>129</v>
      </c>
      <c r="AU206" s="15" t="s">
        <v>81</v>
      </c>
    </row>
    <row r="207" spans="2:65" s="12" customFormat="1" ht="20.25">
      <c r="B207" s="166"/>
      <c r="D207" s="152" t="s">
        <v>178</v>
      </c>
      <c r="E207" s="167" t="s">
        <v>1</v>
      </c>
      <c r="F207" s="168" t="s">
        <v>390</v>
      </c>
      <c r="H207" s="169">
        <v>4.5</v>
      </c>
      <c r="I207" s="170"/>
      <c r="L207" s="166"/>
      <c r="M207" s="171"/>
      <c r="T207" s="172"/>
      <c r="AT207" s="167" t="s">
        <v>178</v>
      </c>
      <c r="AU207" s="167" t="s">
        <v>81</v>
      </c>
      <c r="AV207" s="12" t="s">
        <v>83</v>
      </c>
      <c r="AW207" s="12" t="s">
        <v>33</v>
      </c>
      <c r="AX207" s="12" t="s">
        <v>76</v>
      </c>
      <c r="AY207" s="167" t="s">
        <v>120</v>
      </c>
    </row>
    <row r="208" spans="2:65" s="12" customFormat="1" ht="20.25">
      <c r="B208" s="166"/>
      <c r="D208" s="152" t="s">
        <v>178</v>
      </c>
      <c r="E208" s="167" t="s">
        <v>1</v>
      </c>
      <c r="F208" s="168" t="s">
        <v>391</v>
      </c>
      <c r="H208" s="169">
        <v>3</v>
      </c>
      <c r="I208" s="170"/>
      <c r="L208" s="166"/>
      <c r="M208" s="171"/>
      <c r="T208" s="172"/>
      <c r="AT208" s="167" t="s">
        <v>178</v>
      </c>
      <c r="AU208" s="167" t="s">
        <v>81</v>
      </c>
      <c r="AV208" s="12" t="s">
        <v>83</v>
      </c>
      <c r="AW208" s="12" t="s">
        <v>33</v>
      </c>
      <c r="AX208" s="12" t="s">
        <v>76</v>
      </c>
      <c r="AY208" s="167" t="s">
        <v>120</v>
      </c>
    </row>
    <row r="209" spans="2:51" s="12" customFormat="1" ht="20.25">
      <c r="B209" s="166"/>
      <c r="D209" s="152" t="s">
        <v>178</v>
      </c>
      <c r="E209" s="167" t="s">
        <v>1</v>
      </c>
      <c r="F209" s="168" t="s">
        <v>392</v>
      </c>
      <c r="H209" s="169">
        <v>2.2000000000000002</v>
      </c>
      <c r="I209" s="170"/>
      <c r="L209" s="166"/>
      <c r="M209" s="171"/>
      <c r="T209" s="172"/>
      <c r="AT209" s="167" t="s">
        <v>178</v>
      </c>
      <c r="AU209" s="167" t="s">
        <v>81</v>
      </c>
      <c r="AV209" s="12" t="s">
        <v>83</v>
      </c>
      <c r="AW209" s="12" t="s">
        <v>33</v>
      </c>
      <c r="AX209" s="12" t="s">
        <v>76</v>
      </c>
      <c r="AY209" s="167" t="s">
        <v>120</v>
      </c>
    </row>
    <row r="210" spans="2:51" s="12" customFormat="1">
      <c r="B210" s="166"/>
      <c r="D210" s="152" t="s">
        <v>178</v>
      </c>
      <c r="E210" s="167" t="s">
        <v>1</v>
      </c>
      <c r="F210" s="168" t="s">
        <v>393</v>
      </c>
      <c r="H210" s="169">
        <v>1.5</v>
      </c>
      <c r="I210" s="170"/>
      <c r="L210" s="166"/>
      <c r="M210" s="171"/>
      <c r="T210" s="172"/>
      <c r="AT210" s="167" t="s">
        <v>178</v>
      </c>
      <c r="AU210" s="167" t="s">
        <v>81</v>
      </c>
      <c r="AV210" s="12" t="s">
        <v>83</v>
      </c>
      <c r="AW210" s="12" t="s">
        <v>33</v>
      </c>
      <c r="AX210" s="12" t="s">
        <v>76</v>
      </c>
      <c r="AY210" s="167" t="s">
        <v>120</v>
      </c>
    </row>
    <row r="211" spans="2:51" s="12" customFormat="1">
      <c r="B211" s="166"/>
      <c r="D211" s="152" t="s">
        <v>178</v>
      </c>
      <c r="E211" s="167" t="s">
        <v>1</v>
      </c>
      <c r="F211" s="168" t="s">
        <v>394</v>
      </c>
      <c r="H211" s="169">
        <v>1.5</v>
      </c>
      <c r="I211" s="170"/>
      <c r="L211" s="166"/>
      <c r="M211" s="171"/>
      <c r="T211" s="172"/>
      <c r="AT211" s="167" t="s">
        <v>178</v>
      </c>
      <c r="AU211" s="167" t="s">
        <v>81</v>
      </c>
      <c r="AV211" s="12" t="s">
        <v>83</v>
      </c>
      <c r="AW211" s="12" t="s">
        <v>33</v>
      </c>
      <c r="AX211" s="12" t="s">
        <v>76</v>
      </c>
      <c r="AY211" s="167" t="s">
        <v>120</v>
      </c>
    </row>
    <row r="212" spans="2:51" s="12" customFormat="1" ht="20.25">
      <c r="B212" s="166"/>
      <c r="D212" s="152" t="s">
        <v>178</v>
      </c>
      <c r="E212" s="167" t="s">
        <v>1</v>
      </c>
      <c r="F212" s="168" t="s">
        <v>395</v>
      </c>
      <c r="H212" s="169">
        <v>3.8</v>
      </c>
      <c r="I212" s="170"/>
      <c r="L212" s="166"/>
      <c r="M212" s="171"/>
      <c r="T212" s="172"/>
      <c r="AT212" s="167" t="s">
        <v>178</v>
      </c>
      <c r="AU212" s="167" t="s">
        <v>81</v>
      </c>
      <c r="AV212" s="12" t="s">
        <v>83</v>
      </c>
      <c r="AW212" s="12" t="s">
        <v>33</v>
      </c>
      <c r="AX212" s="12" t="s">
        <v>76</v>
      </c>
      <c r="AY212" s="167" t="s">
        <v>120</v>
      </c>
    </row>
    <row r="213" spans="2:51" s="13" customFormat="1">
      <c r="B213" s="173"/>
      <c r="D213" s="152" t="s">
        <v>178</v>
      </c>
      <c r="E213" s="174" t="s">
        <v>1</v>
      </c>
      <c r="F213" s="175" t="s">
        <v>180</v>
      </c>
      <c r="H213" s="176">
        <v>16.5</v>
      </c>
      <c r="I213" s="177"/>
      <c r="L213" s="173"/>
      <c r="M213" s="180"/>
      <c r="N213" s="181"/>
      <c r="O213" s="181"/>
      <c r="P213" s="181"/>
      <c r="Q213" s="181"/>
      <c r="R213" s="181"/>
      <c r="S213" s="181"/>
      <c r="T213" s="182"/>
      <c r="AT213" s="174" t="s">
        <v>178</v>
      </c>
      <c r="AU213" s="174" t="s">
        <v>81</v>
      </c>
      <c r="AV213" s="13" t="s">
        <v>127</v>
      </c>
      <c r="AW213" s="13" t="s">
        <v>33</v>
      </c>
      <c r="AX213" s="13" t="s">
        <v>81</v>
      </c>
      <c r="AY213" s="174" t="s">
        <v>120</v>
      </c>
    </row>
    <row r="214" spans="2:51" s="1" customFormat="1" ht="6.95" customHeight="1">
      <c r="B214" s="41"/>
      <c r="C214" s="42"/>
      <c r="D214" s="42"/>
      <c r="E214" s="42"/>
      <c r="F214" s="42"/>
      <c r="G214" s="42"/>
      <c r="H214" s="42"/>
      <c r="I214" s="42"/>
      <c r="J214" s="42"/>
      <c r="K214" s="42"/>
      <c r="L214" s="30"/>
    </row>
  </sheetData>
  <sheetProtection algorithmName="SHA-512" hashValue="ceqayjVCDdbTH56rd0zELQUJLkqUuopjlIbVGxkY1K++Tkcy2Kp6LvMFCwQzCoVX9cpS11PNtpkXG0JhFNXi4g==" saltValue="v/TXqDjjiYOwGcvxEut2wdsMZuzrs5PH6n3AYakDc3Q3fRCf83noZa5ihXeelEM7GEtOYnBd3HcVZC71mAmr1g==" spinCount="100000" sheet="1" objects="1" scenarios="1" formatColumns="0" formatRows="0" autoFilter="0"/>
  <autoFilter ref="C125:K213" xr:uid="{00000000-0009-0000-0000-000001000000}"/>
  <mergeCells count="11">
    <mergeCell ref="L2:V2"/>
    <mergeCell ref="D103:F103"/>
    <mergeCell ref="D104:F104"/>
    <mergeCell ref="D105:F105"/>
    <mergeCell ref="D106:F106"/>
    <mergeCell ref="E118:H118"/>
    <mergeCell ref="E7:H7"/>
    <mergeCell ref="E16:H16"/>
    <mergeCell ref="E25:H25"/>
    <mergeCell ref="E85:H85"/>
    <mergeCell ref="D102:F10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0349 - Teplice, křižovatk...</vt:lpstr>
      <vt:lpstr>'0349 - Teplice, křižovatk...'!Názvy_tisku</vt:lpstr>
      <vt:lpstr>'Rekapitulace stavby'!Názvy_tisku</vt:lpstr>
      <vt:lpstr>'0349 - Teplice, křižovatk...'!Oblast_tisku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Bronislav Gabryš</dc:creator>
  <cp:keywords/>
  <dc:description/>
  <cp:lastModifiedBy>Tomáš Páleníček z KROUPALIDÉ</cp:lastModifiedBy>
  <cp:revision/>
  <dcterms:created xsi:type="dcterms:W3CDTF">2023-02-24T14:46:23Z</dcterms:created>
  <dcterms:modified xsi:type="dcterms:W3CDTF">2026-03-19T15:24:41Z</dcterms:modified>
  <cp:category/>
  <cp:contentStatus/>
</cp:coreProperties>
</file>