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7000\_INTERNI\000_KROSplusData\"/>
    </mc:Choice>
  </mc:AlternateContent>
  <bookViews>
    <workbookView xWindow="0" yWindow="0" windowWidth="0" windowHeight="0"/>
  </bookViews>
  <sheets>
    <sheet name="Rekapitulace stavby" sheetId="1" r:id="rId1"/>
    <sheet name="0349 - Teplice, křižovatk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'0349 - Teplice, křižovatk...'!$C$125:$K$219</definedName>
    <definedName name="_xlnm.Print_Area" localSheetId="1">'0349 - Teplice, křižovatk...'!$C$4:$J$76,'0349 - Teplice, křižovatk...'!$C$82:$J$109,'0349 - Teplice, křižovatk...'!$C$115:$K$219</definedName>
    <definedName name="_xlnm.Print_Titles" localSheetId="1">'0349 - Teplice, křižovatk...'!$125:$125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0"/>
  <c r="E118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0"/>
  <c r="J89"/>
  <c r="F87"/>
  <c r="E85"/>
  <c r="J16"/>
  <c r="E16"/>
  <c r="F90"/>
  <c r="J15"/>
  <c r="J13"/>
  <c r="E13"/>
  <c r="F122"/>
  <c r="J12"/>
  <c r="J10"/>
  <c r="J120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209"/>
  <c r="BK208"/>
  <c r="BK207"/>
  <c r="BK180"/>
  <c r="BK179"/>
  <c r="BK178"/>
  <c r="J177"/>
  <c r="BK175"/>
  <c r="BK174"/>
  <c r="J173"/>
  <c r="BK172"/>
  <c r="BK171"/>
  <c r="J170"/>
  <c r="BK169"/>
  <c r="BK166"/>
  <c r="BK163"/>
  <c r="J162"/>
  <c r="BK161"/>
  <c r="BK158"/>
  <c r="J156"/>
  <c r="J155"/>
  <c r="J154"/>
  <c r="BK153"/>
  <c r="J152"/>
  <c r="BK148"/>
  <c r="BK147"/>
  <c r="J146"/>
  <c r="BK143"/>
  <c r="BK142"/>
  <c r="BK139"/>
  <c r="BK138"/>
  <c r="J137"/>
  <c r="BK134"/>
  <c r="BK133"/>
  <c r="J131"/>
  <c r="J129"/>
  <c i="1" r="AS94"/>
  <c i="2" r="BK209"/>
  <c r="BK204"/>
  <c r="J203"/>
  <c r="J202"/>
  <c r="J201"/>
  <c r="BK177"/>
  <c r="BK176"/>
  <c r="J174"/>
  <c r="J172"/>
  <c r="J171"/>
  <c r="BK170"/>
  <c r="BK168"/>
  <c r="J163"/>
  <c r="J158"/>
  <c r="BK157"/>
  <c r="BK154"/>
  <c r="J153"/>
  <c r="BK152"/>
  <c r="J149"/>
  <c r="J148"/>
  <c r="BK145"/>
  <c r="BK144"/>
  <c r="J143"/>
  <c r="J141"/>
  <c r="J138"/>
  <c r="BK137"/>
  <c r="BK136"/>
  <c r="J135"/>
  <c r="J134"/>
  <c r="J211"/>
  <c r="J207"/>
  <c r="BK205"/>
  <c r="J204"/>
  <c r="BK203"/>
  <c r="BK202"/>
  <c r="BK201"/>
  <c r="BK200"/>
  <c r="J200"/>
  <c r="BK199"/>
  <c r="J199"/>
  <c r="BK198"/>
  <c r="J198"/>
  <c r="BK195"/>
  <c r="J195"/>
  <c r="BK194"/>
  <c r="J194"/>
  <c r="BK193"/>
  <c r="J193"/>
  <c r="BK192"/>
  <c r="J192"/>
  <c r="BK189"/>
  <c r="J189"/>
  <c r="BK188"/>
  <c r="J188"/>
  <c r="BK187"/>
  <c r="J187"/>
  <c r="BK186"/>
  <c r="J186"/>
  <c r="BK185"/>
  <c r="J185"/>
  <c r="BK184"/>
  <c r="J184"/>
  <c r="BK183"/>
  <c r="J183"/>
  <c r="BK182"/>
  <c r="J182"/>
  <c r="BK181"/>
  <c r="J181"/>
  <c r="J179"/>
  <c r="J167"/>
  <c r="J166"/>
  <c r="J161"/>
  <c r="BK156"/>
  <c r="BK155"/>
  <c r="BK149"/>
  <c r="J147"/>
  <c r="BK146"/>
  <c r="J145"/>
  <c r="J144"/>
  <c r="J139"/>
  <c r="BK135"/>
  <c r="J133"/>
  <c r="BK131"/>
  <c r="BK211"/>
  <c r="J208"/>
  <c r="J205"/>
  <c r="J180"/>
  <c r="J178"/>
  <c r="J176"/>
  <c r="J175"/>
  <c r="BK173"/>
  <c r="J169"/>
  <c r="J168"/>
  <c r="BK167"/>
  <c r="BK162"/>
  <c r="J157"/>
  <c r="J142"/>
  <c r="BK141"/>
  <c r="J136"/>
  <c r="BK129"/>
  <c l="1" r="BK128"/>
  <c r="J128"/>
  <c r="J96"/>
  <c r="P128"/>
  <c r="R140"/>
  <c r="P206"/>
  <c r="R128"/>
  <c r="P140"/>
  <c r="BK206"/>
  <c r="J206"/>
  <c r="J98"/>
  <c r="BK140"/>
  <c r="J140"/>
  <c r="J97"/>
  <c r="R206"/>
  <c r="T128"/>
  <c r="T140"/>
  <c r="T206"/>
  <c r="J87"/>
  <c r="F123"/>
  <c r="BE138"/>
  <c r="BE143"/>
  <c r="BE145"/>
  <c r="BE147"/>
  <c r="BE155"/>
  <c r="BE166"/>
  <c r="BE170"/>
  <c r="BE171"/>
  <c r="BE172"/>
  <c r="BE179"/>
  <c r="BE207"/>
  <c r="BE208"/>
  <c r="BE211"/>
  <c r="BE136"/>
  <c r="BE137"/>
  <c r="BE142"/>
  <c r="BE154"/>
  <c r="BE157"/>
  <c r="BE168"/>
  <c r="BE173"/>
  <c r="BE180"/>
  <c r="BE181"/>
  <c r="BE182"/>
  <c r="BE183"/>
  <c r="BE184"/>
  <c r="BE185"/>
  <c r="BE186"/>
  <c r="BE187"/>
  <c r="BE188"/>
  <c r="BE189"/>
  <c r="BE192"/>
  <c r="BE193"/>
  <c r="BE194"/>
  <c r="BE195"/>
  <c r="BE198"/>
  <c r="BE199"/>
  <c r="BE200"/>
  <c r="BE202"/>
  <c r="BE204"/>
  <c r="F89"/>
  <c r="BE133"/>
  <c r="BE139"/>
  <c r="BE144"/>
  <c r="BE153"/>
  <c r="BE158"/>
  <c r="BE161"/>
  <c r="BE163"/>
  <c r="BE167"/>
  <c r="BE169"/>
  <c r="BE174"/>
  <c r="BE175"/>
  <c r="BE176"/>
  <c r="BE177"/>
  <c r="BE178"/>
  <c r="BE201"/>
  <c r="BE203"/>
  <c r="BE209"/>
  <c r="BE129"/>
  <c r="BE131"/>
  <c r="BE134"/>
  <c r="BE135"/>
  <c r="BE141"/>
  <c r="BE146"/>
  <c r="BE148"/>
  <c r="BE149"/>
  <c r="BE152"/>
  <c r="BE156"/>
  <c r="BE162"/>
  <c r="BE205"/>
  <c r="J34"/>
  <c i="1" r="AW95"/>
  <c i="2" r="F35"/>
  <c i="1" r="BB95"/>
  <c r="BB94"/>
  <c r="W34"/>
  <c i="2" r="F34"/>
  <c i="1" r="BA95"/>
  <c r="BA94"/>
  <c r="AW94"/>
  <c r="AK33"/>
  <c i="2" r="F37"/>
  <c i="1" r="BD95"/>
  <c r="BD94"/>
  <c r="W36"/>
  <c i="2" r="F36"/>
  <c i="1" r="BC95"/>
  <c r="BC94"/>
  <c r="AY94"/>
  <c i="2" l="1" r="T127"/>
  <c r="T126"/>
  <c r="R127"/>
  <c r="R126"/>
  <c r="P127"/>
  <c r="P126"/>
  <c i="1" r="AU95"/>
  <c i="2" r="BK127"/>
  <c r="J127"/>
  <c r="J95"/>
  <c i="1" r="AU94"/>
  <c r="AX94"/>
  <c r="W33"/>
  <c r="W35"/>
  <c i="2" l="1" r="BK126"/>
  <c r="J126"/>
  <c r="J94"/>
  <c r="J28"/>
  <c r="J107"/>
  <c r="J101"/>
  <c r="J29"/>
  <c l="1" r="BE107"/>
  <c r="J109"/>
  <c r="J30"/>
  <c i="1" r="AG95"/>
  <c r="AG94"/>
  <c r="AK26"/>
  <c i="2" r="J33"/>
  <c i="1" r="AV95"/>
  <c r="AT95"/>
  <c i="2" l="1" r="J39"/>
  <c i="1" r="AN95"/>
  <c r="AG99"/>
  <c i="2" r="F33"/>
  <c i="1" r="AZ95"/>
  <c r="AZ94"/>
  <c r="AV94"/>
  <c r="AG100"/>
  <c r="CD100"/>
  <c r="AG101"/>
  <c r="CD101"/>
  <c r="AG98"/>
  <c r="AV98"/>
  <c r="BY98"/>
  <c l="1" r="CD98"/>
  <c r="CD99"/>
  <c r="AN98"/>
  <c r="AV100"/>
  <c r="BY100"/>
  <c r="AV101"/>
  <c r="BY101"/>
  <c r="AV99"/>
  <c r="BY99"/>
  <c r="AT94"/>
  <c r="AN94"/>
  <c r="AG97"/>
  <c r="AK27"/>
  <c l="1" r="AK29"/>
  <c r="AN99"/>
  <c r="AK32"/>
  <c r="W32"/>
  <c r="AN101"/>
  <c r="AN100"/>
  <c r="AG103"/>
  <c l="1" r="AK38"/>
  <c r="AN97"/>
  <c l="1"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<sst xmlns="http://schemas.openxmlformats.org/spreadsheetml/2006/main">
  <si>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</si>
  <si>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</si>
  <si>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</si>
  <si>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</si>
  <si>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</si>
  <si>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{6dbf9a71-d809-4578-be47-06ae46bdda98}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</si>
  <si>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</si>
  <si>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</si>
  <si>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</si>
  <si>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</si>
  <si>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</si>
  <si>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</si>
  <si>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</si>
  <si>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</si>
  <si>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</si>
  <si>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</si>
  <si>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</si>
  <si>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Teplice, křižovatka Školní-Masarykova</t>
  </si>
  <si>
    <t>KSO:</t>
  </si>
  <si>
    <t>CC-CZ:</t>
  </si>
  <si>
    <t>Místo:</t>
  </si>
  <si>
    <t>Teplice</t>
  </si>
  <si>
    <t>Datum:</t>
  </si>
  <si>
    <t>27. 12. 2022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</si>
  <si>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</si>
  <si>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</si>
  <si>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</si>
  <si>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</si>
  <si>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</si>
  <si>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</si>
  <si>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</si>
  <si>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45312338</t>
  </si>
  <si>
    <t>Elektroline, a.s.</t>
  </si>
  <si>
    <t>CZ45312338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</si>
  <si>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</si>
  <si>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</si>
  <si>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</si>
  <si>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</si>
  <si>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</si>
  <si>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</si>
  <si>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</si>
  <si>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</si>
  <si>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</si>
  <si>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</si>
  <si>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</si>
  <si>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</si>
  <si>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</si>
  <si>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</si>
  <si>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</si>
  <si>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</si>
  <si>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</si>
  <si>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</si>
  <si>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</si>
  <si>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</si>
  <si>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</si>
  <si>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</si>
  <si>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</si>
  <si>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</si>
  <si>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</si>
  <si>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</si>
  <si>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</si>
  <si>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</si>
  <si>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</si>
  <si>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</si>
  <si>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</si>
  <si>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</si>
  <si>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</si>
  <si>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</si>
  <si>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</si>
  <si>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</si>
  <si>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</si>
  <si>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</si>
  <si>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</si>
  <si>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</si>
  <si>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</si>
  <si>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</si>
  <si>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</si>
  <si>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</si>
  <si>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</si>
  <si>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</si>
  <si>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</si>
  <si>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</si>
  <si>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</si>
  <si>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</si>
  <si>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</si>
  <si>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</si>
  <si>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</si>
  <si>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</si>
  <si>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</si>
  <si>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</si>
  <si>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</si>
  <si>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</si>
  <si>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</si>
  <si>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</si>
  <si>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</si>
  <si>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</si>
  <si>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</si>
  <si>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</si>
  <si>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</si>
  <si>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</si>
  <si>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</si>
  <si>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</si>
  <si>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</si>
  <si>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HSV</t>
  </si>
  <si>
    <t xml:space="preserve">    TV-D - Demontáž TV</t>
  </si>
  <si>
    <t xml:space="preserve">    TV-F - Finální stav TV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</si>
  <si>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</si>
  <si>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</si>
  <si>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</si>
  <si>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</si>
  <si>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</si>
  <si>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</si>
  <si>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</si>
  <si>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</si>
  <si>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</si>
  <si>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</si>
  <si>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</si>
  <si>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</si>
  <si>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</si>
  <si>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</si>
  <si>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</si>
  <si>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</si>
  <si>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</si>
  <si>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</si>
  <si>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</si>
  <si>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</si>
  <si>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</si>
  <si>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</si>
  <si>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</si>
  <si>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</si>
  <si>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</si>
  <si>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TV-D</t>
  </si>
  <si>
    <t>Demontáž TV</t>
  </si>
  <si>
    <t>K</t>
  </si>
  <si>
    <t>RDE0022</t>
  </si>
  <si>
    <t>Demontáž mechanické výhybky</t>
  </si>
  <si>
    <t>ks</t>
  </si>
  <si>
    <t>4</t>
  </si>
  <si>
    <t>1881386329</t>
  </si>
  <si>
    <t>P</t>
  </si>
  <si>
    <t>Poznámka k položce:_x000d_
demontáž výhybkových těles</t>
  </si>
  <si>
    <t>RDE0023</t>
  </si>
  <si>
    <t>Demontáž elektrické výhybky</t>
  </si>
  <si>
    <t>785683113</t>
  </si>
  <si>
    <t>Poznámka k položce:_x000d_
demontáž výhybkových těles, kabelů a ovládání</t>
  </si>
  <si>
    <t>3</t>
  </si>
  <si>
    <t>RDE0004</t>
  </si>
  <si>
    <t>Demontáž lanových převěsů</t>
  </si>
  <si>
    <t>m</t>
  </si>
  <si>
    <t>331651448</t>
  </si>
  <si>
    <t>RDE0005</t>
  </si>
  <si>
    <t>Demontáž ukončení lan na stožáru a na budovách</t>
  </si>
  <si>
    <t>-1485958160</t>
  </si>
  <si>
    <t>5</t>
  </si>
  <si>
    <t>RDE0009</t>
  </si>
  <si>
    <t>Demontáž závěsu TBUS stopy přímé</t>
  </si>
  <si>
    <t>-1898776845</t>
  </si>
  <si>
    <t>6</t>
  </si>
  <si>
    <t>RDE0010</t>
  </si>
  <si>
    <t>Demontáž závěsu TBUS stopy v oblouku</t>
  </si>
  <si>
    <t>362640834</t>
  </si>
  <si>
    <t>7</t>
  </si>
  <si>
    <t>RDE0017</t>
  </si>
  <si>
    <t>Demontáž trolejového drátu</t>
  </si>
  <si>
    <t>-1932719557</t>
  </si>
  <si>
    <t>8</t>
  </si>
  <si>
    <t>RDEM0005D</t>
  </si>
  <si>
    <t>Oprava fasády po demontovaném závěsu na zdi budovy</t>
  </si>
  <si>
    <t>365626294</t>
  </si>
  <si>
    <t>9</t>
  </si>
  <si>
    <t>RDEM0032D</t>
  </si>
  <si>
    <t>Demontáž kotevního bodu ze zdi</t>
  </si>
  <si>
    <t>1257466419</t>
  </si>
  <si>
    <t>TV-F</t>
  </si>
  <si>
    <t>Finální stav TV</t>
  </si>
  <si>
    <t>10</t>
  </si>
  <si>
    <t>M</t>
  </si>
  <si>
    <t>RUP0014</t>
  </si>
  <si>
    <t>Páskovaný kardan 37 mm pro lano, vč. pásku, spon</t>
  </si>
  <si>
    <t>221996863</t>
  </si>
  <si>
    <t>11</t>
  </si>
  <si>
    <t>RUP0014.1</t>
  </si>
  <si>
    <t>Montáž páskovaného kardanu</t>
  </si>
  <si>
    <t>-298606173</t>
  </si>
  <si>
    <t>RPP010M</t>
  </si>
  <si>
    <t>Montáž Kotevní závěs na zeď(G třmen s parafilem), ukotvení</t>
  </si>
  <si>
    <t>1303563181</t>
  </si>
  <si>
    <t>13</t>
  </si>
  <si>
    <t>ROL091M</t>
  </si>
  <si>
    <t>Montáž Chemická malta</t>
  </si>
  <si>
    <t>1484866070</t>
  </si>
  <si>
    <t>14</t>
  </si>
  <si>
    <t>ROL091</t>
  </si>
  <si>
    <t>Chemická malta</t>
  </si>
  <si>
    <t>1630573254</t>
  </si>
  <si>
    <t>15</t>
  </si>
  <si>
    <t>RPP010</t>
  </si>
  <si>
    <t>Kotevní závěs na zeď(G třmen s parafilem), ukotvení</t>
  </si>
  <si>
    <t>-2125825969</t>
  </si>
  <si>
    <t>16</t>
  </si>
  <si>
    <t>RUP0043</t>
  </si>
  <si>
    <t>Rozebiratelné ukončení lana N 25 s izolátorem</t>
  </si>
  <si>
    <t>-964110423</t>
  </si>
  <si>
    <t>17</t>
  </si>
  <si>
    <t>RUP0044</t>
  </si>
  <si>
    <t>Rozebiratelné ukončení lana N 35 s izolátorem</t>
  </si>
  <si>
    <t>-1978924523</t>
  </si>
  <si>
    <t>18</t>
  </si>
  <si>
    <t>RUP0044.1</t>
  </si>
  <si>
    <t>Montáž rozebiratelného ukončení lana</t>
  </si>
  <si>
    <t>-1309336280</t>
  </si>
  <si>
    <t>VV</t>
  </si>
  <si>
    <t>2+4</t>
  </si>
  <si>
    <t>Součet</t>
  </si>
  <si>
    <t>19</t>
  </si>
  <si>
    <t>RUP0037</t>
  </si>
  <si>
    <t>Parafilový převěs s napínákem</t>
  </si>
  <si>
    <t>955434275</t>
  </si>
  <si>
    <t>20</t>
  </si>
  <si>
    <t>RUP0037.1</t>
  </si>
  <si>
    <t>Montáž parafilového převěsu s napínákem</t>
  </si>
  <si>
    <t>-1439577377</t>
  </si>
  <si>
    <t>RUP0020</t>
  </si>
  <si>
    <t>Tlumič parafilový A13,5 x 2000</t>
  </si>
  <si>
    <t>1181568118</t>
  </si>
  <si>
    <t>22</t>
  </si>
  <si>
    <t>RUP0020.1</t>
  </si>
  <si>
    <t>Montáž parafilového tlumiče</t>
  </si>
  <si>
    <t>804767338</t>
  </si>
  <si>
    <t>23</t>
  </si>
  <si>
    <t>RUP0027</t>
  </si>
  <si>
    <t>Nerozebiratelné trojsměrné spojení lan 25 mm2 kroužkem</t>
  </si>
  <si>
    <t>-841319111</t>
  </si>
  <si>
    <t>24</t>
  </si>
  <si>
    <t>RUP0028</t>
  </si>
  <si>
    <t>Nerozebiratelné trojsměrné spojení lan 35 mm2 kroužkem</t>
  </si>
  <si>
    <t>1482849887</t>
  </si>
  <si>
    <t>25</t>
  </si>
  <si>
    <t>RUP0028.1</t>
  </si>
  <si>
    <t>Montáž nerozebiratelného trojsměrného spojení lan kroužkem</t>
  </si>
  <si>
    <t>639359922</t>
  </si>
  <si>
    <t>10+15</t>
  </si>
  <si>
    <t>26</t>
  </si>
  <si>
    <t>RLK0012</t>
  </si>
  <si>
    <t>Lano nerez 25 mm2</t>
  </si>
  <si>
    <t>688059196</t>
  </si>
  <si>
    <t>27</t>
  </si>
  <si>
    <t>RLK0013</t>
  </si>
  <si>
    <t>Lano nerez 35 mm2</t>
  </si>
  <si>
    <t>1995485701</t>
  </si>
  <si>
    <t>28</t>
  </si>
  <si>
    <t>RLK0013.1</t>
  </si>
  <si>
    <t>Montáž lana nerezového</t>
  </si>
  <si>
    <t>-1721225530</t>
  </si>
  <si>
    <t>426+1185</t>
  </si>
  <si>
    <t>29</t>
  </si>
  <si>
    <t>R271110</t>
  </si>
  <si>
    <t>Drát trolejový Cu Ri 100mm2</t>
  </si>
  <si>
    <t>468820482</t>
  </si>
  <si>
    <t>30</t>
  </si>
  <si>
    <t>R271110.1</t>
  </si>
  <si>
    <t>Montáž trolejového drátu</t>
  </si>
  <si>
    <t>-919401144</t>
  </si>
  <si>
    <t>31</t>
  </si>
  <si>
    <t>ROS0019</t>
  </si>
  <si>
    <t>Věšák Bz 10mm (lano x lano)</t>
  </si>
  <si>
    <t>1574453576</t>
  </si>
  <si>
    <t>32</t>
  </si>
  <si>
    <t>ROS0019.1</t>
  </si>
  <si>
    <t>Montáž věšáku</t>
  </si>
  <si>
    <t>623898883</t>
  </si>
  <si>
    <t>33</t>
  </si>
  <si>
    <t>RZVB0029</t>
  </si>
  <si>
    <t>TBUS závěs do oblouku 3-4° na lano</t>
  </si>
  <si>
    <t>-1475726921</t>
  </si>
  <si>
    <t>34</t>
  </si>
  <si>
    <t>RZVB0029.1</t>
  </si>
  <si>
    <t>Montáž TBUS závěsu do oblouku 3-4° na lano</t>
  </si>
  <si>
    <t>-1869392059</t>
  </si>
  <si>
    <t>35</t>
  </si>
  <si>
    <t>RZVB0035</t>
  </si>
  <si>
    <t>TBUS závěs do oblouku 7-10° na lano</t>
  </si>
  <si>
    <t>-1332307116</t>
  </si>
  <si>
    <t>36</t>
  </si>
  <si>
    <t>RZVB0035.1</t>
  </si>
  <si>
    <t>Montáž TBUS závěsu do oblouku 7-10° na lano</t>
  </si>
  <si>
    <t>744336600</t>
  </si>
  <si>
    <t>37</t>
  </si>
  <si>
    <t>RZVB0023</t>
  </si>
  <si>
    <t>TBUS závěs do oblouku 10-13° na lano</t>
  </si>
  <si>
    <t>723115792</t>
  </si>
  <si>
    <t>38</t>
  </si>
  <si>
    <t>RZVB0023.1</t>
  </si>
  <si>
    <t>Montáž TBUS závěsu do oblouku 10-13° na lano</t>
  </si>
  <si>
    <t>-1120869084</t>
  </si>
  <si>
    <t>39</t>
  </si>
  <si>
    <t>RZVB0025</t>
  </si>
  <si>
    <t>TBUS závěs do oblouku 13-30° na lano</t>
  </si>
  <si>
    <t>-310854999</t>
  </si>
  <si>
    <t>40</t>
  </si>
  <si>
    <t>RZVB0025.1</t>
  </si>
  <si>
    <t>Montáž TBUS závěsu do oblouku 13-30° na lano</t>
  </si>
  <si>
    <t>326382501</t>
  </si>
  <si>
    <t>41</t>
  </si>
  <si>
    <t>RZVB0049</t>
  </si>
  <si>
    <t>TBUS závěs do oblouku 13-20° na parafil</t>
  </si>
  <si>
    <t>1409600917</t>
  </si>
  <si>
    <t>42</t>
  </si>
  <si>
    <t>RZVB0049.1</t>
  </si>
  <si>
    <t>Montáž TBUS závěsu do oblouku 13-20° na parafil</t>
  </si>
  <si>
    <t>1579682862</t>
  </si>
  <si>
    <t>43</t>
  </si>
  <si>
    <t>RZVT0002</t>
  </si>
  <si>
    <t>Komplet závěsu DELTA na lano 25-50 mm2</t>
  </si>
  <si>
    <t>799924133</t>
  </si>
  <si>
    <t>44</t>
  </si>
  <si>
    <t>RZVT0002.1</t>
  </si>
  <si>
    <t>Montáž závěsu DELTA na lano</t>
  </si>
  <si>
    <t>-1505712805</t>
  </si>
  <si>
    <t>45</t>
  </si>
  <si>
    <t>ROS0015</t>
  </si>
  <si>
    <t>Spojka troleje dvoudílná pro TRAM/TBUS</t>
  </si>
  <si>
    <t>-349997076</t>
  </si>
  <si>
    <t>46</t>
  </si>
  <si>
    <t>ROS0015.1</t>
  </si>
  <si>
    <t>Montáž spojky trolejové dvoudílné</t>
  </si>
  <si>
    <t>1946120396</t>
  </si>
  <si>
    <t>47</t>
  </si>
  <si>
    <t>RVK0010</t>
  </si>
  <si>
    <t>Elektrická TBUS výhybka radio 433 MHz, symetrická, 10° (5°/5°)</t>
  </si>
  <si>
    <t>-1583880901</t>
  </si>
  <si>
    <t>48</t>
  </si>
  <si>
    <t>RVK0010.1</t>
  </si>
  <si>
    <t>Montáž elektrické TBUS výhybky radio 433 MHz, 10°</t>
  </si>
  <si>
    <t>-188664828</t>
  </si>
  <si>
    <t>49</t>
  </si>
  <si>
    <t>RVK0023</t>
  </si>
  <si>
    <t>Mechanická TBUS výhybka, symetrická, 10° (5°/5°)</t>
  </si>
  <si>
    <t>933323038</t>
  </si>
  <si>
    <t>50</t>
  </si>
  <si>
    <t>RVK0024</t>
  </si>
  <si>
    <t>Mechanická TBUS výhybka, pravá, 10° (7,5°/2,5°)</t>
  </si>
  <si>
    <t>1814265854</t>
  </si>
  <si>
    <t>51</t>
  </si>
  <si>
    <t>RVK0025</t>
  </si>
  <si>
    <t>Mechanická TBUS výhybka, levá, 10° (7,5°/2,5°)</t>
  </si>
  <si>
    <t>1906379176</t>
  </si>
  <si>
    <t>52</t>
  </si>
  <si>
    <t>RVK0023.1</t>
  </si>
  <si>
    <t>Montáž mechanické TBUS výhybky, 10°</t>
  </si>
  <si>
    <t>-1372991063</t>
  </si>
  <si>
    <t>1+2</t>
  </si>
  <si>
    <t>53</t>
  </si>
  <si>
    <t>RVK0041</t>
  </si>
  <si>
    <t>Křížení tahové TBUS x TBUS 40° levé (FeZn)</t>
  </si>
  <si>
    <t>126897152</t>
  </si>
  <si>
    <t>54</t>
  </si>
  <si>
    <t>RVK0039</t>
  </si>
  <si>
    <t>Křížení tahové TBUS x TBUS 40° pravé (FeZn)</t>
  </si>
  <si>
    <t>-831572535</t>
  </si>
  <si>
    <t>55</t>
  </si>
  <si>
    <t>RVK0042</t>
  </si>
  <si>
    <t>Křížení tahové TBUS x TBUS 60° pravé (FeZn)</t>
  </si>
  <si>
    <t>511625149</t>
  </si>
  <si>
    <t>56</t>
  </si>
  <si>
    <t>RVK0037.1</t>
  </si>
  <si>
    <t>Montáž křížení tahového TBUS x TBUS</t>
  </si>
  <si>
    <t>-2082908187</t>
  </si>
  <si>
    <t>1+1+1</t>
  </si>
  <si>
    <t>57</t>
  </si>
  <si>
    <t>ROS0026</t>
  </si>
  <si>
    <t>Výměnné pole na lano s kladkou</t>
  </si>
  <si>
    <t>-1522123908</t>
  </si>
  <si>
    <t>58</t>
  </si>
  <si>
    <t>ROS0026.1</t>
  </si>
  <si>
    <t>Montáž výměnného pole na lano s kladkou</t>
  </si>
  <si>
    <t>1271584583</t>
  </si>
  <si>
    <t>59</t>
  </si>
  <si>
    <t>RND0030</t>
  </si>
  <si>
    <t>Jednoduché kabelové propojení trolej-trolej na lano</t>
  </si>
  <si>
    <t>581805297</t>
  </si>
  <si>
    <t>60</t>
  </si>
  <si>
    <t>RND0030.1</t>
  </si>
  <si>
    <t>Montáž jednoduchého kabelového propojení trolej-trolej na lano</t>
  </si>
  <si>
    <t>-946117477</t>
  </si>
  <si>
    <t>61</t>
  </si>
  <si>
    <t>RVK0040</t>
  </si>
  <si>
    <t>Kabelové propojení trolejí v křížení</t>
  </si>
  <si>
    <t>1252988285</t>
  </si>
  <si>
    <t>62</t>
  </si>
  <si>
    <t>RVK0040.1</t>
  </si>
  <si>
    <t>Montáž kabelového propojení trolejí v křížení</t>
  </si>
  <si>
    <t>-1109142403</t>
  </si>
  <si>
    <t>63</t>
  </si>
  <si>
    <t>RLK0006</t>
  </si>
  <si>
    <t>Kabel NSGFAOU 1x185 mm2 - 1,8/3 kV</t>
  </si>
  <si>
    <t>1937698407</t>
  </si>
  <si>
    <t>64</t>
  </si>
  <si>
    <t>RLK0006.1</t>
  </si>
  <si>
    <t>Montáž kabelu NSGFAOU 1x185 mm2 - 1,8/3 kV</t>
  </si>
  <si>
    <t>-158905055</t>
  </si>
  <si>
    <t>Vedlejší rozpočtové náklady</t>
  </si>
  <si>
    <t>65</t>
  </si>
  <si>
    <t>HZS4212</t>
  </si>
  <si>
    <t>Hodinová zúčtovací sazba revizní technik specialista</t>
  </si>
  <si>
    <t>hod</t>
  </si>
  <si>
    <t>1768466043</t>
  </si>
  <si>
    <t>66</t>
  </si>
  <si>
    <t>R10058</t>
  </si>
  <si>
    <t>Revize+ technická prohlídka + průkaz UTZ/E</t>
  </si>
  <si>
    <t>Kpl</t>
  </si>
  <si>
    <t>2116449384</t>
  </si>
  <si>
    <t>67</t>
  </si>
  <si>
    <t>RHZS4232</t>
  </si>
  <si>
    <t>Hodinová zúčtovací sazba technik odborný_x000d_
(manipulace na síti DP)</t>
  </si>
  <si>
    <t>1457708216</t>
  </si>
  <si>
    <t>Poznámka k položce:_x000d_
Hodinová zúčtovací sazba technik odborný_x000d_
(manipulace na síti DP)</t>
  </si>
  <si>
    <t>68</t>
  </si>
  <si>
    <t>ROS0014</t>
  </si>
  <si>
    <t>Provedení zkušební jízdy trolejbusem</t>
  </si>
  <si>
    <t>km</t>
  </si>
  <si>
    <t>512</t>
  </si>
  <si>
    <t>-1360978334</t>
  </si>
  <si>
    <t>Poznámka k položce:_x000d_
Zkušební jízda zahrnuje cestu trolejbusu z vozovny nejkratší možnou trasou na místo stavby, projetí všech směrů nového stavu, jízdy na nejbližší obratiště a cestu zpět do vozovny.</t>
  </si>
  <si>
    <t>4,5 "vozovna - křižovatka MŠ - Benešovo náměstí - křižovatka Libušina-Duchcovská"</t>
  </si>
  <si>
    <t>3,0 "křižovatka Libušina-Duchcovská - Benešovo náměstí - křižovatka MŠ - obratiště Pražská"</t>
  </si>
  <si>
    <t>2,2 "obratiště Pražská - křižovatka MŠ - Benešovo náměstí - Hlavní nádraží"</t>
  </si>
  <si>
    <t>1,5 "Hlavní nádraží - křižovatka MŠ - obratiště Pražská"</t>
  </si>
  <si>
    <t>1,5 "obratiště Pražská - křižovatka MŠ - Hlavní nádraží"</t>
  </si>
  <si>
    <t>3,8 "Hlavní nádraží - Benešovo náměstí - křižovatka MŠ - vozovna"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</si>
</sst>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6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33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33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14.4" customHeight="1">
      <c r="B26" s="20"/>
      <c r="C26" s="21"/>
      <c r="D26" s="37" t="s">
        <v>37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8">
        <f>ROUND(AG94,2)</f>
        <v>0</v>
      </c>
      <c r="AL26" s="21"/>
      <c r="AM26" s="21"/>
      <c r="AN26" s="21"/>
      <c r="AO26" s="21"/>
      <c r="AP26" s="21"/>
      <c r="AQ26" s="21"/>
      <c r="AR26" s="19"/>
      <c r="BE26" s="30"/>
    </row>
    <row r="27" s="1" customFormat="1" ht="14.4" customHeight="1">
      <c r="B27" s="20"/>
      <c r="C27" s="21"/>
      <c r="D27" s="37" t="s">
        <v>38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8">
        <f>ROUND(AG97, 2)</f>
        <v>0</v>
      </c>
      <c r="AL27" s="38"/>
      <c r="AM27" s="38"/>
      <c r="AN27" s="38"/>
      <c r="AO27" s="38"/>
      <c r="AP27" s="21"/>
      <c r="AQ27" s="21"/>
      <c r="AR27" s="19"/>
      <c r="BE27" s="30"/>
    </row>
    <row r="28" s="2" customFormat="1" ht="6.96" customHeigh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BE28" s="30"/>
    </row>
    <row r="29" s="2" customFormat="1" ht="25.92" customHeight="1">
      <c r="A29" s="39"/>
      <c r="B29" s="40"/>
      <c r="C29" s="41"/>
      <c r="D29" s="43" t="s">
        <v>39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ROUND(AK26 + AK27, 2)</f>
        <v>0</v>
      </c>
      <c r="AL29" s="44"/>
      <c r="AM29" s="44"/>
      <c r="AN29" s="44"/>
      <c r="AO29" s="44"/>
      <c r="AP29" s="41"/>
      <c r="AQ29" s="41"/>
      <c r="AR29" s="42"/>
      <c r="BE29" s="30"/>
    </row>
    <row r="30" s="2" customFormat="1" ht="6.96" customHeight="1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BE30" s="30"/>
    </row>
    <row r="31" s="2" customFormat="1">
      <c r="A31" s="39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6" t="s">
        <v>40</v>
      </c>
      <c r="M31" s="46"/>
      <c r="N31" s="46"/>
      <c r="O31" s="46"/>
      <c r="P31" s="46"/>
      <c r="Q31" s="41"/>
      <c r="R31" s="41"/>
      <c r="S31" s="41"/>
      <c r="T31" s="41"/>
      <c r="U31" s="41"/>
      <c r="V31" s="41"/>
      <c r="W31" s="46" t="s">
        <v>41</v>
      </c>
      <c r="X31" s="46"/>
      <c r="Y31" s="46"/>
      <c r="Z31" s="46"/>
      <c r="AA31" s="46"/>
      <c r="AB31" s="46"/>
      <c r="AC31" s="46"/>
      <c r="AD31" s="46"/>
      <c r="AE31" s="46"/>
      <c r="AF31" s="41"/>
      <c r="AG31" s="41"/>
      <c r="AH31" s="41"/>
      <c r="AI31" s="41"/>
      <c r="AJ31" s="41"/>
      <c r="AK31" s="46" t="s">
        <v>42</v>
      </c>
      <c r="AL31" s="46"/>
      <c r="AM31" s="46"/>
      <c r="AN31" s="46"/>
      <c r="AO31" s="46"/>
      <c r="AP31" s="41"/>
      <c r="AQ31" s="41"/>
      <c r="AR31" s="42"/>
      <c r="BE31" s="30"/>
    </row>
    <row r="32" s="3" customFormat="1" ht="14.4" customHeight="1">
      <c r="A32" s="3"/>
      <c r="B32" s="47"/>
      <c r="C32" s="48"/>
      <c r="D32" s="31" t="s">
        <v>43</v>
      </c>
      <c r="E32" s="48"/>
      <c r="F32" s="31" t="s">
        <v>44</v>
      </c>
      <c r="G32" s="48"/>
      <c r="H32" s="48"/>
      <c r="I32" s="48"/>
      <c r="J32" s="48"/>
      <c r="K32" s="48"/>
      <c r="L32" s="49">
        <v>0.20999999999999999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ROUND(AZ94 + SUM(CD97:CD101),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f>ROUND(AV94 + SUM(BY97:BY101), 2)</f>
        <v>0</v>
      </c>
      <c r="AL32" s="48"/>
      <c r="AM32" s="48"/>
      <c r="AN32" s="48"/>
      <c r="AO32" s="48"/>
      <c r="AP32" s="48"/>
      <c r="AQ32" s="48"/>
      <c r="AR32" s="51"/>
      <c r="BE32" s="52"/>
    </row>
    <row r="33" s="3" customFormat="1" ht="14.4" customHeight="1">
      <c r="A33" s="3"/>
      <c r="B33" s="47"/>
      <c r="C33" s="48"/>
      <c r="D33" s="48"/>
      <c r="E33" s="48"/>
      <c r="F33" s="31" t="s">
        <v>45</v>
      </c>
      <c r="G33" s="48"/>
      <c r="H33" s="48"/>
      <c r="I33" s="48"/>
      <c r="J33" s="48"/>
      <c r="K33" s="48"/>
      <c r="L33" s="49">
        <v>0.12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ROUND(BA94 + SUM(CE97:CE101),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f>ROUND(AW94 + SUM(BZ97:BZ101), 2)</f>
        <v>0</v>
      </c>
      <c r="AL33" s="48"/>
      <c r="AM33" s="48"/>
      <c r="AN33" s="48"/>
      <c r="AO33" s="48"/>
      <c r="AP33" s="48"/>
      <c r="AQ33" s="48"/>
      <c r="AR33" s="51"/>
      <c r="BE33" s="52"/>
    </row>
    <row r="34" hidden="1" s="3" customFormat="1" ht="14.4" customHeight="1">
      <c r="A34" s="3"/>
      <c r="B34" s="47"/>
      <c r="C34" s="48"/>
      <c r="D34" s="48"/>
      <c r="E34" s="48"/>
      <c r="F34" s="31" t="s">
        <v>46</v>
      </c>
      <c r="G34" s="48"/>
      <c r="H34" s="48"/>
      <c r="I34" s="48"/>
      <c r="J34" s="48"/>
      <c r="K34" s="48"/>
      <c r="L34" s="49">
        <v>0.20999999999999999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50">
        <f>ROUND(BB94 + SUM(CF97:CF101), 2)</f>
        <v>0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50">
        <v>0</v>
      </c>
      <c r="AL34" s="48"/>
      <c r="AM34" s="48"/>
      <c r="AN34" s="48"/>
      <c r="AO34" s="48"/>
      <c r="AP34" s="48"/>
      <c r="AQ34" s="48"/>
      <c r="AR34" s="51"/>
      <c r="BE34" s="52"/>
    </row>
    <row r="35" hidden="1" s="3" customFormat="1" ht="14.4" customHeight="1">
      <c r="A35" s="3"/>
      <c r="B35" s="47"/>
      <c r="C35" s="48"/>
      <c r="D35" s="48"/>
      <c r="E35" s="48"/>
      <c r="F35" s="31" t="s">
        <v>47</v>
      </c>
      <c r="G35" s="48"/>
      <c r="H35" s="48"/>
      <c r="I35" s="48"/>
      <c r="J35" s="48"/>
      <c r="K35" s="48"/>
      <c r="L35" s="49">
        <v>0.12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0">
        <f>ROUND(BC94 + SUM(CG97:CG101), 2)</f>
        <v>0</v>
      </c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0">
        <v>0</v>
      </c>
      <c r="AL35" s="48"/>
      <c r="AM35" s="48"/>
      <c r="AN35" s="48"/>
      <c r="AO35" s="48"/>
      <c r="AP35" s="48"/>
      <c r="AQ35" s="48"/>
      <c r="AR35" s="51"/>
      <c r="BE35" s="3"/>
    </row>
    <row r="36" hidden="1" s="3" customFormat="1" ht="14.4" customHeight="1">
      <c r="A36" s="3"/>
      <c r="B36" s="47"/>
      <c r="C36" s="48"/>
      <c r="D36" s="48"/>
      <c r="E36" s="48"/>
      <c r="F36" s="31" t="s">
        <v>48</v>
      </c>
      <c r="G36" s="48"/>
      <c r="H36" s="48"/>
      <c r="I36" s="48"/>
      <c r="J36" s="48"/>
      <c r="K36" s="48"/>
      <c r="L36" s="49">
        <v>0</v>
      </c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50">
        <f>ROUND(BD94 + SUM(CH97:CH101), 2)</f>
        <v>0</v>
      </c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50">
        <v>0</v>
      </c>
      <c r="AL36" s="48"/>
      <c r="AM36" s="48"/>
      <c r="AN36" s="48"/>
      <c r="AO36" s="48"/>
      <c r="AP36" s="48"/>
      <c r="AQ36" s="48"/>
      <c r="AR36" s="51"/>
      <c r="BE36" s="3"/>
    </row>
    <row r="37" s="2" customFormat="1" ht="6.96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BE37" s="39"/>
    </row>
    <row r="38" s="2" customFormat="1" ht="25.92" customHeight="1">
      <c r="A38" s="39"/>
      <c r="B38" s="40"/>
      <c r="C38" s="53"/>
      <c r="D38" s="54" t="s">
        <v>49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 t="s">
        <v>50</v>
      </c>
      <c r="U38" s="55"/>
      <c r="V38" s="55"/>
      <c r="W38" s="55"/>
      <c r="X38" s="57" t="s">
        <v>51</v>
      </c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8">
        <f>SUM(AK29:AK36)</f>
        <v>0</v>
      </c>
      <c r="AL38" s="55"/>
      <c r="AM38" s="55"/>
      <c r="AN38" s="55"/>
      <c r="AO38" s="59"/>
      <c r="AP38" s="53"/>
      <c r="AQ38" s="53"/>
      <c r="AR38" s="42"/>
      <c r="BE38" s="39"/>
    </row>
    <row r="39" s="2" customFormat="1" ht="6.96" customHeight="1">
      <c r="A39" s="39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2"/>
      <c r="BE39" s="39"/>
    </row>
    <row r="40" s="2" customFormat="1" ht="14.4" customHeight="1">
      <c r="A40" s="39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BE40" s="3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9"/>
      <c r="B60" s="40"/>
      <c r="C60" s="41"/>
      <c r="D60" s="65" t="s">
        <v>54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5" t="s">
        <v>55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5" t="s">
        <v>54</v>
      </c>
      <c r="AI60" s="44"/>
      <c r="AJ60" s="44"/>
      <c r="AK60" s="44"/>
      <c r="AL60" s="44"/>
      <c r="AM60" s="65" t="s">
        <v>55</v>
      </c>
      <c r="AN60" s="44"/>
      <c r="AO60" s="44"/>
      <c r="AP60" s="41"/>
      <c r="AQ60" s="41"/>
      <c r="AR60" s="42"/>
      <c r="BE60" s="39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2"/>
      <c r="BE64" s="39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9"/>
      <c r="B75" s="40"/>
      <c r="C75" s="41"/>
      <c r="D75" s="65" t="s">
        <v>54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5" t="s">
        <v>55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5" t="s">
        <v>54</v>
      </c>
      <c r="AI75" s="44"/>
      <c r="AJ75" s="44"/>
      <c r="AK75" s="44"/>
      <c r="AL75" s="44"/>
      <c r="AM75" s="65" t="s">
        <v>55</v>
      </c>
      <c r="AN75" s="44"/>
      <c r="AO75" s="44"/>
      <c r="AP75" s="41"/>
      <c r="AQ75" s="41"/>
      <c r="AR75" s="42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2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2"/>
      <c r="BE81" s="39"/>
    </row>
    <row r="82" s="2" customFormat="1" ht="24.96" customHeight="1">
      <c r="A82" s="39"/>
      <c r="B82" s="40"/>
      <c r="C82" s="22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2"/>
      <c r="BE83" s="39"/>
    </row>
    <row r="84" s="4" customFormat="1" ht="12" customHeight="1">
      <c r="A84" s="4"/>
      <c r="B84" s="71"/>
      <c r="C84" s="31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0349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Teplice, křižovatka Školní-Masarykova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BE86" s="39"/>
    </row>
    <row r="87" s="2" customFormat="1" ht="12" customHeight="1">
      <c r="A87" s="39"/>
      <c r="B87" s="40"/>
      <c r="C87" s="31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Teplice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1" t="s">
        <v>22</v>
      </c>
      <c r="AJ87" s="41"/>
      <c r="AK87" s="41"/>
      <c r="AL87" s="41"/>
      <c r="AM87" s="80" t="str">
        <f>IF(AN8= "","",AN8)</f>
        <v>27. 12. 2022</v>
      </c>
      <c r="AN87" s="80"/>
      <c r="AO87" s="41"/>
      <c r="AP87" s="41"/>
      <c r="AQ87" s="41"/>
      <c r="AR87" s="42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2"/>
      <c r="BE88" s="39"/>
    </row>
    <row r="89" s="2" customFormat="1" ht="15.15" customHeight="1">
      <c r="A89" s="39"/>
      <c r="B89" s="40"/>
      <c r="C89" s="31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1" t="s">
        <v>30</v>
      </c>
      <c r="AJ89" s="41"/>
      <c r="AK89" s="41"/>
      <c r="AL89" s="41"/>
      <c r="AM89" s="81" t="str">
        <f>IF(E17="","",E17)</f>
        <v>Elektroline, a.s.</v>
      </c>
      <c r="AN89" s="72"/>
      <c r="AO89" s="72"/>
      <c r="AP89" s="72"/>
      <c r="AQ89" s="41"/>
      <c r="AR89" s="42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1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1" t="s">
        <v>35</v>
      </c>
      <c r="AJ90" s="41"/>
      <c r="AK90" s="41"/>
      <c r="AL90" s="41"/>
      <c r="AM90" s="81" t="str">
        <f>IF(E20="","",E20)</f>
        <v>Elektroline, a.s.</v>
      </c>
      <c r="AN90" s="72"/>
      <c r="AO90" s="72"/>
      <c r="AP90" s="72"/>
      <c r="AQ90" s="41"/>
      <c r="AR90" s="42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2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2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ROUND(AZ94*L32,2)</f>
        <v>0</v>
      </c>
      <c r="AW94" s="115">
        <f>ROUND(BA94*L33,2)</f>
        <v>0</v>
      </c>
      <c r="AX94" s="115">
        <f>ROUND(BB94*L32,2)</f>
        <v>0</v>
      </c>
      <c r="AY94" s="115">
        <f>ROUND(BC94*L33,2)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78</v>
      </c>
      <c r="BT94" s="118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19" t="s">
        <v>82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'0349 - Teplice, křižovatk...'!J30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'0349 - Teplice, křižovatk...'!P126</f>
        <v>0</v>
      </c>
      <c r="AV95" s="128">
        <f>'0349 - Teplice, křižovatk...'!J33</f>
        <v>0</v>
      </c>
      <c r="AW95" s="128">
        <f>'0349 - Teplice, křižovatk...'!J34</f>
        <v>0</v>
      </c>
      <c r="AX95" s="128">
        <f>'0349 - Teplice, křižovatk...'!J35</f>
        <v>0</v>
      </c>
      <c r="AY95" s="128">
        <f>'0349 - Teplice, křižovatk...'!J36</f>
        <v>0</v>
      </c>
      <c r="AZ95" s="128">
        <f>'0349 - Teplice, křižovatk...'!F33</f>
        <v>0</v>
      </c>
      <c r="BA95" s="128">
        <f>'0349 - Teplice, křižovatk...'!F34</f>
        <v>0</v>
      </c>
      <c r="BB95" s="128">
        <f>'0349 - Teplice, křižovatk...'!F35</f>
        <v>0</v>
      </c>
      <c r="BC95" s="128">
        <f>'0349 - Teplice, křižovatk...'!F36</f>
        <v>0</v>
      </c>
      <c r="BD95" s="130">
        <f>'0349 - Teplice, křižovatk...'!F37</f>
        <v>0</v>
      </c>
      <c r="BE95" s="7"/>
      <c r="BT95" s="131" t="s">
        <v>84</v>
      </c>
      <c r="BU95" s="131" t="s">
        <v>85</v>
      </c>
      <c r="BV95" s="131" t="s">
        <v>80</v>
      </c>
      <c r="BW95" s="131" t="s">
        <v>5</v>
      </c>
      <c r="BX95" s="131" t="s">
        <v>81</v>
      </c>
      <c r="CL95" s="131" t="s">
        <v>1</v>
      </c>
    </row>
    <row r="96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19"/>
    </row>
    <row r="97" s="2" customFormat="1" ht="30" customHeight="1">
      <c r="A97" s="39"/>
      <c r="B97" s="40"/>
      <c r="C97" s="108" t="s">
        <v>86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111">
        <f>ROUND(SUM(AG98:AG101), 2)</f>
        <v>0</v>
      </c>
      <c r="AH97" s="111"/>
      <c r="AI97" s="111"/>
      <c r="AJ97" s="111"/>
      <c r="AK97" s="111"/>
      <c r="AL97" s="111"/>
      <c r="AM97" s="111"/>
      <c r="AN97" s="111">
        <f>ROUND(SUM(AN98:AN101), 2)</f>
        <v>0</v>
      </c>
      <c r="AO97" s="111"/>
      <c r="AP97" s="111"/>
      <c r="AQ97" s="132"/>
      <c r="AR97" s="42"/>
      <c r="AS97" s="101" t="s">
        <v>87</v>
      </c>
      <c r="AT97" s="102" t="s">
        <v>88</v>
      </c>
      <c r="AU97" s="102" t="s">
        <v>43</v>
      </c>
      <c r="AV97" s="103" t="s">
        <v>66</v>
      </c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19.92" customHeight="1">
      <c r="A98" s="39"/>
      <c r="B98" s="40"/>
      <c r="C98" s="41"/>
      <c r="D98" s="133" t="s">
        <v>89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41"/>
      <c r="AD98" s="41"/>
      <c r="AE98" s="41"/>
      <c r="AF98" s="41"/>
      <c r="AG98" s="134">
        <f>ROUND(AG94 * AS98, 2)</f>
        <v>0</v>
      </c>
      <c r="AH98" s="135"/>
      <c r="AI98" s="135"/>
      <c r="AJ98" s="135"/>
      <c r="AK98" s="135"/>
      <c r="AL98" s="135"/>
      <c r="AM98" s="135"/>
      <c r="AN98" s="135">
        <f>ROUND(AG98 + AV98, 2)</f>
        <v>0</v>
      </c>
      <c r="AO98" s="135"/>
      <c r="AP98" s="135"/>
      <c r="AQ98" s="41"/>
      <c r="AR98" s="42"/>
      <c r="AS98" s="136">
        <v>0</v>
      </c>
      <c r="AT98" s="137" t="s">
        <v>90</v>
      </c>
      <c r="AU98" s="137" t="s">
        <v>44</v>
      </c>
      <c r="AV98" s="138">
        <f>ROUND(IF(AU98="základní",AG98*L32,IF(AU98="snížená",AG98*L33,0)), 2)</f>
        <v>0</v>
      </c>
      <c r="AW98" s="39"/>
      <c r="AX98" s="39"/>
      <c r="AY98" s="39"/>
      <c r="AZ98" s="39"/>
      <c r="BA98" s="39"/>
      <c r="BB98" s="39"/>
      <c r="BC98" s="39"/>
      <c r="BD98" s="39"/>
      <c r="BE98" s="39"/>
      <c r="BV98" s="16" t="s">
        <v>91</v>
      </c>
      <c r="BY98" s="139">
        <f>IF(AU98="základní",AV98,0)</f>
        <v>0</v>
      </c>
      <c r="BZ98" s="139">
        <f>IF(AU98="snížená",AV98,0)</f>
        <v>0</v>
      </c>
      <c r="CA98" s="139">
        <v>0</v>
      </c>
      <c r="CB98" s="139">
        <v>0</v>
      </c>
      <c r="CC98" s="139">
        <v>0</v>
      </c>
      <c r="CD98" s="139">
        <f>IF(AU98="základní",AG98,0)</f>
        <v>0</v>
      </c>
      <c r="CE98" s="139">
        <f>IF(AU98="snížená",AG98,0)</f>
        <v>0</v>
      </c>
      <c r="CF98" s="139">
        <f>IF(AU98="zákl. přenesená",AG98,0)</f>
        <v>0</v>
      </c>
      <c r="CG98" s="139">
        <f>IF(AU98="sníž. přenesená",AG98,0)</f>
        <v>0</v>
      </c>
      <c r="CH98" s="139">
        <f>IF(AU98="nulová",AG98,0)</f>
        <v>0</v>
      </c>
      <c r="CI98" s="16">
        <f>IF(AU98="základní",1,IF(AU98="snížená",2,IF(AU98="zákl. přenesená",4,IF(AU98="sníž. přenesená",5,3))))</f>
        <v>1</v>
      </c>
      <c r="CJ98" s="16">
        <f>IF(AT98="stavební čast",1,IF(AT98="investiční čast",2,3))</f>
        <v>1</v>
      </c>
      <c r="CK98" s="16" t="str">
        <f>IF(D98="Vyplň vlastní","","x")</f>
        <v>x</v>
      </c>
    </row>
    <row r="99" s="2" customFormat="1" ht="19.92" customHeight="1">
      <c r="A99" s="39"/>
      <c r="B99" s="40"/>
      <c r="C99" s="41"/>
      <c r="D99" s="140" t="s">
        <v>92</v>
      </c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41"/>
      <c r="AD99" s="41"/>
      <c r="AE99" s="41"/>
      <c r="AF99" s="41"/>
      <c r="AG99" s="134">
        <f>ROUND(AG94 * AS99, 2)</f>
        <v>0</v>
      </c>
      <c r="AH99" s="135"/>
      <c r="AI99" s="135"/>
      <c r="AJ99" s="135"/>
      <c r="AK99" s="135"/>
      <c r="AL99" s="135"/>
      <c r="AM99" s="135"/>
      <c r="AN99" s="135">
        <f>ROUND(AG99 + AV99, 2)</f>
        <v>0</v>
      </c>
      <c r="AO99" s="135"/>
      <c r="AP99" s="135"/>
      <c r="AQ99" s="41"/>
      <c r="AR99" s="42"/>
      <c r="AS99" s="136">
        <v>0</v>
      </c>
      <c r="AT99" s="137" t="s">
        <v>90</v>
      </c>
      <c r="AU99" s="137" t="s">
        <v>44</v>
      </c>
      <c r="AV99" s="138">
        <f>ROUND(IF(AU99="základní",AG99*L32,IF(AU99="snížená",AG99*L33,0)), 2)</f>
        <v>0</v>
      </c>
      <c r="AW99" s="39"/>
      <c r="AX99" s="39"/>
      <c r="AY99" s="39"/>
      <c r="AZ99" s="39"/>
      <c r="BA99" s="39"/>
      <c r="BB99" s="39"/>
      <c r="BC99" s="39"/>
      <c r="BD99" s="39"/>
      <c r="BE99" s="39"/>
      <c r="BV99" s="16" t="s">
        <v>93</v>
      </c>
      <c r="BY99" s="139">
        <f>IF(AU99="základní",AV99,0)</f>
        <v>0</v>
      </c>
      <c r="BZ99" s="139">
        <f>IF(AU99="snížená",AV99,0)</f>
        <v>0</v>
      </c>
      <c r="CA99" s="139">
        <v>0</v>
      </c>
      <c r="CB99" s="139">
        <v>0</v>
      </c>
      <c r="CC99" s="139">
        <v>0</v>
      </c>
      <c r="CD99" s="139">
        <f>IF(AU99="základní",AG99,0)</f>
        <v>0</v>
      </c>
      <c r="CE99" s="139">
        <f>IF(AU99="snížená",AG99,0)</f>
        <v>0</v>
      </c>
      <c r="CF99" s="139">
        <f>IF(AU99="zákl. přenesená",AG99,0)</f>
        <v>0</v>
      </c>
      <c r="CG99" s="139">
        <f>IF(AU99="sníž. přenesená",AG99,0)</f>
        <v>0</v>
      </c>
      <c r="CH99" s="139">
        <f>IF(AU99="nulová",AG99,0)</f>
        <v>0</v>
      </c>
      <c r="CI99" s="16">
        <f>IF(AU99="základní",1,IF(AU99="snížená",2,IF(AU99="zákl. přenesená",4,IF(AU99="sníž. přenesená",5,3))))</f>
        <v>1</v>
      </c>
      <c r="CJ99" s="16">
        <f>IF(AT99="stavební čast",1,IF(AT99="investiční čast",2,3))</f>
        <v>1</v>
      </c>
      <c r="CK99" s="16" t="str">
        <f>IF(D99="Vyplň vlastní","","x")</f>
        <v/>
      </c>
    </row>
    <row r="100" s="2" customFormat="1" ht="19.92" customHeight="1">
      <c r="A100" s="39"/>
      <c r="B100" s="40"/>
      <c r="C100" s="41"/>
      <c r="D100" s="140" t="s">
        <v>92</v>
      </c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41"/>
      <c r="AD100" s="41"/>
      <c r="AE100" s="41"/>
      <c r="AF100" s="41"/>
      <c r="AG100" s="134">
        <f>ROUND(AG94 * AS100, 2)</f>
        <v>0</v>
      </c>
      <c r="AH100" s="135"/>
      <c r="AI100" s="135"/>
      <c r="AJ100" s="135"/>
      <c r="AK100" s="135"/>
      <c r="AL100" s="135"/>
      <c r="AM100" s="135"/>
      <c r="AN100" s="135">
        <f>ROUND(AG100 + AV100, 2)</f>
        <v>0</v>
      </c>
      <c r="AO100" s="135"/>
      <c r="AP100" s="135"/>
      <c r="AQ100" s="41"/>
      <c r="AR100" s="42"/>
      <c r="AS100" s="136">
        <v>0</v>
      </c>
      <c r="AT100" s="137" t="s">
        <v>90</v>
      </c>
      <c r="AU100" s="137" t="s">
        <v>44</v>
      </c>
      <c r="AV100" s="138">
        <f>ROUND(IF(AU100="základní",AG100*L32,IF(AU100="snížená",AG100*L33,0)), 2)</f>
        <v>0</v>
      </c>
      <c r="AW100" s="39"/>
      <c r="AX100" s="39"/>
      <c r="AY100" s="39"/>
      <c r="AZ100" s="39"/>
      <c r="BA100" s="39"/>
      <c r="BB100" s="39"/>
      <c r="BC100" s="39"/>
      <c r="BD100" s="39"/>
      <c r="BE100" s="39"/>
      <c r="BV100" s="16" t="s">
        <v>93</v>
      </c>
      <c r="BY100" s="139">
        <f>IF(AU100="základní",AV100,0)</f>
        <v>0</v>
      </c>
      <c r="BZ100" s="139">
        <f>IF(AU100="snížená",AV100,0)</f>
        <v>0</v>
      </c>
      <c r="CA100" s="139">
        <v>0</v>
      </c>
      <c r="CB100" s="139">
        <v>0</v>
      </c>
      <c r="CC100" s="139">
        <v>0</v>
      </c>
      <c r="CD100" s="139">
        <f>IF(AU100="základní",AG100,0)</f>
        <v>0</v>
      </c>
      <c r="CE100" s="139">
        <f>IF(AU100="snížená",AG100,0)</f>
        <v>0</v>
      </c>
      <c r="CF100" s="139">
        <f>IF(AU100="zákl. přenesená",AG100,0)</f>
        <v>0</v>
      </c>
      <c r="CG100" s="139">
        <f>IF(AU100="sníž. přenesená",AG100,0)</f>
        <v>0</v>
      </c>
      <c r="CH100" s="139">
        <f>IF(AU100="nulová",AG100,0)</f>
        <v>0</v>
      </c>
      <c r="CI100" s="16">
        <f>IF(AU100="základní",1,IF(AU100="snížená",2,IF(AU100="zákl. přenesená",4,IF(AU100="sníž. přenesená",5,3))))</f>
        <v>1</v>
      </c>
      <c r="CJ100" s="16">
        <f>IF(AT100="stavební čast",1,IF(AT100="investiční čast",2,3))</f>
        <v>1</v>
      </c>
      <c r="CK100" s="16" t="str">
        <f>IF(D100="Vyplň vlastní","","x")</f>
        <v/>
      </c>
    </row>
    <row r="101" s="2" customFormat="1" ht="19.92" customHeight="1">
      <c r="A101" s="39"/>
      <c r="B101" s="40"/>
      <c r="C101" s="41"/>
      <c r="D101" s="140" t="s">
        <v>92</v>
      </c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41"/>
      <c r="AD101" s="41"/>
      <c r="AE101" s="41"/>
      <c r="AF101" s="41"/>
      <c r="AG101" s="134">
        <f>ROUND(AG94 * AS101, 2)</f>
        <v>0</v>
      </c>
      <c r="AH101" s="135"/>
      <c r="AI101" s="135"/>
      <c r="AJ101" s="135"/>
      <c r="AK101" s="135"/>
      <c r="AL101" s="135"/>
      <c r="AM101" s="135"/>
      <c r="AN101" s="135">
        <f>ROUND(AG101 + AV101, 2)</f>
        <v>0</v>
      </c>
      <c r="AO101" s="135"/>
      <c r="AP101" s="135"/>
      <c r="AQ101" s="41"/>
      <c r="AR101" s="42"/>
      <c r="AS101" s="141">
        <v>0</v>
      </c>
      <c r="AT101" s="142" t="s">
        <v>90</v>
      </c>
      <c r="AU101" s="142" t="s">
        <v>44</v>
      </c>
      <c r="AV101" s="143">
        <f>ROUND(IF(AU101="základní",AG101*L32,IF(AU101="snížená",AG101*L33,0)), 2)</f>
        <v>0</v>
      </c>
      <c r="AW101" s="39"/>
      <c r="AX101" s="39"/>
      <c r="AY101" s="39"/>
      <c r="AZ101" s="39"/>
      <c r="BA101" s="39"/>
      <c r="BB101" s="39"/>
      <c r="BC101" s="39"/>
      <c r="BD101" s="39"/>
      <c r="BE101" s="39"/>
      <c r="BV101" s="16" t="s">
        <v>93</v>
      </c>
      <c r="BY101" s="139">
        <f>IF(AU101="základní",AV101,0)</f>
        <v>0</v>
      </c>
      <c r="BZ101" s="139">
        <f>IF(AU101="snížená",AV101,0)</f>
        <v>0</v>
      </c>
      <c r="CA101" s="139">
        <v>0</v>
      </c>
      <c r="CB101" s="139">
        <v>0</v>
      </c>
      <c r="CC101" s="139">
        <v>0</v>
      </c>
      <c r="CD101" s="139">
        <f>IF(AU101="základní",AG101,0)</f>
        <v>0</v>
      </c>
      <c r="CE101" s="139">
        <f>IF(AU101="snížená",AG101,0)</f>
        <v>0</v>
      </c>
      <c r="CF101" s="139">
        <f>IF(AU101="zákl. přenesená",AG101,0)</f>
        <v>0</v>
      </c>
      <c r="CG101" s="139">
        <f>IF(AU101="sníž. přenesená",AG101,0)</f>
        <v>0</v>
      </c>
      <c r="CH101" s="139">
        <f>IF(AU101="nulová",AG101,0)</f>
        <v>0</v>
      </c>
      <c r="CI101" s="16">
        <f>IF(AU101="základní",1,IF(AU101="snížená",2,IF(AU101="zákl. přenesená",4,IF(AU101="sníž. přenesená",5,3))))</f>
        <v>1</v>
      </c>
      <c r="CJ101" s="16">
        <f>IF(AT101="stavební čast",1,IF(AT101="investiční čast",2,3))</f>
        <v>1</v>
      </c>
      <c r="CK101" s="16" t="str">
        <f>IF(D101="Vyplň vlastní","","x")</f>
        <v/>
      </c>
    </row>
    <row r="102" s="2" customFormat="1" ht="10.8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2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30" customHeight="1">
      <c r="A103" s="39"/>
      <c r="B103" s="40"/>
      <c r="C103" s="144" t="s">
        <v>94</v>
      </c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6">
        <f>ROUND(AG94 + AG97, 2)</f>
        <v>0</v>
      </c>
      <c r="AH103" s="146"/>
      <c r="AI103" s="146"/>
      <c r="AJ103" s="146"/>
      <c r="AK103" s="146"/>
      <c r="AL103" s="146"/>
      <c r="AM103" s="146"/>
      <c r="AN103" s="146">
        <f>ROUND(AN94 + AN97, 2)</f>
        <v>0</v>
      </c>
      <c r="AO103" s="146"/>
      <c r="AP103" s="146"/>
      <c r="AQ103" s="145"/>
      <c r="AR103" s="42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Le9RRb1h18obtGgkx9K8yzq8bubh/n9K0Nlnt3xpWM7Ym8nYL7cNW6Rgk659vQnUxkBB5dWJwGOPtANsHIMmMQ==" hashValue="VRCmnndAwWFdcFM2qSHvouJFcsDFHgvkk6otlMitvYQgLvA5B95L6fgFKe6HmOqh+HJMhVPncaKqxLo0g5ovPw==" algorithmName="SHA-512" password="CC35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0349 - Teplice, křižovat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9"/>
      <c r="AT3" s="16" t="s">
        <v>95</v>
      </c>
    </row>
    <row r="4" s="1" customFormat="1" ht="24.96" customHeight="1">
      <c r="B4" s="19"/>
      <c r="D4" s="149" t="s">
        <v>96</v>
      </c>
      <c r="L4" s="19"/>
      <c r="M4" s="150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9"/>
      <c r="B6" s="42"/>
      <c r="C6" s="39"/>
      <c r="D6" s="151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2"/>
      <c r="C7" s="39"/>
      <c r="D7" s="39"/>
      <c r="E7" s="152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2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2"/>
      <c r="C9" s="39"/>
      <c r="D9" s="151" t="s">
        <v>18</v>
      </c>
      <c r="E9" s="39"/>
      <c r="F9" s="153" t="s">
        <v>1</v>
      </c>
      <c r="G9" s="39"/>
      <c r="H9" s="39"/>
      <c r="I9" s="151" t="s">
        <v>19</v>
      </c>
      <c r="J9" s="153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2"/>
      <c r="C10" s="39"/>
      <c r="D10" s="151" t="s">
        <v>20</v>
      </c>
      <c r="E10" s="39"/>
      <c r="F10" s="153" t="s">
        <v>21</v>
      </c>
      <c r="G10" s="39"/>
      <c r="H10" s="39"/>
      <c r="I10" s="151" t="s">
        <v>22</v>
      </c>
      <c r="J10" s="154" t="str">
        <f>'Rekapitulace stavby'!AN8</f>
        <v>27. 12. 2022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2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2"/>
      <c r="C12" s="39"/>
      <c r="D12" s="151" t="s">
        <v>24</v>
      </c>
      <c r="E12" s="39"/>
      <c r="F12" s="39"/>
      <c r="G12" s="39"/>
      <c r="H12" s="39"/>
      <c r="I12" s="151" t="s">
        <v>25</v>
      </c>
      <c r="J12" s="153" t="str">
        <f>IF('Rekapitulace stavby'!AN10="","",'Rekapitulace stavby'!AN10)</f>
        <v/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2"/>
      <c r="C13" s="39"/>
      <c r="D13" s="39"/>
      <c r="E13" s="153" t="str">
        <f>IF('Rekapitulace stavby'!E11="","",'Rekapitulace stavby'!E11)</f>
        <v xml:space="preserve"> </v>
      </c>
      <c r="F13" s="39"/>
      <c r="G13" s="39"/>
      <c r="H13" s="39"/>
      <c r="I13" s="151" t="s">
        <v>27</v>
      </c>
      <c r="J13" s="153" t="str">
        <f>IF('Rekapitulace stavby'!AN11="","",'Rekapitulace stavby'!AN11)</f>
        <v/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2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2"/>
      <c r="C15" s="39"/>
      <c r="D15" s="151" t="s">
        <v>28</v>
      </c>
      <c r="E15" s="39"/>
      <c r="F15" s="39"/>
      <c r="G15" s="39"/>
      <c r="H15" s="39"/>
      <c r="I15" s="151" t="s">
        <v>25</v>
      </c>
      <c r="J15" s="32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2"/>
      <c r="C16" s="39"/>
      <c r="D16" s="39"/>
      <c r="E16" s="32" t="str">
        <f>'Rekapitulace stavby'!E14</f>
        <v>Vyplň údaj</v>
      </c>
      <c r="F16" s="153"/>
      <c r="G16" s="153"/>
      <c r="H16" s="153"/>
      <c r="I16" s="151" t="s">
        <v>27</v>
      </c>
      <c r="J16" s="32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2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2"/>
      <c r="C18" s="39"/>
      <c r="D18" s="151" t="s">
        <v>30</v>
      </c>
      <c r="E18" s="39"/>
      <c r="F18" s="39"/>
      <c r="G18" s="39"/>
      <c r="H18" s="39"/>
      <c r="I18" s="151" t="s">
        <v>25</v>
      </c>
      <c r="J18" s="153" t="s">
        <v>31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2"/>
      <c r="C19" s="39"/>
      <c r="D19" s="39"/>
      <c r="E19" s="153" t="s">
        <v>32</v>
      </c>
      <c r="F19" s="39"/>
      <c r="G19" s="39"/>
      <c r="H19" s="39"/>
      <c r="I19" s="151" t="s">
        <v>27</v>
      </c>
      <c r="J19" s="153" t="s">
        <v>33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2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2"/>
      <c r="C21" s="39"/>
      <c r="D21" s="151" t="s">
        <v>35</v>
      </c>
      <c r="E21" s="39"/>
      <c r="F21" s="39"/>
      <c r="G21" s="39"/>
      <c r="H21" s="39"/>
      <c r="I21" s="151" t="s">
        <v>25</v>
      </c>
      <c r="J21" s="153" t="s">
        <v>31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2"/>
      <c r="C22" s="39"/>
      <c r="D22" s="39"/>
      <c r="E22" s="153" t="s">
        <v>32</v>
      </c>
      <c r="F22" s="39"/>
      <c r="G22" s="39"/>
      <c r="H22" s="39"/>
      <c r="I22" s="151" t="s">
        <v>27</v>
      </c>
      <c r="J22" s="153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2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2"/>
      <c r="C24" s="39"/>
      <c r="D24" s="151" t="s">
        <v>36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55"/>
      <c r="B25" s="156"/>
      <c r="C25" s="155"/>
      <c r="D25" s="155"/>
      <c r="E25" s="157" t="s">
        <v>1</v>
      </c>
      <c r="F25" s="157"/>
      <c r="G25" s="157"/>
      <c r="H25" s="157"/>
      <c r="I25" s="155"/>
      <c r="J25" s="155"/>
      <c r="K25" s="155"/>
      <c r="L25" s="158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</row>
    <row r="26" s="2" customFormat="1" ht="6.96" customHeight="1">
      <c r="A26" s="39"/>
      <c r="B26" s="42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2"/>
      <c r="C27" s="39"/>
      <c r="D27" s="159"/>
      <c r="E27" s="159"/>
      <c r="F27" s="159"/>
      <c r="G27" s="159"/>
      <c r="H27" s="159"/>
      <c r="I27" s="159"/>
      <c r="J27" s="159"/>
      <c r="K27" s="15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4.4" customHeight="1">
      <c r="A28" s="39"/>
      <c r="B28" s="42"/>
      <c r="C28" s="39"/>
      <c r="D28" s="153" t="s">
        <v>97</v>
      </c>
      <c r="E28" s="39"/>
      <c r="F28" s="39"/>
      <c r="G28" s="39"/>
      <c r="H28" s="39"/>
      <c r="I28" s="39"/>
      <c r="J28" s="160">
        <f>J94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14.4" customHeight="1">
      <c r="A29" s="39"/>
      <c r="B29" s="42"/>
      <c r="C29" s="39"/>
      <c r="D29" s="161" t="s">
        <v>89</v>
      </c>
      <c r="E29" s="39"/>
      <c r="F29" s="39"/>
      <c r="G29" s="39"/>
      <c r="H29" s="39"/>
      <c r="I29" s="39"/>
      <c r="J29" s="160">
        <f>J101</f>
        <v>0</v>
      </c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2"/>
      <c r="C30" s="39"/>
      <c r="D30" s="162" t="s">
        <v>39</v>
      </c>
      <c r="E30" s="39"/>
      <c r="F30" s="39"/>
      <c r="G30" s="39"/>
      <c r="H30" s="39"/>
      <c r="I30" s="39"/>
      <c r="J30" s="163">
        <f>ROUND(J28 + J29,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2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2"/>
      <c r="C32" s="39"/>
      <c r="D32" s="39"/>
      <c r="E32" s="39"/>
      <c r="F32" s="164" t="s">
        <v>41</v>
      </c>
      <c r="G32" s="39"/>
      <c r="H32" s="39"/>
      <c r="I32" s="164" t="s">
        <v>40</v>
      </c>
      <c r="J32" s="16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2"/>
      <c r="C33" s="39"/>
      <c r="D33" s="165" t="s">
        <v>43</v>
      </c>
      <c r="E33" s="151" t="s">
        <v>44</v>
      </c>
      <c r="F33" s="166">
        <f>ROUND((SUM(BE101:BE108) + SUM(BE126:BE219)),  2)</f>
        <v>0</v>
      </c>
      <c r="G33" s="39"/>
      <c r="H33" s="39"/>
      <c r="I33" s="167">
        <v>0.20999999999999999</v>
      </c>
      <c r="J33" s="166">
        <f>ROUND(((SUM(BE101:BE108) + SUM(BE126:BE219))*I33),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2"/>
      <c r="C34" s="39"/>
      <c r="D34" s="39"/>
      <c r="E34" s="151" t="s">
        <v>45</v>
      </c>
      <c r="F34" s="166">
        <f>ROUND((SUM(BF101:BF108) + SUM(BF126:BF219)),  2)</f>
        <v>0</v>
      </c>
      <c r="G34" s="39"/>
      <c r="H34" s="39"/>
      <c r="I34" s="167">
        <v>0.12</v>
      </c>
      <c r="J34" s="166">
        <f>ROUND(((SUM(BF101:BF108) + SUM(BF126:BF219))*I34),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2"/>
      <c r="C35" s="39"/>
      <c r="D35" s="39"/>
      <c r="E35" s="151" t="s">
        <v>46</v>
      </c>
      <c r="F35" s="166">
        <f>ROUND((SUM(BG101:BG108) + SUM(BG126:BG219)),  2)</f>
        <v>0</v>
      </c>
      <c r="G35" s="39"/>
      <c r="H35" s="39"/>
      <c r="I35" s="167">
        <v>0.20999999999999999</v>
      </c>
      <c r="J35" s="16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2"/>
      <c r="C36" s="39"/>
      <c r="D36" s="39"/>
      <c r="E36" s="151" t="s">
        <v>47</v>
      </c>
      <c r="F36" s="166">
        <f>ROUND((SUM(BH101:BH108) + SUM(BH126:BH219)),  2)</f>
        <v>0</v>
      </c>
      <c r="G36" s="39"/>
      <c r="H36" s="39"/>
      <c r="I36" s="167">
        <v>0.12</v>
      </c>
      <c r="J36" s="16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2"/>
      <c r="C37" s="39"/>
      <c r="D37" s="39"/>
      <c r="E37" s="151" t="s">
        <v>48</v>
      </c>
      <c r="F37" s="166">
        <f>ROUND((SUM(BI101:BI108) + SUM(BI126:BI219)),  2)</f>
        <v>0</v>
      </c>
      <c r="G37" s="39"/>
      <c r="H37" s="39"/>
      <c r="I37" s="167">
        <v>0</v>
      </c>
      <c r="J37" s="16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2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2"/>
      <c r="C39" s="168"/>
      <c r="D39" s="169" t="s">
        <v>49</v>
      </c>
      <c r="E39" s="170"/>
      <c r="F39" s="170"/>
      <c r="G39" s="171" t="s">
        <v>50</v>
      </c>
      <c r="H39" s="172" t="s">
        <v>51</v>
      </c>
      <c r="I39" s="170"/>
      <c r="J39" s="173">
        <f>SUM(J30:J37)</f>
        <v>0</v>
      </c>
      <c r="K39" s="17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2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4"/>
      <c r="D50" s="175" t="s">
        <v>52</v>
      </c>
      <c r="E50" s="176"/>
      <c r="F50" s="176"/>
      <c r="G50" s="175" t="s">
        <v>53</v>
      </c>
      <c r="H50" s="176"/>
      <c r="I50" s="176"/>
      <c r="J50" s="176"/>
      <c r="K50" s="176"/>
      <c r="L50" s="64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9"/>
      <c r="B61" s="42"/>
      <c r="C61" s="39"/>
      <c r="D61" s="177" t="s">
        <v>54</v>
      </c>
      <c r="E61" s="178"/>
      <c r="F61" s="179" t="s">
        <v>55</v>
      </c>
      <c r="G61" s="177" t="s">
        <v>54</v>
      </c>
      <c r="H61" s="178"/>
      <c r="I61" s="178"/>
      <c r="J61" s="180" t="s">
        <v>55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9"/>
      <c r="B65" s="42"/>
      <c r="C65" s="39"/>
      <c r="D65" s="175" t="s">
        <v>56</v>
      </c>
      <c r="E65" s="181"/>
      <c r="F65" s="181"/>
      <c r="G65" s="175" t="s">
        <v>57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9"/>
      <c r="B76" s="42"/>
      <c r="C76" s="39"/>
      <c r="D76" s="177" t="s">
        <v>54</v>
      </c>
      <c r="E76" s="178"/>
      <c r="F76" s="179" t="s">
        <v>55</v>
      </c>
      <c r="G76" s="177" t="s">
        <v>54</v>
      </c>
      <c r="H76" s="178"/>
      <c r="I76" s="178"/>
      <c r="J76" s="180" t="s">
        <v>55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2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1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7" t="str">
        <f>E7</f>
        <v>Teplice, křižovatka Školní-Masarykova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1" t="s">
        <v>20</v>
      </c>
      <c r="D87" s="41"/>
      <c r="E87" s="41"/>
      <c r="F87" s="26" t="str">
        <f>F10</f>
        <v>Teplice</v>
      </c>
      <c r="G87" s="41"/>
      <c r="H87" s="41"/>
      <c r="I87" s="31" t="s">
        <v>22</v>
      </c>
      <c r="J87" s="80" t="str">
        <f>IF(J10="","",J10)</f>
        <v>27. 12. 2022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1" t="s">
        <v>24</v>
      </c>
      <c r="D89" s="41"/>
      <c r="E89" s="41"/>
      <c r="F89" s="26" t="str">
        <f>E13</f>
        <v xml:space="preserve"> </v>
      </c>
      <c r="G89" s="41"/>
      <c r="H89" s="41"/>
      <c r="I89" s="31" t="s">
        <v>30</v>
      </c>
      <c r="J89" s="35" t="str">
        <f>E19</f>
        <v>Elektroline, a.s.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1" t="s">
        <v>28</v>
      </c>
      <c r="D90" s="41"/>
      <c r="E90" s="41"/>
      <c r="F90" s="26" t="str">
        <f>IF(E16="","",E16)</f>
        <v>Vyplň údaj</v>
      </c>
      <c r="G90" s="41"/>
      <c r="H90" s="41"/>
      <c r="I90" s="31" t="s">
        <v>35</v>
      </c>
      <c r="J90" s="35" t="str">
        <f>E22</f>
        <v>Elektroline, a.s.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86" t="s">
        <v>99</v>
      </c>
      <c r="D92" s="145"/>
      <c r="E92" s="145"/>
      <c r="F92" s="145"/>
      <c r="G92" s="145"/>
      <c r="H92" s="145"/>
      <c r="I92" s="145"/>
      <c r="J92" s="187" t="s">
        <v>100</v>
      </c>
      <c r="K92" s="145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88" t="s">
        <v>101</v>
      </c>
      <c r="D94" s="41"/>
      <c r="E94" s="41"/>
      <c r="F94" s="41"/>
      <c r="G94" s="41"/>
      <c r="H94" s="41"/>
      <c r="I94" s="41"/>
      <c r="J94" s="111">
        <f>J126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6" t="s">
        <v>102</v>
      </c>
    </row>
    <row r="95" s="9" customFormat="1" ht="24.96" customHeight="1">
      <c r="A95" s="9"/>
      <c r="B95" s="189"/>
      <c r="C95" s="190"/>
      <c r="D95" s="191" t="s">
        <v>103</v>
      </c>
      <c r="E95" s="192"/>
      <c r="F95" s="192"/>
      <c r="G95" s="192"/>
      <c r="H95" s="192"/>
      <c r="I95" s="192"/>
      <c r="J95" s="193">
        <f>J127</f>
        <v>0</v>
      </c>
      <c r="K95" s="190"/>
      <c r="L95" s="19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5"/>
      <c r="C96" s="196"/>
      <c r="D96" s="197" t="s">
        <v>104</v>
      </c>
      <c r="E96" s="198"/>
      <c r="F96" s="198"/>
      <c r="G96" s="198"/>
      <c r="H96" s="198"/>
      <c r="I96" s="198"/>
      <c r="J96" s="199">
        <f>J128</f>
        <v>0</v>
      </c>
      <c r="K96" s="196"/>
      <c r="L96" s="20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5"/>
      <c r="C97" s="196"/>
      <c r="D97" s="197" t="s">
        <v>105</v>
      </c>
      <c r="E97" s="198"/>
      <c r="F97" s="198"/>
      <c r="G97" s="198"/>
      <c r="H97" s="198"/>
      <c r="I97" s="198"/>
      <c r="J97" s="199">
        <f>J140</f>
        <v>0</v>
      </c>
      <c r="K97" s="196"/>
      <c r="L97" s="20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9"/>
      <c r="C98" s="190"/>
      <c r="D98" s="191" t="s">
        <v>106</v>
      </c>
      <c r="E98" s="192"/>
      <c r="F98" s="192"/>
      <c r="G98" s="192"/>
      <c r="H98" s="192"/>
      <c r="I98" s="192"/>
      <c r="J98" s="193">
        <f>J206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29.28" customHeight="1">
      <c r="A101" s="39"/>
      <c r="B101" s="40"/>
      <c r="C101" s="188" t="s">
        <v>107</v>
      </c>
      <c r="D101" s="41"/>
      <c r="E101" s="41"/>
      <c r="F101" s="41"/>
      <c r="G101" s="41"/>
      <c r="H101" s="41"/>
      <c r="I101" s="41"/>
      <c r="J101" s="201">
        <f>ROUND(J102 + J103 + J104 + J105 + J106 + J107,2)</f>
        <v>0</v>
      </c>
      <c r="K101" s="41"/>
      <c r="L101" s="64"/>
      <c r="N101" s="202" t="s">
        <v>43</v>
      </c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8" customHeight="1">
      <c r="A102" s="39"/>
      <c r="B102" s="40"/>
      <c r="C102" s="41"/>
      <c r="D102" s="140" t="s">
        <v>108</v>
      </c>
      <c r="E102" s="133"/>
      <c r="F102" s="133"/>
      <c r="G102" s="41"/>
      <c r="H102" s="41"/>
      <c r="I102" s="41"/>
      <c r="J102" s="134">
        <v>0</v>
      </c>
      <c r="K102" s="41"/>
      <c r="L102" s="203"/>
      <c r="M102" s="204"/>
      <c r="N102" s="205" t="s">
        <v>44</v>
      </c>
      <c r="O102" s="204"/>
      <c r="P102" s="204"/>
      <c r="Q102" s="204"/>
      <c r="R102" s="204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7" t="s">
        <v>109</v>
      </c>
      <c r="AZ102" s="204"/>
      <c r="BA102" s="204"/>
      <c r="BB102" s="204"/>
      <c r="BC102" s="204"/>
      <c r="BD102" s="204"/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207" t="s">
        <v>84</v>
      </c>
      <c r="BK102" s="204"/>
      <c r="BL102" s="204"/>
      <c r="BM102" s="204"/>
    </row>
    <row r="103" s="2" customFormat="1" ht="18" customHeight="1">
      <c r="A103" s="39"/>
      <c r="B103" s="40"/>
      <c r="C103" s="41"/>
      <c r="D103" s="140" t="s">
        <v>110</v>
      </c>
      <c r="E103" s="133"/>
      <c r="F103" s="133"/>
      <c r="G103" s="41"/>
      <c r="H103" s="41"/>
      <c r="I103" s="41"/>
      <c r="J103" s="134">
        <v>0</v>
      </c>
      <c r="K103" s="41"/>
      <c r="L103" s="203"/>
      <c r="M103" s="204"/>
      <c r="N103" s="205" t="s">
        <v>44</v>
      </c>
      <c r="O103" s="204"/>
      <c r="P103" s="204"/>
      <c r="Q103" s="204"/>
      <c r="R103" s="204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7" t="s">
        <v>109</v>
      </c>
      <c r="AZ103" s="204"/>
      <c r="BA103" s="204"/>
      <c r="BB103" s="204"/>
      <c r="BC103" s="204"/>
      <c r="BD103" s="204"/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207" t="s">
        <v>84</v>
      </c>
      <c r="BK103" s="204"/>
      <c r="BL103" s="204"/>
      <c r="BM103" s="204"/>
    </row>
    <row r="104" s="2" customFormat="1" ht="18" customHeight="1">
      <c r="A104" s="39"/>
      <c r="B104" s="40"/>
      <c r="C104" s="41"/>
      <c r="D104" s="140" t="s">
        <v>111</v>
      </c>
      <c r="E104" s="133"/>
      <c r="F104" s="133"/>
      <c r="G104" s="41"/>
      <c r="H104" s="41"/>
      <c r="I104" s="41"/>
      <c r="J104" s="134">
        <v>0</v>
      </c>
      <c r="K104" s="41"/>
      <c r="L104" s="203"/>
      <c r="M104" s="204"/>
      <c r="N104" s="205" t="s">
        <v>44</v>
      </c>
      <c r="O104" s="204"/>
      <c r="P104" s="204"/>
      <c r="Q104" s="204"/>
      <c r="R104" s="204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7" t="s">
        <v>109</v>
      </c>
      <c r="AZ104" s="204"/>
      <c r="BA104" s="204"/>
      <c r="BB104" s="204"/>
      <c r="BC104" s="204"/>
      <c r="BD104" s="204"/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207" t="s">
        <v>84</v>
      </c>
      <c r="BK104" s="204"/>
      <c r="BL104" s="204"/>
      <c r="BM104" s="204"/>
    </row>
    <row r="105" s="2" customFormat="1" ht="18" customHeight="1">
      <c r="A105" s="39"/>
      <c r="B105" s="40"/>
      <c r="C105" s="41"/>
      <c r="D105" s="140" t="s">
        <v>112</v>
      </c>
      <c r="E105" s="133"/>
      <c r="F105" s="133"/>
      <c r="G105" s="41"/>
      <c r="H105" s="41"/>
      <c r="I105" s="41"/>
      <c r="J105" s="134">
        <v>0</v>
      </c>
      <c r="K105" s="41"/>
      <c r="L105" s="203"/>
      <c r="M105" s="204"/>
      <c r="N105" s="205" t="s">
        <v>44</v>
      </c>
      <c r="O105" s="204"/>
      <c r="P105" s="204"/>
      <c r="Q105" s="204"/>
      <c r="R105" s="204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7" t="s">
        <v>109</v>
      </c>
      <c r="AZ105" s="204"/>
      <c r="BA105" s="204"/>
      <c r="BB105" s="204"/>
      <c r="BC105" s="204"/>
      <c r="BD105" s="204"/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207" t="s">
        <v>84</v>
      </c>
      <c r="BK105" s="204"/>
      <c r="BL105" s="204"/>
      <c r="BM105" s="204"/>
    </row>
    <row r="106" s="2" customFormat="1" ht="18" customHeight="1">
      <c r="A106" s="39"/>
      <c r="B106" s="40"/>
      <c r="C106" s="41"/>
      <c r="D106" s="140" t="s">
        <v>113</v>
      </c>
      <c r="E106" s="133"/>
      <c r="F106" s="133"/>
      <c r="G106" s="41"/>
      <c r="H106" s="41"/>
      <c r="I106" s="41"/>
      <c r="J106" s="134">
        <v>0</v>
      </c>
      <c r="K106" s="41"/>
      <c r="L106" s="203"/>
      <c r="M106" s="204"/>
      <c r="N106" s="205" t="s">
        <v>44</v>
      </c>
      <c r="O106" s="204"/>
      <c r="P106" s="204"/>
      <c r="Q106" s="204"/>
      <c r="R106" s="204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7" t="s">
        <v>109</v>
      </c>
      <c r="AZ106" s="204"/>
      <c r="BA106" s="204"/>
      <c r="BB106" s="204"/>
      <c r="BC106" s="204"/>
      <c r="BD106" s="204"/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207" t="s">
        <v>84</v>
      </c>
      <c r="BK106" s="204"/>
      <c r="BL106" s="204"/>
      <c r="BM106" s="204"/>
    </row>
    <row r="107" s="2" customFormat="1" ht="18" customHeight="1">
      <c r="A107" s="39"/>
      <c r="B107" s="40"/>
      <c r="C107" s="41"/>
      <c r="D107" s="133" t="s">
        <v>114</v>
      </c>
      <c r="E107" s="41"/>
      <c r="F107" s="41"/>
      <c r="G107" s="41"/>
      <c r="H107" s="41"/>
      <c r="I107" s="41"/>
      <c r="J107" s="134">
        <f>ROUND(J28*T107,2)</f>
        <v>0</v>
      </c>
      <c r="K107" s="41"/>
      <c r="L107" s="203"/>
      <c r="M107" s="204"/>
      <c r="N107" s="205" t="s">
        <v>44</v>
      </c>
      <c r="O107" s="204"/>
      <c r="P107" s="204"/>
      <c r="Q107" s="204"/>
      <c r="R107" s="204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7" t="s">
        <v>115</v>
      </c>
      <c r="AZ107" s="204"/>
      <c r="BA107" s="204"/>
      <c r="BB107" s="204"/>
      <c r="BC107" s="204"/>
      <c r="BD107" s="204"/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207" t="s">
        <v>84</v>
      </c>
      <c r="BK107" s="204"/>
      <c r="BL107" s="204"/>
      <c r="BM107" s="204"/>
    </row>
    <row r="108" s="2" customForma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9.28" customHeight="1">
      <c r="A109" s="39"/>
      <c r="B109" s="40"/>
      <c r="C109" s="144" t="s">
        <v>94</v>
      </c>
      <c r="D109" s="145"/>
      <c r="E109" s="145"/>
      <c r="F109" s="145"/>
      <c r="G109" s="145"/>
      <c r="H109" s="145"/>
      <c r="I109" s="145"/>
      <c r="J109" s="146">
        <f>ROUND(J94+J101,2)</f>
        <v>0</v>
      </c>
      <c r="K109" s="145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2" t="s">
        <v>116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1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E7</f>
        <v>Teplice, křižovatka Školní-Masarykova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1" t="s">
        <v>20</v>
      </c>
      <c r="D120" s="41"/>
      <c r="E120" s="41"/>
      <c r="F120" s="26" t="str">
        <f>F10</f>
        <v>Teplice</v>
      </c>
      <c r="G120" s="41"/>
      <c r="H120" s="41"/>
      <c r="I120" s="31" t="s">
        <v>22</v>
      </c>
      <c r="J120" s="80" t="str">
        <f>IF(J10="","",J10)</f>
        <v>27. 12. 2022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1" t="s">
        <v>24</v>
      </c>
      <c r="D122" s="41"/>
      <c r="E122" s="41"/>
      <c r="F122" s="26" t="str">
        <f>E13</f>
        <v xml:space="preserve"> </v>
      </c>
      <c r="G122" s="41"/>
      <c r="H122" s="41"/>
      <c r="I122" s="31" t="s">
        <v>30</v>
      </c>
      <c r="J122" s="35" t="str">
        <f>E19</f>
        <v>Elektroline, a.s.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1" t="s">
        <v>28</v>
      </c>
      <c r="D123" s="41"/>
      <c r="E123" s="41"/>
      <c r="F123" s="26" t="str">
        <f>IF(E16="","",E16)</f>
        <v>Vyplň údaj</v>
      </c>
      <c r="G123" s="41"/>
      <c r="H123" s="41"/>
      <c r="I123" s="31" t="s">
        <v>35</v>
      </c>
      <c r="J123" s="35" t="str">
        <f>E22</f>
        <v>Elektroline, a.s.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9"/>
      <c r="B125" s="210"/>
      <c r="C125" s="211" t="s">
        <v>117</v>
      </c>
      <c r="D125" s="212" t="s">
        <v>64</v>
      </c>
      <c r="E125" s="212" t="s">
        <v>60</v>
      </c>
      <c r="F125" s="212" t="s">
        <v>61</v>
      </c>
      <c r="G125" s="212" t="s">
        <v>118</v>
      </c>
      <c r="H125" s="212" t="s">
        <v>119</v>
      </c>
      <c r="I125" s="212" t="s">
        <v>120</v>
      </c>
      <c r="J125" s="212" t="s">
        <v>100</v>
      </c>
      <c r="K125" s="213" t="s">
        <v>121</v>
      </c>
      <c r="L125" s="214"/>
      <c r="M125" s="101" t="s">
        <v>1</v>
      </c>
      <c r="N125" s="102" t="s">
        <v>43</v>
      </c>
      <c r="O125" s="102" t="s">
        <v>122</v>
      </c>
      <c r="P125" s="102" t="s">
        <v>123</v>
      </c>
      <c r="Q125" s="102" t="s">
        <v>124</v>
      </c>
      <c r="R125" s="102" t="s">
        <v>125</v>
      </c>
      <c r="S125" s="102" t="s">
        <v>126</v>
      </c>
      <c r="T125" s="103" t="s">
        <v>127</v>
      </c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</row>
    <row r="126" s="2" customFormat="1" ht="22.8" customHeight="1">
      <c r="A126" s="39"/>
      <c r="B126" s="40"/>
      <c r="C126" s="108" t="s">
        <v>128</v>
      </c>
      <c r="D126" s="41"/>
      <c r="E126" s="41"/>
      <c r="F126" s="41"/>
      <c r="G126" s="41"/>
      <c r="H126" s="41"/>
      <c r="I126" s="41"/>
      <c r="J126" s="215">
        <f>BK126</f>
        <v>0</v>
      </c>
      <c r="K126" s="41"/>
      <c r="L126" s="42"/>
      <c r="M126" s="104"/>
      <c r="N126" s="216"/>
      <c r="O126" s="105"/>
      <c r="P126" s="217">
        <f>P127+P206</f>
        <v>0</v>
      </c>
      <c r="Q126" s="105"/>
      <c r="R126" s="217">
        <f>R127+R206</f>
        <v>0</v>
      </c>
      <c r="S126" s="105"/>
      <c r="T126" s="218">
        <f>T127+T206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6" t="s">
        <v>78</v>
      </c>
      <c r="AU126" s="16" t="s">
        <v>102</v>
      </c>
      <c r="BK126" s="219">
        <f>BK127+BK206</f>
        <v>0</v>
      </c>
    </row>
    <row r="127" s="12" customFormat="1" ht="25.92" customHeight="1">
      <c r="A127" s="12"/>
      <c r="B127" s="220"/>
      <c r="C127" s="221"/>
      <c r="D127" s="222" t="s">
        <v>78</v>
      </c>
      <c r="E127" s="223" t="s">
        <v>129</v>
      </c>
      <c r="F127" s="223" t="s">
        <v>129</v>
      </c>
      <c r="G127" s="221"/>
      <c r="H127" s="221"/>
      <c r="I127" s="224"/>
      <c r="J127" s="225">
        <f>BK127</f>
        <v>0</v>
      </c>
      <c r="K127" s="221"/>
      <c r="L127" s="226"/>
      <c r="M127" s="227"/>
      <c r="N127" s="228"/>
      <c r="O127" s="228"/>
      <c r="P127" s="229">
        <f>P128+P140</f>
        <v>0</v>
      </c>
      <c r="Q127" s="228"/>
      <c r="R127" s="229">
        <f>R128+R140</f>
        <v>0</v>
      </c>
      <c r="S127" s="228"/>
      <c r="T127" s="230">
        <f>T128+T140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1" t="s">
        <v>84</v>
      </c>
      <c r="AT127" s="232" t="s">
        <v>78</v>
      </c>
      <c r="AU127" s="232" t="s">
        <v>79</v>
      </c>
      <c r="AY127" s="231" t="s">
        <v>130</v>
      </c>
      <c r="BK127" s="233">
        <f>BK128+BK140</f>
        <v>0</v>
      </c>
    </row>
    <row r="128" s="12" customFormat="1" ht="22.8" customHeight="1">
      <c r="A128" s="12"/>
      <c r="B128" s="220"/>
      <c r="C128" s="221"/>
      <c r="D128" s="222" t="s">
        <v>78</v>
      </c>
      <c r="E128" s="234" t="s">
        <v>131</v>
      </c>
      <c r="F128" s="234" t="s">
        <v>132</v>
      </c>
      <c r="G128" s="221"/>
      <c r="H128" s="221"/>
      <c r="I128" s="224"/>
      <c r="J128" s="235">
        <f>BK128</f>
        <v>0</v>
      </c>
      <c r="K128" s="221"/>
      <c r="L128" s="226"/>
      <c r="M128" s="227"/>
      <c r="N128" s="228"/>
      <c r="O128" s="228"/>
      <c r="P128" s="229">
        <f>SUM(P129:P139)</f>
        <v>0</v>
      </c>
      <c r="Q128" s="228"/>
      <c r="R128" s="229">
        <f>SUM(R129:R139)</f>
        <v>0</v>
      </c>
      <c r="S128" s="228"/>
      <c r="T128" s="230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1" t="s">
        <v>84</v>
      </c>
      <c r="AT128" s="232" t="s">
        <v>78</v>
      </c>
      <c r="AU128" s="232" t="s">
        <v>84</v>
      </c>
      <c r="AY128" s="231" t="s">
        <v>130</v>
      </c>
      <c r="BK128" s="233">
        <f>SUM(BK129:BK139)</f>
        <v>0</v>
      </c>
    </row>
    <row r="129" s="2" customFormat="1" ht="16.5" customHeight="1">
      <c r="A129" s="39"/>
      <c r="B129" s="40"/>
      <c r="C129" s="236" t="s">
        <v>84</v>
      </c>
      <c r="D129" s="236" t="s">
        <v>133</v>
      </c>
      <c r="E129" s="237" t="s">
        <v>134</v>
      </c>
      <c r="F129" s="238" t="s">
        <v>135</v>
      </c>
      <c r="G129" s="239" t="s">
        <v>136</v>
      </c>
      <c r="H129" s="240">
        <v>3</v>
      </c>
      <c r="I129" s="241"/>
      <c r="J129" s="242">
        <f>ROUND(I129*H129,2)</f>
        <v>0</v>
      </c>
      <c r="K129" s="238" t="s">
        <v>1</v>
      </c>
      <c r="L129" s="42"/>
      <c r="M129" s="243" t="s">
        <v>1</v>
      </c>
      <c r="N129" s="244" t="s">
        <v>44</v>
      </c>
      <c r="O129" s="92"/>
      <c r="P129" s="245">
        <f>O129*H129</f>
        <v>0</v>
      </c>
      <c r="Q129" s="245">
        <v>0</v>
      </c>
      <c r="R129" s="245">
        <f>Q129*H129</f>
        <v>0</v>
      </c>
      <c r="S129" s="245">
        <v>0</v>
      </c>
      <c r="T129" s="24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7" t="s">
        <v>137</v>
      </c>
      <c r="AT129" s="247" t="s">
        <v>133</v>
      </c>
      <c r="AU129" s="247" t="s">
        <v>95</v>
      </c>
      <c r="AY129" s="16" t="s">
        <v>130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84</v>
      </c>
      <c r="BK129" s="139">
        <f>ROUND(I129*H129,2)</f>
        <v>0</v>
      </c>
      <c r="BL129" s="16" t="s">
        <v>137</v>
      </c>
      <c r="BM129" s="247" t="s">
        <v>138</v>
      </c>
    </row>
    <row r="130" s="2" customFormat="1">
      <c r="A130" s="39"/>
      <c r="B130" s="40"/>
      <c r="C130" s="41"/>
      <c r="D130" s="248" t="s">
        <v>139</v>
      </c>
      <c r="E130" s="41"/>
      <c r="F130" s="249" t="s">
        <v>140</v>
      </c>
      <c r="G130" s="41"/>
      <c r="H130" s="41"/>
      <c r="I130" s="206"/>
      <c r="J130" s="41"/>
      <c r="K130" s="41"/>
      <c r="L130" s="42"/>
      <c r="M130" s="250"/>
      <c r="N130" s="251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6" t="s">
        <v>139</v>
      </c>
      <c r="AU130" s="16" t="s">
        <v>95</v>
      </c>
    </row>
    <row r="131" s="2" customFormat="1" ht="16.5" customHeight="1">
      <c r="A131" s="39"/>
      <c r="B131" s="40"/>
      <c r="C131" s="236" t="s">
        <v>95</v>
      </c>
      <c r="D131" s="236" t="s">
        <v>133</v>
      </c>
      <c r="E131" s="237" t="s">
        <v>141</v>
      </c>
      <c r="F131" s="238" t="s">
        <v>142</v>
      </c>
      <c r="G131" s="239" t="s">
        <v>136</v>
      </c>
      <c r="H131" s="240">
        <v>1</v>
      </c>
      <c r="I131" s="241"/>
      <c r="J131" s="242">
        <f>ROUND(I131*H131,2)</f>
        <v>0</v>
      </c>
      <c r="K131" s="238" t="s">
        <v>1</v>
      </c>
      <c r="L131" s="42"/>
      <c r="M131" s="243" t="s">
        <v>1</v>
      </c>
      <c r="N131" s="244" t="s">
        <v>44</v>
      </c>
      <c r="O131" s="92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7" t="s">
        <v>137</v>
      </c>
      <c r="AT131" s="247" t="s">
        <v>133</v>
      </c>
      <c r="AU131" s="247" t="s">
        <v>95</v>
      </c>
      <c r="AY131" s="16" t="s">
        <v>130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84</v>
      </c>
      <c r="BK131" s="139">
        <f>ROUND(I131*H131,2)</f>
        <v>0</v>
      </c>
      <c r="BL131" s="16" t="s">
        <v>137</v>
      </c>
      <c r="BM131" s="247" t="s">
        <v>143</v>
      </c>
    </row>
    <row r="132" s="2" customFormat="1">
      <c r="A132" s="39"/>
      <c r="B132" s="40"/>
      <c r="C132" s="41"/>
      <c r="D132" s="248" t="s">
        <v>139</v>
      </c>
      <c r="E132" s="41"/>
      <c r="F132" s="249" t="s">
        <v>144</v>
      </c>
      <c r="G132" s="41"/>
      <c r="H132" s="41"/>
      <c r="I132" s="206"/>
      <c r="J132" s="41"/>
      <c r="K132" s="41"/>
      <c r="L132" s="42"/>
      <c r="M132" s="250"/>
      <c r="N132" s="251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6" t="s">
        <v>139</v>
      </c>
      <c r="AU132" s="16" t="s">
        <v>95</v>
      </c>
    </row>
    <row r="133" s="2" customFormat="1" ht="16.5" customHeight="1">
      <c r="A133" s="39"/>
      <c r="B133" s="40"/>
      <c r="C133" s="236" t="s">
        <v>145</v>
      </c>
      <c r="D133" s="236" t="s">
        <v>133</v>
      </c>
      <c r="E133" s="237" t="s">
        <v>146</v>
      </c>
      <c r="F133" s="238" t="s">
        <v>147</v>
      </c>
      <c r="G133" s="239" t="s">
        <v>148</v>
      </c>
      <c r="H133" s="240">
        <v>1700</v>
      </c>
      <c r="I133" s="241"/>
      <c r="J133" s="242">
        <f>ROUND(I133*H133,2)</f>
        <v>0</v>
      </c>
      <c r="K133" s="238" t="s">
        <v>1</v>
      </c>
      <c r="L133" s="42"/>
      <c r="M133" s="243" t="s">
        <v>1</v>
      </c>
      <c r="N133" s="244" t="s">
        <v>44</v>
      </c>
      <c r="O133" s="92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7" t="s">
        <v>137</v>
      </c>
      <c r="AT133" s="247" t="s">
        <v>133</v>
      </c>
      <c r="AU133" s="247" t="s">
        <v>95</v>
      </c>
      <c r="AY133" s="16" t="s">
        <v>130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84</v>
      </c>
      <c r="BK133" s="139">
        <f>ROUND(I133*H133,2)</f>
        <v>0</v>
      </c>
      <c r="BL133" s="16" t="s">
        <v>137</v>
      </c>
      <c r="BM133" s="247" t="s">
        <v>149</v>
      </c>
    </row>
    <row r="134" s="2" customFormat="1" ht="21.75" customHeight="1">
      <c r="A134" s="39"/>
      <c r="B134" s="40"/>
      <c r="C134" s="236" t="s">
        <v>137</v>
      </c>
      <c r="D134" s="236" t="s">
        <v>133</v>
      </c>
      <c r="E134" s="237" t="s">
        <v>150</v>
      </c>
      <c r="F134" s="238" t="s">
        <v>151</v>
      </c>
      <c r="G134" s="239" t="s">
        <v>136</v>
      </c>
      <c r="H134" s="240">
        <v>98</v>
      </c>
      <c r="I134" s="241"/>
      <c r="J134" s="242">
        <f>ROUND(I134*H134,2)</f>
        <v>0</v>
      </c>
      <c r="K134" s="238" t="s">
        <v>1</v>
      </c>
      <c r="L134" s="42"/>
      <c r="M134" s="243" t="s">
        <v>1</v>
      </c>
      <c r="N134" s="244" t="s">
        <v>44</v>
      </c>
      <c r="O134" s="92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7" t="s">
        <v>137</v>
      </c>
      <c r="AT134" s="247" t="s">
        <v>133</v>
      </c>
      <c r="AU134" s="247" t="s">
        <v>95</v>
      </c>
      <c r="AY134" s="16" t="s">
        <v>130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84</v>
      </c>
      <c r="BK134" s="139">
        <f>ROUND(I134*H134,2)</f>
        <v>0</v>
      </c>
      <c r="BL134" s="16" t="s">
        <v>137</v>
      </c>
      <c r="BM134" s="247" t="s">
        <v>152</v>
      </c>
    </row>
    <row r="135" s="2" customFormat="1" ht="16.5" customHeight="1">
      <c r="A135" s="39"/>
      <c r="B135" s="40"/>
      <c r="C135" s="236" t="s">
        <v>153</v>
      </c>
      <c r="D135" s="236" t="s">
        <v>133</v>
      </c>
      <c r="E135" s="237" t="s">
        <v>154</v>
      </c>
      <c r="F135" s="238" t="s">
        <v>155</v>
      </c>
      <c r="G135" s="239" t="s">
        <v>136</v>
      </c>
      <c r="H135" s="240">
        <v>21</v>
      </c>
      <c r="I135" s="241"/>
      <c r="J135" s="242">
        <f>ROUND(I135*H135,2)</f>
        <v>0</v>
      </c>
      <c r="K135" s="238" t="s">
        <v>1</v>
      </c>
      <c r="L135" s="42"/>
      <c r="M135" s="243" t="s">
        <v>1</v>
      </c>
      <c r="N135" s="244" t="s">
        <v>44</v>
      </c>
      <c r="O135" s="92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7" t="s">
        <v>137</v>
      </c>
      <c r="AT135" s="247" t="s">
        <v>133</v>
      </c>
      <c r="AU135" s="247" t="s">
        <v>95</v>
      </c>
      <c r="AY135" s="16" t="s">
        <v>130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84</v>
      </c>
      <c r="BK135" s="139">
        <f>ROUND(I135*H135,2)</f>
        <v>0</v>
      </c>
      <c r="BL135" s="16" t="s">
        <v>137</v>
      </c>
      <c r="BM135" s="247" t="s">
        <v>156</v>
      </c>
    </row>
    <row r="136" s="2" customFormat="1" ht="16.5" customHeight="1">
      <c r="A136" s="39"/>
      <c r="B136" s="40"/>
      <c r="C136" s="236" t="s">
        <v>157</v>
      </c>
      <c r="D136" s="236" t="s">
        <v>133</v>
      </c>
      <c r="E136" s="237" t="s">
        <v>158</v>
      </c>
      <c r="F136" s="238" t="s">
        <v>159</v>
      </c>
      <c r="G136" s="239" t="s">
        <v>136</v>
      </c>
      <c r="H136" s="240">
        <v>41</v>
      </c>
      <c r="I136" s="241"/>
      <c r="J136" s="242">
        <f>ROUND(I136*H136,2)</f>
        <v>0</v>
      </c>
      <c r="K136" s="238" t="s">
        <v>1</v>
      </c>
      <c r="L136" s="42"/>
      <c r="M136" s="243" t="s">
        <v>1</v>
      </c>
      <c r="N136" s="244" t="s">
        <v>44</v>
      </c>
      <c r="O136" s="92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7" t="s">
        <v>137</v>
      </c>
      <c r="AT136" s="247" t="s">
        <v>133</v>
      </c>
      <c r="AU136" s="247" t="s">
        <v>95</v>
      </c>
      <c r="AY136" s="16" t="s">
        <v>130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84</v>
      </c>
      <c r="BK136" s="139">
        <f>ROUND(I136*H136,2)</f>
        <v>0</v>
      </c>
      <c r="BL136" s="16" t="s">
        <v>137</v>
      </c>
      <c r="BM136" s="247" t="s">
        <v>160</v>
      </c>
    </row>
    <row r="137" s="2" customFormat="1" ht="16.5" customHeight="1">
      <c r="A137" s="39"/>
      <c r="B137" s="40"/>
      <c r="C137" s="236" t="s">
        <v>161</v>
      </c>
      <c r="D137" s="236" t="s">
        <v>133</v>
      </c>
      <c r="E137" s="237" t="s">
        <v>162</v>
      </c>
      <c r="F137" s="238" t="s">
        <v>163</v>
      </c>
      <c r="G137" s="239" t="s">
        <v>136</v>
      </c>
      <c r="H137" s="240">
        <v>1700</v>
      </c>
      <c r="I137" s="241"/>
      <c r="J137" s="242">
        <f>ROUND(I137*H137,2)</f>
        <v>0</v>
      </c>
      <c r="K137" s="238" t="s">
        <v>1</v>
      </c>
      <c r="L137" s="42"/>
      <c r="M137" s="243" t="s">
        <v>1</v>
      </c>
      <c r="N137" s="244" t="s">
        <v>44</v>
      </c>
      <c r="O137" s="92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7" t="s">
        <v>137</v>
      </c>
      <c r="AT137" s="247" t="s">
        <v>133</v>
      </c>
      <c r="AU137" s="247" t="s">
        <v>95</v>
      </c>
      <c r="AY137" s="16" t="s">
        <v>130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84</v>
      </c>
      <c r="BK137" s="139">
        <f>ROUND(I137*H137,2)</f>
        <v>0</v>
      </c>
      <c r="BL137" s="16" t="s">
        <v>137</v>
      </c>
      <c r="BM137" s="247" t="s">
        <v>164</v>
      </c>
    </row>
    <row r="138" s="2" customFormat="1" ht="21.75" customHeight="1">
      <c r="A138" s="39"/>
      <c r="B138" s="40"/>
      <c r="C138" s="236" t="s">
        <v>165</v>
      </c>
      <c r="D138" s="236" t="s">
        <v>133</v>
      </c>
      <c r="E138" s="237" t="s">
        <v>166</v>
      </c>
      <c r="F138" s="238" t="s">
        <v>167</v>
      </c>
      <c r="G138" s="239" t="s">
        <v>136</v>
      </c>
      <c r="H138" s="240">
        <v>55</v>
      </c>
      <c r="I138" s="241"/>
      <c r="J138" s="242">
        <f>ROUND(I138*H138,2)</f>
        <v>0</v>
      </c>
      <c r="K138" s="238" t="s">
        <v>1</v>
      </c>
      <c r="L138" s="42"/>
      <c r="M138" s="243" t="s">
        <v>1</v>
      </c>
      <c r="N138" s="244" t="s">
        <v>44</v>
      </c>
      <c r="O138" s="92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7" t="s">
        <v>137</v>
      </c>
      <c r="AT138" s="247" t="s">
        <v>133</v>
      </c>
      <c r="AU138" s="247" t="s">
        <v>95</v>
      </c>
      <c r="AY138" s="16" t="s">
        <v>130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84</v>
      </c>
      <c r="BK138" s="139">
        <f>ROUND(I138*H138,2)</f>
        <v>0</v>
      </c>
      <c r="BL138" s="16" t="s">
        <v>137</v>
      </c>
      <c r="BM138" s="247" t="s">
        <v>168</v>
      </c>
    </row>
    <row r="139" s="2" customFormat="1" ht="16.5" customHeight="1">
      <c r="A139" s="39"/>
      <c r="B139" s="40"/>
      <c r="C139" s="236" t="s">
        <v>169</v>
      </c>
      <c r="D139" s="236" t="s">
        <v>133</v>
      </c>
      <c r="E139" s="237" t="s">
        <v>170</v>
      </c>
      <c r="F139" s="238" t="s">
        <v>171</v>
      </c>
      <c r="G139" s="239" t="s">
        <v>136</v>
      </c>
      <c r="H139" s="240">
        <v>55</v>
      </c>
      <c r="I139" s="241"/>
      <c r="J139" s="242">
        <f>ROUND(I139*H139,2)</f>
        <v>0</v>
      </c>
      <c r="K139" s="238" t="s">
        <v>1</v>
      </c>
      <c r="L139" s="42"/>
      <c r="M139" s="243" t="s">
        <v>1</v>
      </c>
      <c r="N139" s="244" t="s">
        <v>44</v>
      </c>
      <c r="O139" s="92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7" t="s">
        <v>137</v>
      </c>
      <c r="AT139" s="247" t="s">
        <v>133</v>
      </c>
      <c r="AU139" s="247" t="s">
        <v>95</v>
      </c>
      <c r="AY139" s="16" t="s">
        <v>130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84</v>
      </c>
      <c r="BK139" s="139">
        <f>ROUND(I139*H139,2)</f>
        <v>0</v>
      </c>
      <c r="BL139" s="16" t="s">
        <v>137</v>
      </c>
      <c r="BM139" s="247" t="s">
        <v>172</v>
      </c>
    </row>
    <row r="140" s="12" customFormat="1" ht="22.8" customHeight="1">
      <c r="A140" s="12"/>
      <c r="B140" s="220"/>
      <c r="C140" s="221"/>
      <c r="D140" s="222" t="s">
        <v>78</v>
      </c>
      <c r="E140" s="234" t="s">
        <v>173</v>
      </c>
      <c r="F140" s="234" t="s">
        <v>174</v>
      </c>
      <c r="G140" s="221"/>
      <c r="H140" s="221"/>
      <c r="I140" s="224"/>
      <c r="J140" s="235">
        <f>BK140</f>
        <v>0</v>
      </c>
      <c r="K140" s="221"/>
      <c r="L140" s="226"/>
      <c r="M140" s="227"/>
      <c r="N140" s="228"/>
      <c r="O140" s="228"/>
      <c r="P140" s="229">
        <f>SUM(P141:P205)</f>
        <v>0</v>
      </c>
      <c r="Q140" s="228"/>
      <c r="R140" s="229">
        <f>SUM(R141:R205)</f>
        <v>0</v>
      </c>
      <c r="S140" s="228"/>
      <c r="T140" s="230">
        <f>SUM(T141:T205)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1" t="s">
        <v>84</v>
      </c>
      <c r="AT140" s="232" t="s">
        <v>78</v>
      </c>
      <c r="AU140" s="232" t="s">
        <v>84</v>
      </c>
      <c r="AY140" s="231" t="s">
        <v>130</v>
      </c>
      <c r="BK140" s="233">
        <f>SUM(BK141:BK205)</f>
        <v>0</v>
      </c>
    </row>
    <row r="141" s="2" customFormat="1" ht="21.75" customHeight="1">
      <c r="A141" s="39"/>
      <c r="B141" s="40"/>
      <c r="C141" s="252" t="s">
        <v>175</v>
      </c>
      <c r="D141" s="252" t="s">
        <v>176</v>
      </c>
      <c r="E141" s="253" t="s">
        <v>177</v>
      </c>
      <c r="F141" s="254" t="s">
        <v>178</v>
      </c>
      <c r="G141" s="255" t="s">
        <v>136</v>
      </c>
      <c r="H141" s="256">
        <v>6</v>
      </c>
      <c r="I141" s="257"/>
      <c r="J141" s="258">
        <f>ROUND(I141*H141,2)</f>
        <v>0</v>
      </c>
      <c r="K141" s="254" t="s">
        <v>1</v>
      </c>
      <c r="L141" s="259"/>
      <c r="M141" s="260" t="s">
        <v>1</v>
      </c>
      <c r="N141" s="261" t="s">
        <v>44</v>
      </c>
      <c r="O141" s="92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7" t="s">
        <v>165</v>
      </c>
      <c r="AT141" s="247" t="s">
        <v>176</v>
      </c>
      <c r="AU141" s="247" t="s">
        <v>95</v>
      </c>
      <c r="AY141" s="16" t="s">
        <v>130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84</v>
      </c>
      <c r="BK141" s="139">
        <f>ROUND(I141*H141,2)</f>
        <v>0</v>
      </c>
      <c r="BL141" s="16" t="s">
        <v>137</v>
      </c>
      <c r="BM141" s="247" t="s">
        <v>179</v>
      </c>
    </row>
    <row r="142" s="2" customFormat="1" ht="16.5" customHeight="1">
      <c r="A142" s="39"/>
      <c r="B142" s="40"/>
      <c r="C142" s="236" t="s">
        <v>180</v>
      </c>
      <c r="D142" s="236" t="s">
        <v>133</v>
      </c>
      <c r="E142" s="237" t="s">
        <v>181</v>
      </c>
      <c r="F142" s="238" t="s">
        <v>182</v>
      </c>
      <c r="G142" s="239" t="s">
        <v>136</v>
      </c>
      <c r="H142" s="240">
        <v>6</v>
      </c>
      <c r="I142" s="241"/>
      <c r="J142" s="242">
        <f>ROUND(I142*H142,2)</f>
        <v>0</v>
      </c>
      <c r="K142" s="238" t="s">
        <v>1</v>
      </c>
      <c r="L142" s="42"/>
      <c r="M142" s="243" t="s">
        <v>1</v>
      </c>
      <c r="N142" s="244" t="s">
        <v>44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137</v>
      </c>
      <c r="AT142" s="247" t="s">
        <v>133</v>
      </c>
      <c r="AU142" s="247" t="s">
        <v>95</v>
      </c>
      <c r="AY142" s="16" t="s">
        <v>130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84</v>
      </c>
      <c r="BK142" s="139">
        <f>ROUND(I142*H142,2)</f>
        <v>0</v>
      </c>
      <c r="BL142" s="16" t="s">
        <v>137</v>
      </c>
      <c r="BM142" s="247" t="s">
        <v>183</v>
      </c>
    </row>
    <row r="143" s="2" customFormat="1" ht="24.15" customHeight="1">
      <c r="A143" s="39"/>
      <c r="B143" s="40"/>
      <c r="C143" s="236" t="s">
        <v>8</v>
      </c>
      <c r="D143" s="236" t="s">
        <v>133</v>
      </c>
      <c r="E143" s="237" t="s">
        <v>184</v>
      </c>
      <c r="F143" s="238" t="s">
        <v>185</v>
      </c>
      <c r="G143" s="239" t="s">
        <v>136</v>
      </c>
      <c r="H143" s="240">
        <v>55</v>
      </c>
      <c r="I143" s="241"/>
      <c r="J143" s="242">
        <f>ROUND(I143*H143,2)</f>
        <v>0</v>
      </c>
      <c r="K143" s="238" t="s">
        <v>1</v>
      </c>
      <c r="L143" s="42"/>
      <c r="M143" s="243" t="s">
        <v>1</v>
      </c>
      <c r="N143" s="244" t="s">
        <v>44</v>
      </c>
      <c r="O143" s="92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7" t="s">
        <v>137</v>
      </c>
      <c r="AT143" s="247" t="s">
        <v>133</v>
      </c>
      <c r="AU143" s="247" t="s">
        <v>95</v>
      </c>
      <c r="AY143" s="16" t="s">
        <v>130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84</v>
      </c>
      <c r="BK143" s="139">
        <f>ROUND(I143*H143,2)</f>
        <v>0</v>
      </c>
      <c r="BL143" s="16" t="s">
        <v>137</v>
      </c>
      <c r="BM143" s="247" t="s">
        <v>186</v>
      </c>
    </row>
    <row r="144" s="2" customFormat="1" ht="16.5" customHeight="1">
      <c r="A144" s="39"/>
      <c r="B144" s="40"/>
      <c r="C144" s="236" t="s">
        <v>187</v>
      </c>
      <c r="D144" s="236" t="s">
        <v>133</v>
      </c>
      <c r="E144" s="237" t="s">
        <v>188</v>
      </c>
      <c r="F144" s="238" t="s">
        <v>189</v>
      </c>
      <c r="G144" s="239" t="s">
        <v>136</v>
      </c>
      <c r="H144" s="240">
        <v>55</v>
      </c>
      <c r="I144" s="241"/>
      <c r="J144" s="242">
        <f>ROUND(I144*H144,2)</f>
        <v>0</v>
      </c>
      <c r="K144" s="238" t="s">
        <v>1</v>
      </c>
      <c r="L144" s="42"/>
      <c r="M144" s="243" t="s">
        <v>1</v>
      </c>
      <c r="N144" s="244" t="s">
        <v>44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137</v>
      </c>
      <c r="AT144" s="247" t="s">
        <v>133</v>
      </c>
      <c r="AU144" s="247" t="s">
        <v>95</v>
      </c>
      <c r="AY144" s="16" t="s">
        <v>130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84</v>
      </c>
      <c r="BK144" s="139">
        <f>ROUND(I144*H144,2)</f>
        <v>0</v>
      </c>
      <c r="BL144" s="16" t="s">
        <v>137</v>
      </c>
      <c r="BM144" s="247" t="s">
        <v>190</v>
      </c>
    </row>
    <row r="145" s="2" customFormat="1" ht="16.5" customHeight="1">
      <c r="A145" s="39"/>
      <c r="B145" s="40"/>
      <c r="C145" s="252" t="s">
        <v>191</v>
      </c>
      <c r="D145" s="252" t="s">
        <v>176</v>
      </c>
      <c r="E145" s="253" t="s">
        <v>192</v>
      </c>
      <c r="F145" s="254" t="s">
        <v>193</v>
      </c>
      <c r="G145" s="255" t="s">
        <v>136</v>
      </c>
      <c r="H145" s="256">
        <v>55</v>
      </c>
      <c r="I145" s="257"/>
      <c r="J145" s="258">
        <f>ROUND(I145*H145,2)</f>
        <v>0</v>
      </c>
      <c r="K145" s="254" t="s">
        <v>1</v>
      </c>
      <c r="L145" s="259"/>
      <c r="M145" s="260" t="s">
        <v>1</v>
      </c>
      <c r="N145" s="261" t="s">
        <v>44</v>
      </c>
      <c r="O145" s="92"/>
      <c r="P145" s="245">
        <f>O145*H145</f>
        <v>0</v>
      </c>
      <c r="Q145" s="245">
        <v>0</v>
      </c>
      <c r="R145" s="245">
        <f>Q145*H145</f>
        <v>0</v>
      </c>
      <c r="S145" s="245">
        <v>0</v>
      </c>
      <c r="T145" s="24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165</v>
      </c>
      <c r="AT145" s="247" t="s">
        <v>176</v>
      </c>
      <c r="AU145" s="247" t="s">
        <v>95</v>
      </c>
      <c r="AY145" s="16" t="s">
        <v>130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84</v>
      </c>
      <c r="BK145" s="139">
        <f>ROUND(I145*H145,2)</f>
        <v>0</v>
      </c>
      <c r="BL145" s="16" t="s">
        <v>137</v>
      </c>
      <c r="BM145" s="247" t="s">
        <v>194</v>
      </c>
    </row>
    <row r="146" s="2" customFormat="1" ht="21.75" customHeight="1">
      <c r="A146" s="39"/>
      <c r="B146" s="40"/>
      <c r="C146" s="252" t="s">
        <v>195</v>
      </c>
      <c r="D146" s="252" t="s">
        <v>176</v>
      </c>
      <c r="E146" s="253" t="s">
        <v>196</v>
      </c>
      <c r="F146" s="254" t="s">
        <v>197</v>
      </c>
      <c r="G146" s="255" t="s">
        <v>136</v>
      </c>
      <c r="H146" s="256">
        <v>55</v>
      </c>
      <c r="I146" s="257"/>
      <c r="J146" s="258">
        <f>ROUND(I146*H146,2)</f>
        <v>0</v>
      </c>
      <c r="K146" s="254" t="s">
        <v>1</v>
      </c>
      <c r="L146" s="259"/>
      <c r="M146" s="260" t="s">
        <v>1</v>
      </c>
      <c r="N146" s="261" t="s">
        <v>44</v>
      </c>
      <c r="O146" s="92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7" t="s">
        <v>165</v>
      </c>
      <c r="AT146" s="247" t="s">
        <v>176</v>
      </c>
      <c r="AU146" s="247" t="s">
        <v>95</v>
      </c>
      <c r="AY146" s="16" t="s">
        <v>130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6" t="s">
        <v>84</v>
      </c>
      <c r="BK146" s="139">
        <f>ROUND(I146*H146,2)</f>
        <v>0</v>
      </c>
      <c r="BL146" s="16" t="s">
        <v>137</v>
      </c>
      <c r="BM146" s="247" t="s">
        <v>198</v>
      </c>
    </row>
    <row r="147" s="2" customFormat="1" ht="16.5" customHeight="1">
      <c r="A147" s="39"/>
      <c r="B147" s="40"/>
      <c r="C147" s="252" t="s">
        <v>199</v>
      </c>
      <c r="D147" s="252" t="s">
        <v>176</v>
      </c>
      <c r="E147" s="253" t="s">
        <v>200</v>
      </c>
      <c r="F147" s="254" t="s">
        <v>201</v>
      </c>
      <c r="G147" s="255" t="s">
        <v>136</v>
      </c>
      <c r="H147" s="256">
        <v>2</v>
      </c>
      <c r="I147" s="257"/>
      <c r="J147" s="258">
        <f>ROUND(I147*H147,2)</f>
        <v>0</v>
      </c>
      <c r="K147" s="254" t="s">
        <v>1</v>
      </c>
      <c r="L147" s="259"/>
      <c r="M147" s="260" t="s">
        <v>1</v>
      </c>
      <c r="N147" s="261" t="s">
        <v>44</v>
      </c>
      <c r="O147" s="92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7" t="s">
        <v>165</v>
      </c>
      <c r="AT147" s="247" t="s">
        <v>176</v>
      </c>
      <c r="AU147" s="247" t="s">
        <v>95</v>
      </c>
      <c r="AY147" s="16" t="s">
        <v>130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84</v>
      </c>
      <c r="BK147" s="139">
        <f>ROUND(I147*H147,2)</f>
        <v>0</v>
      </c>
      <c r="BL147" s="16" t="s">
        <v>137</v>
      </c>
      <c r="BM147" s="247" t="s">
        <v>202</v>
      </c>
    </row>
    <row r="148" s="2" customFormat="1" ht="16.5" customHeight="1">
      <c r="A148" s="39"/>
      <c r="B148" s="40"/>
      <c r="C148" s="252" t="s">
        <v>203</v>
      </c>
      <c r="D148" s="252" t="s">
        <v>176</v>
      </c>
      <c r="E148" s="253" t="s">
        <v>204</v>
      </c>
      <c r="F148" s="254" t="s">
        <v>205</v>
      </c>
      <c r="G148" s="255" t="s">
        <v>136</v>
      </c>
      <c r="H148" s="256">
        <v>4</v>
      </c>
      <c r="I148" s="257"/>
      <c r="J148" s="258">
        <f>ROUND(I148*H148,2)</f>
        <v>0</v>
      </c>
      <c r="K148" s="254" t="s">
        <v>1</v>
      </c>
      <c r="L148" s="259"/>
      <c r="M148" s="260" t="s">
        <v>1</v>
      </c>
      <c r="N148" s="261" t="s">
        <v>44</v>
      </c>
      <c r="O148" s="92"/>
      <c r="P148" s="245">
        <f>O148*H148</f>
        <v>0</v>
      </c>
      <c r="Q148" s="245">
        <v>0</v>
      </c>
      <c r="R148" s="245">
        <f>Q148*H148</f>
        <v>0</v>
      </c>
      <c r="S148" s="245">
        <v>0</v>
      </c>
      <c r="T148" s="24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7" t="s">
        <v>165</v>
      </c>
      <c r="AT148" s="247" t="s">
        <v>176</v>
      </c>
      <c r="AU148" s="247" t="s">
        <v>95</v>
      </c>
      <c r="AY148" s="16" t="s">
        <v>130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84</v>
      </c>
      <c r="BK148" s="139">
        <f>ROUND(I148*H148,2)</f>
        <v>0</v>
      </c>
      <c r="BL148" s="16" t="s">
        <v>137</v>
      </c>
      <c r="BM148" s="247" t="s">
        <v>206</v>
      </c>
    </row>
    <row r="149" s="2" customFormat="1" ht="16.5" customHeight="1">
      <c r="A149" s="39"/>
      <c r="B149" s="40"/>
      <c r="C149" s="236" t="s">
        <v>207</v>
      </c>
      <c r="D149" s="236" t="s">
        <v>133</v>
      </c>
      <c r="E149" s="237" t="s">
        <v>208</v>
      </c>
      <c r="F149" s="238" t="s">
        <v>209</v>
      </c>
      <c r="G149" s="239" t="s">
        <v>136</v>
      </c>
      <c r="H149" s="240">
        <v>6</v>
      </c>
      <c r="I149" s="241"/>
      <c r="J149" s="242">
        <f>ROUND(I149*H149,2)</f>
        <v>0</v>
      </c>
      <c r="K149" s="238" t="s">
        <v>1</v>
      </c>
      <c r="L149" s="42"/>
      <c r="M149" s="243" t="s">
        <v>1</v>
      </c>
      <c r="N149" s="244" t="s">
        <v>44</v>
      </c>
      <c r="O149" s="92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137</v>
      </c>
      <c r="AT149" s="247" t="s">
        <v>133</v>
      </c>
      <c r="AU149" s="247" t="s">
        <v>95</v>
      </c>
      <c r="AY149" s="16" t="s">
        <v>130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84</v>
      </c>
      <c r="BK149" s="139">
        <f>ROUND(I149*H149,2)</f>
        <v>0</v>
      </c>
      <c r="BL149" s="16" t="s">
        <v>137</v>
      </c>
      <c r="BM149" s="247" t="s">
        <v>210</v>
      </c>
    </row>
    <row r="150" s="13" customFormat="1">
      <c r="A150" s="13"/>
      <c r="B150" s="262"/>
      <c r="C150" s="263"/>
      <c r="D150" s="248" t="s">
        <v>211</v>
      </c>
      <c r="E150" s="264" t="s">
        <v>1</v>
      </c>
      <c r="F150" s="265" t="s">
        <v>212</v>
      </c>
      <c r="G150" s="263"/>
      <c r="H150" s="266">
        <v>6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2" t="s">
        <v>211</v>
      </c>
      <c r="AU150" s="272" t="s">
        <v>95</v>
      </c>
      <c r="AV150" s="13" t="s">
        <v>95</v>
      </c>
      <c r="AW150" s="13" t="s">
        <v>34</v>
      </c>
      <c r="AX150" s="13" t="s">
        <v>79</v>
      </c>
      <c r="AY150" s="272" t="s">
        <v>130</v>
      </c>
    </row>
    <row r="151" s="14" customFormat="1">
      <c r="A151" s="14"/>
      <c r="B151" s="273"/>
      <c r="C151" s="274"/>
      <c r="D151" s="248" t="s">
        <v>211</v>
      </c>
      <c r="E151" s="275" t="s">
        <v>1</v>
      </c>
      <c r="F151" s="276" t="s">
        <v>213</v>
      </c>
      <c r="G151" s="274"/>
      <c r="H151" s="277">
        <v>6</v>
      </c>
      <c r="I151" s="278"/>
      <c r="J151" s="274"/>
      <c r="K151" s="274"/>
      <c r="L151" s="279"/>
      <c r="M151" s="280"/>
      <c r="N151" s="281"/>
      <c r="O151" s="281"/>
      <c r="P151" s="281"/>
      <c r="Q151" s="281"/>
      <c r="R151" s="281"/>
      <c r="S151" s="281"/>
      <c r="T151" s="28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3" t="s">
        <v>211</v>
      </c>
      <c r="AU151" s="283" t="s">
        <v>95</v>
      </c>
      <c r="AV151" s="14" t="s">
        <v>137</v>
      </c>
      <c r="AW151" s="14" t="s">
        <v>34</v>
      </c>
      <c r="AX151" s="14" t="s">
        <v>84</v>
      </c>
      <c r="AY151" s="283" t="s">
        <v>130</v>
      </c>
    </row>
    <row r="152" s="2" customFormat="1" ht="16.5" customHeight="1">
      <c r="A152" s="39"/>
      <c r="B152" s="40"/>
      <c r="C152" s="252" t="s">
        <v>214</v>
      </c>
      <c r="D152" s="252" t="s">
        <v>176</v>
      </c>
      <c r="E152" s="253" t="s">
        <v>215</v>
      </c>
      <c r="F152" s="254" t="s">
        <v>216</v>
      </c>
      <c r="G152" s="255" t="s">
        <v>136</v>
      </c>
      <c r="H152" s="256">
        <v>52</v>
      </c>
      <c r="I152" s="257"/>
      <c r="J152" s="258">
        <f>ROUND(I152*H152,2)</f>
        <v>0</v>
      </c>
      <c r="K152" s="254" t="s">
        <v>1</v>
      </c>
      <c r="L152" s="259"/>
      <c r="M152" s="260" t="s">
        <v>1</v>
      </c>
      <c r="N152" s="261" t="s">
        <v>44</v>
      </c>
      <c r="O152" s="92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165</v>
      </c>
      <c r="AT152" s="247" t="s">
        <v>176</v>
      </c>
      <c r="AU152" s="247" t="s">
        <v>95</v>
      </c>
      <c r="AY152" s="16" t="s">
        <v>130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6" t="s">
        <v>84</v>
      </c>
      <c r="BK152" s="139">
        <f>ROUND(I152*H152,2)</f>
        <v>0</v>
      </c>
      <c r="BL152" s="16" t="s">
        <v>137</v>
      </c>
      <c r="BM152" s="247" t="s">
        <v>217</v>
      </c>
    </row>
    <row r="153" s="2" customFormat="1" ht="16.5" customHeight="1">
      <c r="A153" s="39"/>
      <c r="B153" s="40"/>
      <c r="C153" s="236" t="s">
        <v>218</v>
      </c>
      <c r="D153" s="236" t="s">
        <v>133</v>
      </c>
      <c r="E153" s="237" t="s">
        <v>219</v>
      </c>
      <c r="F153" s="238" t="s">
        <v>220</v>
      </c>
      <c r="G153" s="239" t="s">
        <v>136</v>
      </c>
      <c r="H153" s="240">
        <v>52</v>
      </c>
      <c r="I153" s="241"/>
      <c r="J153" s="242">
        <f>ROUND(I153*H153,2)</f>
        <v>0</v>
      </c>
      <c r="K153" s="238" t="s">
        <v>1</v>
      </c>
      <c r="L153" s="42"/>
      <c r="M153" s="243" t="s">
        <v>1</v>
      </c>
      <c r="N153" s="244" t="s">
        <v>44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137</v>
      </c>
      <c r="AT153" s="247" t="s">
        <v>133</v>
      </c>
      <c r="AU153" s="247" t="s">
        <v>95</v>
      </c>
      <c r="AY153" s="16" t="s">
        <v>130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84</v>
      </c>
      <c r="BK153" s="139">
        <f>ROUND(I153*H153,2)</f>
        <v>0</v>
      </c>
      <c r="BL153" s="16" t="s">
        <v>137</v>
      </c>
      <c r="BM153" s="247" t="s">
        <v>221</v>
      </c>
    </row>
    <row r="154" s="2" customFormat="1" ht="16.5" customHeight="1">
      <c r="A154" s="39"/>
      <c r="B154" s="40"/>
      <c r="C154" s="252" t="s">
        <v>7</v>
      </c>
      <c r="D154" s="252" t="s">
        <v>176</v>
      </c>
      <c r="E154" s="253" t="s">
        <v>222</v>
      </c>
      <c r="F154" s="254" t="s">
        <v>223</v>
      </c>
      <c r="G154" s="255" t="s">
        <v>136</v>
      </c>
      <c r="H154" s="256">
        <v>34</v>
      </c>
      <c r="I154" s="257"/>
      <c r="J154" s="258">
        <f>ROUND(I154*H154,2)</f>
        <v>0</v>
      </c>
      <c r="K154" s="254" t="s">
        <v>1</v>
      </c>
      <c r="L154" s="259"/>
      <c r="M154" s="260" t="s">
        <v>1</v>
      </c>
      <c r="N154" s="261" t="s">
        <v>44</v>
      </c>
      <c r="O154" s="92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7" t="s">
        <v>165</v>
      </c>
      <c r="AT154" s="247" t="s">
        <v>176</v>
      </c>
      <c r="AU154" s="247" t="s">
        <v>95</v>
      </c>
      <c r="AY154" s="16" t="s">
        <v>130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6" t="s">
        <v>84</v>
      </c>
      <c r="BK154" s="139">
        <f>ROUND(I154*H154,2)</f>
        <v>0</v>
      </c>
      <c r="BL154" s="16" t="s">
        <v>137</v>
      </c>
      <c r="BM154" s="247" t="s">
        <v>224</v>
      </c>
    </row>
    <row r="155" s="2" customFormat="1" ht="16.5" customHeight="1">
      <c r="A155" s="39"/>
      <c r="B155" s="40"/>
      <c r="C155" s="236" t="s">
        <v>225</v>
      </c>
      <c r="D155" s="236" t="s">
        <v>133</v>
      </c>
      <c r="E155" s="237" t="s">
        <v>226</v>
      </c>
      <c r="F155" s="238" t="s">
        <v>227</v>
      </c>
      <c r="G155" s="239" t="s">
        <v>136</v>
      </c>
      <c r="H155" s="240">
        <v>34</v>
      </c>
      <c r="I155" s="241"/>
      <c r="J155" s="242">
        <f>ROUND(I155*H155,2)</f>
        <v>0</v>
      </c>
      <c r="K155" s="238" t="s">
        <v>1</v>
      </c>
      <c r="L155" s="42"/>
      <c r="M155" s="243" t="s">
        <v>1</v>
      </c>
      <c r="N155" s="244" t="s">
        <v>44</v>
      </c>
      <c r="O155" s="92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7" t="s">
        <v>137</v>
      </c>
      <c r="AT155" s="247" t="s">
        <v>133</v>
      </c>
      <c r="AU155" s="247" t="s">
        <v>95</v>
      </c>
      <c r="AY155" s="16" t="s">
        <v>130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6" t="s">
        <v>84</v>
      </c>
      <c r="BK155" s="139">
        <f>ROUND(I155*H155,2)</f>
        <v>0</v>
      </c>
      <c r="BL155" s="16" t="s">
        <v>137</v>
      </c>
      <c r="BM155" s="247" t="s">
        <v>228</v>
      </c>
    </row>
    <row r="156" s="2" customFormat="1" ht="24.15" customHeight="1">
      <c r="A156" s="39"/>
      <c r="B156" s="40"/>
      <c r="C156" s="252" t="s">
        <v>229</v>
      </c>
      <c r="D156" s="252" t="s">
        <v>176</v>
      </c>
      <c r="E156" s="253" t="s">
        <v>230</v>
      </c>
      <c r="F156" s="254" t="s">
        <v>231</v>
      </c>
      <c r="G156" s="255" t="s">
        <v>136</v>
      </c>
      <c r="H156" s="256">
        <v>10</v>
      </c>
      <c r="I156" s="257"/>
      <c r="J156" s="258">
        <f>ROUND(I156*H156,2)</f>
        <v>0</v>
      </c>
      <c r="K156" s="254" t="s">
        <v>1</v>
      </c>
      <c r="L156" s="259"/>
      <c r="M156" s="260" t="s">
        <v>1</v>
      </c>
      <c r="N156" s="261" t="s">
        <v>44</v>
      </c>
      <c r="O156" s="92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7" t="s">
        <v>165</v>
      </c>
      <c r="AT156" s="247" t="s">
        <v>176</v>
      </c>
      <c r="AU156" s="247" t="s">
        <v>95</v>
      </c>
      <c r="AY156" s="16" t="s">
        <v>130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84</v>
      </c>
      <c r="BK156" s="139">
        <f>ROUND(I156*H156,2)</f>
        <v>0</v>
      </c>
      <c r="BL156" s="16" t="s">
        <v>137</v>
      </c>
      <c r="BM156" s="247" t="s">
        <v>232</v>
      </c>
    </row>
    <row r="157" s="2" customFormat="1" ht="24.15" customHeight="1">
      <c r="A157" s="39"/>
      <c r="B157" s="40"/>
      <c r="C157" s="252" t="s">
        <v>233</v>
      </c>
      <c r="D157" s="252" t="s">
        <v>176</v>
      </c>
      <c r="E157" s="253" t="s">
        <v>234</v>
      </c>
      <c r="F157" s="254" t="s">
        <v>235</v>
      </c>
      <c r="G157" s="255" t="s">
        <v>136</v>
      </c>
      <c r="H157" s="256">
        <v>15</v>
      </c>
      <c r="I157" s="257"/>
      <c r="J157" s="258">
        <f>ROUND(I157*H157,2)</f>
        <v>0</v>
      </c>
      <c r="K157" s="254" t="s">
        <v>1</v>
      </c>
      <c r="L157" s="259"/>
      <c r="M157" s="260" t="s">
        <v>1</v>
      </c>
      <c r="N157" s="261" t="s">
        <v>44</v>
      </c>
      <c r="O157" s="92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7" t="s">
        <v>165</v>
      </c>
      <c r="AT157" s="247" t="s">
        <v>176</v>
      </c>
      <c r="AU157" s="247" t="s">
        <v>95</v>
      </c>
      <c r="AY157" s="16" t="s">
        <v>130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84</v>
      </c>
      <c r="BK157" s="139">
        <f>ROUND(I157*H157,2)</f>
        <v>0</v>
      </c>
      <c r="BL157" s="16" t="s">
        <v>137</v>
      </c>
      <c r="BM157" s="247" t="s">
        <v>236</v>
      </c>
    </row>
    <row r="158" s="2" customFormat="1" ht="24.15" customHeight="1">
      <c r="A158" s="39"/>
      <c r="B158" s="40"/>
      <c r="C158" s="236" t="s">
        <v>237</v>
      </c>
      <c r="D158" s="236" t="s">
        <v>133</v>
      </c>
      <c r="E158" s="237" t="s">
        <v>238</v>
      </c>
      <c r="F158" s="238" t="s">
        <v>239</v>
      </c>
      <c r="G158" s="239" t="s">
        <v>136</v>
      </c>
      <c r="H158" s="240">
        <v>25</v>
      </c>
      <c r="I158" s="241"/>
      <c r="J158" s="242">
        <f>ROUND(I158*H158,2)</f>
        <v>0</v>
      </c>
      <c r="K158" s="238" t="s">
        <v>1</v>
      </c>
      <c r="L158" s="42"/>
      <c r="M158" s="243" t="s">
        <v>1</v>
      </c>
      <c r="N158" s="244" t="s">
        <v>44</v>
      </c>
      <c r="O158" s="92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7" t="s">
        <v>137</v>
      </c>
      <c r="AT158" s="247" t="s">
        <v>133</v>
      </c>
      <c r="AU158" s="247" t="s">
        <v>95</v>
      </c>
      <c r="AY158" s="16" t="s">
        <v>130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84</v>
      </c>
      <c r="BK158" s="139">
        <f>ROUND(I158*H158,2)</f>
        <v>0</v>
      </c>
      <c r="BL158" s="16" t="s">
        <v>137</v>
      </c>
      <c r="BM158" s="247" t="s">
        <v>240</v>
      </c>
    </row>
    <row r="159" s="13" customFormat="1">
      <c r="A159" s="13"/>
      <c r="B159" s="262"/>
      <c r="C159" s="263"/>
      <c r="D159" s="248" t="s">
        <v>211</v>
      </c>
      <c r="E159" s="264" t="s">
        <v>1</v>
      </c>
      <c r="F159" s="265" t="s">
        <v>241</v>
      </c>
      <c r="G159" s="263"/>
      <c r="H159" s="266">
        <v>25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211</v>
      </c>
      <c r="AU159" s="272" t="s">
        <v>95</v>
      </c>
      <c r="AV159" s="13" t="s">
        <v>95</v>
      </c>
      <c r="AW159" s="13" t="s">
        <v>34</v>
      </c>
      <c r="AX159" s="13" t="s">
        <v>79</v>
      </c>
      <c r="AY159" s="272" t="s">
        <v>130</v>
      </c>
    </row>
    <row r="160" s="14" customFormat="1">
      <c r="A160" s="14"/>
      <c r="B160" s="273"/>
      <c r="C160" s="274"/>
      <c r="D160" s="248" t="s">
        <v>211</v>
      </c>
      <c r="E160" s="275" t="s">
        <v>1</v>
      </c>
      <c r="F160" s="276" t="s">
        <v>213</v>
      </c>
      <c r="G160" s="274"/>
      <c r="H160" s="277">
        <v>25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211</v>
      </c>
      <c r="AU160" s="283" t="s">
        <v>95</v>
      </c>
      <c r="AV160" s="14" t="s">
        <v>137</v>
      </c>
      <c r="AW160" s="14" t="s">
        <v>34</v>
      </c>
      <c r="AX160" s="14" t="s">
        <v>84</v>
      </c>
      <c r="AY160" s="283" t="s">
        <v>130</v>
      </c>
    </row>
    <row r="161" s="2" customFormat="1" ht="16.5" customHeight="1">
      <c r="A161" s="39"/>
      <c r="B161" s="40"/>
      <c r="C161" s="252" t="s">
        <v>242</v>
      </c>
      <c r="D161" s="252" t="s">
        <v>176</v>
      </c>
      <c r="E161" s="253" t="s">
        <v>243</v>
      </c>
      <c r="F161" s="254" t="s">
        <v>244</v>
      </c>
      <c r="G161" s="255" t="s">
        <v>148</v>
      </c>
      <c r="H161" s="256">
        <v>426</v>
      </c>
      <c r="I161" s="257"/>
      <c r="J161" s="258">
        <f>ROUND(I161*H161,2)</f>
        <v>0</v>
      </c>
      <c r="K161" s="254" t="s">
        <v>1</v>
      </c>
      <c r="L161" s="259"/>
      <c r="M161" s="260" t="s">
        <v>1</v>
      </c>
      <c r="N161" s="261" t="s">
        <v>44</v>
      </c>
      <c r="O161" s="92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7" t="s">
        <v>165</v>
      </c>
      <c r="AT161" s="247" t="s">
        <v>176</v>
      </c>
      <c r="AU161" s="247" t="s">
        <v>95</v>
      </c>
      <c r="AY161" s="16" t="s">
        <v>130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6" t="s">
        <v>84</v>
      </c>
      <c r="BK161" s="139">
        <f>ROUND(I161*H161,2)</f>
        <v>0</v>
      </c>
      <c r="BL161" s="16" t="s">
        <v>137</v>
      </c>
      <c r="BM161" s="247" t="s">
        <v>245</v>
      </c>
    </row>
    <row r="162" s="2" customFormat="1" ht="16.5" customHeight="1">
      <c r="A162" s="39"/>
      <c r="B162" s="40"/>
      <c r="C162" s="252" t="s">
        <v>246</v>
      </c>
      <c r="D162" s="252" t="s">
        <v>176</v>
      </c>
      <c r="E162" s="253" t="s">
        <v>247</v>
      </c>
      <c r="F162" s="254" t="s">
        <v>248</v>
      </c>
      <c r="G162" s="255" t="s">
        <v>148</v>
      </c>
      <c r="H162" s="256">
        <v>1185</v>
      </c>
      <c r="I162" s="257"/>
      <c r="J162" s="258">
        <f>ROUND(I162*H162,2)</f>
        <v>0</v>
      </c>
      <c r="K162" s="254" t="s">
        <v>1</v>
      </c>
      <c r="L162" s="259"/>
      <c r="M162" s="260" t="s">
        <v>1</v>
      </c>
      <c r="N162" s="261" t="s">
        <v>44</v>
      </c>
      <c r="O162" s="92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7" t="s">
        <v>165</v>
      </c>
      <c r="AT162" s="247" t="s">
        <v>176</v>
      </c>
      <c r="AU162" s="247" t="s">
        <v>95</v>
      </c>
      <c r="AY162" s="16" t="s">
        <v>130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84</v>
      </c>
      <c r="BK162" s="139">
        <f>ROUND(I162*H162,2)</f>
        <v>0</v>
      </c>
      <c r="BL162" s="16" t="s">
        <v>137</v>
      </c>
      <c r="BM162" s="247" t="s">
        <v>249</v>
      </c>
    </row>
    <row r="163" s="2" customFormat="1" ht="16.5" customHeight="1">
      <c r="A163" s="39"/>
      <c r="B163" s="40"/>
      <c r="C163" s="236" t="s">
        <v>250</v>
      </c>
      <c r="D163" s="236" t="s">
        <v>133</v>
      </c>
      <c r="E163" s="237" t="s">
        <v>251</v>
      </c>
      <c r="F163" s="238" t="s">
        <v>252</v>
      </c>
      <c r="G163" s="239" t="s">
        <v>148</v>
      </c>
      <c r="H163" s="240">
        <v>1611</v>
      </c>
      <c r="I163" s="241"/>
      <c r="J163" s="242">
        <f>ROUND(I163*H163,2)</f>
        <v>0</v>
      </c>
      <c r="K163" s="238" t="s">
        <v>1</v>
      </c>
      <c r="L163" s="42"/>
      <c r="M163" s="243" t="s">
        <v>1</v>
      </c>
      <c r="N163" s="244" t="s">
        <v>44</v>
      </c>
      <c r="O163" s="92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7" t="s">
        <v>137</v>
      </c>
      <c r="AT163" s="247" t="s">
        <v>133</v>
      </c>
      <c r="AU163" s="247" t="s">
        <v>95</v>
      </c>
      <c r="AY163" s="16" t="s">
        <v>130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84</v>
      </c>
      <c r="BK163" s="139">
        <f>ROUND(I163*H163,2)</f>
        <v>0</v>
      </c>
      <c r="BL163" s="16" t="s">
        <v>137</v>
      </c>
      <c r="BM163" s="247" t="s">
        <v>253</v>
      </c>
    </row>
    <row r="164" s="13" customFormat="1">
      <c r="A164" s="13"/>
      <c r="B164" s="262"/>
      <c r="C164" s="263"/>
      <c r="D164" s="248" t="s">
        <v>211</v>
      </c>
      <c r="E164" s="264" t="s">
        <v>1</v>
      </c>
      <c r="F164" s="265" t="s">
        <v>254</v>
      </c>
      <c r="G164" s="263"/>
      <c r="H164" s="266">
        <v>1611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2" t="s">
        <v>211</v>
      </c>
      <c r="AU164" s="272" t="s">
        <v>95</v>
      </c>
      <c r="AV164" s="13" t="s">
        <v>95</v>
      </c>
      <c r="AW164" s="13" t="s">
        <v>34</v>
      </c>
      <c r="AX164" s="13" t="s">
        <v>79</v>
      </c>
      <c r="AY164" s="272" t="s">
        <v>130</v>
      </c>
    </row>
    <row r="165" s="14" customFormat="1">
      <c r="A165" s="14"/>
      <c r="B165" s="273"/>
      <c r="C165" s="274"/>
      <c r="D165" s="248" t="s">
        <v>211</v>
      </c>
      <c r="E165" s="275" t="s">
        <v>1</v>
      </c>
      <c r="F165" s="276" t="s">
        <v>213</v>
      </c>
      <c r="G165" s="274"/>
      <c r="H165" s="277">
        <v>1611</v>
      </c>
      <c r="I165" s="278"/>
      <c r="J165" s="274"/>
      <c r="K165" s="274"/>
      <c r="L165" s="279"/>
      <c r="M165" s="280"/>
      <c r="N165" s="281"/>
      <c r="O165" s="281"/>
      <c r="P165" s="281"/>
      <c r="Q165" s="281"/>
      <c r="R165" s="281"/>
      <c r="S165" s="281"/>
      <c r="T165" s="28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3" t="s">
        <v>211</v>
      </c>
      <c r="AU165" s="283" t="s">
        <v>95</v>
      </c>
      <c r="AV165" s="14" t="s">
        <v>137</v>
      </c>
      <c r="AW165" s="14" t="s">
        <v>34</v>
      </c>
      <c r="AX165" s="14" t="s">
        <v>84</v>
      </c>
      <c r="AY165" s="283" t="s">
        <v>130</v>
      </c>
    </row>
    <row r="166" s="2" customFormat="1" ht="16.5" customHeight="1">
      <c r="A166" s="39"/>
      <c r="B166" s="40"/>
      <c r="C166" s="252" t="s">
        <v>255</v>
      </c>
      <c r="D166" s="252" t="s">
        <v>176</v>
      </c>
      <c r="E166" s="253" t="s">
        <v>256</v>
      </c>
      <c r="F166" s="254" t="s">
        <v>257</v>
      </c>
      <c r="G166" s="255" t="s">
        <v>148</v>
      </c>
      <c r="H166" s="256">
        <v>1644</v>
      </c>
      <c r="I166" s="257"/>
      <c r="J166" s="258">
        <f>ROUND(I166*H166,2)</f>
        <v>0</v>
      </c>
      <c r="K166" s="254" t="s">
        <v>1</v>
      </c>
      <c r="L166" s="259"/>
      <c r="M166" s="260" t="s">
        <v>1</v>
      </c>
      <c r="N166" s="261" t="s">
        <v>44</v>
      </c>
      <c r="O166" s="92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7" t="s">
        <v>165</v>
      </c>
      <c r="AT166" s="247" t="s">
        <v>176</v>
      </c>
      <c r="AU166" s="247" t="s">
        <v>95</v>
      </c>
      <c r="AY166" s="16" t="s">
        <v>130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6" t="s">
        <v>84</v>
      </c>
      <c r="BK166" s="139">
        <f>ROUND(I166*H166,2)</f>
        <v>0</v>
      </c>
      <c r="BL166" s="16" t="s">
        <v>137</v>
      </c>
      <c r="BM166" s="247" t="s">
        <v>258</v>
      </c>
    </row>
    <row r="167" s="2" customFormat="1" ht="16.5" customHeight="1">
      <c r="A167" s="39"/>
      <c r="B167" s="40"/>
      <c r="C167" s="236" t="s">
        <v>259</v>
      </c>
      <c r="D167" s="236" t="s">
        <v>133</v>
      </c>
      <c r="E167" s="237" t="s">
        <v>260</v>
      </c>
      <c r="F167" s="238" t="s">
        <v>261</v>
      </c>
      <c r="G167" s="239" t="s">
        <v>148</v>
      </c>
      <c r="H167" s="240">
        <v>1644</v>
      </c>
      <c r="I167" s="241"/>
      <c r="J167" s="242">
        <f>ROUND(I167*H167,2)</f>
        <v>0</v>
      </c>
      <c r="K167" s="238" t="s">
        <v>1</v>
      </c>
      <c r="L167" s="42"/>
      <c r="M167" s="243" t="s">
        <v>1</v>
      </c>
      <c r="N167" s="244" t="s">
        <v>44</v>
      </c>
      <c r="O167" s="92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7" t="s">
        <v>137</v>
      </c>
      <c r="AT167" s="247" t="s">
        <v>133</v>
      </c>
      <c r="AU167" s="247" t="s">
        <v>95</v>
      </c>
      <c r="AY167" s="16" t="s">
        <v>130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84</v>
      </c>
      <c r="BK167" s="139">
        <f>ROUND(I167*H167,2)</f>
        <v>0</v>
      </c>
      <c r="BL167" s="16" t="s">
        <v>137</v>
      </c>
      <c r="BM167" s="247" t="s">
        <v>262</v>
      </c>
    </row>
    <row r="168" s="2" customFormat="1" ht="16.5" customHeight="1">
      <c r="A168" s="39"/>
      <c r="B168" s="40"/>
      <c r="C168" s="252" t="s">
        <v>263</v>
      </c>
      <c r="D168" s="252" t="s">
        <v>176</v>
      </c>
      <c r="E168" s="253" t="s">
        <v>264</v>
      </c>
      <c r="F168" s="254" t="s">
        <v>265</v>
      </c>
      <c r="G168" s="255" t="s">
        <v>136</v>
      </c>
      <c r="H168" s="256">
        <v>18</v>
      </c>
      <c r="I168" s="257"/>
      <c r="J168" s="258">
        <f>ROUND(I168*H168,2)</f>
        <v>0</v>
      </c>
      <c r="K168" s="254" t="s">
        <v>1</v>
      </c>
      <c r="L168" s="259"/>
      <c r="M168" s="260" t="s">
        <v>1</v>
      </c>
      <c r="N168" s="261" t="s">
        <v>44</v>
      </c>
      <c r="O168" s="92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7" t="s">
        <v>165</v>
      </c>
      <c r="AT168" s="247" t="s">
        <v>176</v>
      </c>
      <c r="AU168" s="247" t="s">
        <v>95</v>
      </c>
      <c r="AY168" s="16" t="s">
        <v>130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84</v>
      </c>
      <c r="BK168" s="139">
        <f>ROUND(I168*H168,2)</f>
        <v>0</v>
      </c>
      <c r="BL168" s="16" t="s">
        <v>137</v>
      </c>
      <c r="BM168" s="247" t="s">
        <v>266</v>
      </c>
    </row>
    <row r="169" s="2" customFormat="1" ht="16.5" customHeight="1">
      <c r="A169" s="39"/>
      <c r="B169" s="40"/>
      <c r="C169" s="236" t="s">
        <v>267</v>
      </c>
      <c r="D169" s="236" t="s">
        <v>133</v>
      </c>
      <c r="E169" s="237" t="s">
        <v>268</v>
      </c>
      <c r="F169" s="238" t="s">
        <v>269</v>
      </c>
      <c r="G169" s="239" t="s">
        <v>136</v>
      </c>
      <c r="H169" s="240">
        <v>18</v>
      </c>
      <c r="I169" s="241"/>
      <c r="J169" s="242">
        <f>ROUND(I169*H169,2)</f>
        <v>0</v>
      </c>
      <c r="K169" s="238" t="s">
        <v>1</v>
      </c>
      <c r="L169" s="42"/>
      <c r="M169" s="243" t="s">
        <v>1</v>
      </c>
      <c r="N169" s="244" t="s">
        <v>44</v>
      </c>
      <c r="O169" s="92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137</v>
      </c>
      <c r="AT169" s="247" t="s">
        <v>133</v>
      </c>
      <c r="AU169" s="247" t="s">
        <v>95</v>
      </c>
      <c r="AY169" s="16" t="s">
        <v>130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6" t="s">
        <v>84</v>
      </c>
      <c r="BK169" s="139">
        <f>ROUND(I169*H169,2)</f>
        <v>0</v>
      </c>
      <c r="BL169" s="16" t="s">
        <v>137</v>
      </c>
      <c r="BM169" s="247" t="s">
        <v>270</v>
      </c>
    </row>
    <row r="170" s="2" customFormat="1" ht="16.5" customHeight="1">
      <c r="A170" s="39"/>
      <c r="B170" s="40"/>
      <c r="C170" s="252" t="s">
        <v>271</v>
      </c>
      <c r="D170" s="252" t="s">
        <v>176</v>
      </c>
      <c r="E170" s="253" t="s">
        <v>272</v>
      </c>
      <c r="F170" s="254" t="s">
        <v>273</v>
      </c>
      <c r="G170" s="255" t="s">
        <v>136</v>
      </c>
      <c r="H170" s="256">
        <v>6</v>
      </c>
      <c r="I170" s="257"/>
      <c r="J170" s="258">
        <f>ROUND(I170*H170,2)</f>
        <v>0</v>
      </c>
      <c r="K170" s="254" t="s">
        <v>1</v>
      </c>
      <c r="L170" s="259"/>
      <c r="M170" s="260" t="s">
        <v>1</v>
      </c>
      <c r="N170" s="261" t="s">
        <v>44</v>
      </c>
      <c r="O170" s="92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7" t="s">
        <v>165</v>
      </c>
      <c r="AT170" s="247" t="s">
        <v>176</v>
      </c>
      <c r="AU170" s="247" t="s">
        <v>95</v>
      </c>
      <c r="AY170" s="16" t="s">
        <v>130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6" t="s">
        <v>84</v>
      </c>
      <c r="BK170" s="139">
        <f>ROUND(I170*H170,2)</f>
        <v>0</v>
      </c>
      <c r="BL170" s="16" t="s">
        <v>137</v>
      </c>
      <c r="BM170" s="247" t="s">
        <v>274</v>
      </c>
    </row>
    <row r="171" s="2" customFormat="1" ht="16.5" customHeight="1">
      <c r="A171" s="39"/>
      <c r="B171" s="40"/>
      <c r="C171" s="236" t="s">
        <v>275</v>
      </c>
      <c r="D171" s="236" t="s">
        <v>133</v>
      </c>
      <c r="E171" s="237" t="s">
        <v>276</v>
      </c>
      <c r="F171" s="238" t="s">
        <v>277</v>
      </c>
      <c r="G171" s="239" t="s">
        <v>136</v>
      </c>
      <c r="H171" s="240">
        <v>6</v>
      </c>
      <c r="I171" s="241"/>
      <c r="J171" s="242">
        <f>ROUND(I171*H171,2)</f>
        <v>0</v>
      </c>
      <c r="K171" s="238" t="s">
        <v>1</v>
      </c>
      <c r="L171" s="42"/>
      <c r="M171" s="243" t="s">
        <v>1</v>
      </c>
      <c r="N171" s="244" t="s">
        <v>44</v>
      </c>
      <c r="O171" s="92"/>
      <c r="P171" s="245">
        <f>O171*H171</f>
        <v>0</v>
      </c>
      <c r="Q171" s="245">
        <v>0</v>
      </c>
      <c r="R171" s="245">
        <f>Q171*H171</f>
        <v>0</v>
      </c>
      <c r="S171" s="245">
        <v>0</v>
      </c>
      <c r="T171" s="24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7" t="s">
        <v>137</v>
      </c>
      <c r="AT171" s="247" t="s">
        <v>133</v>
      </c>
      <c r="AU171" s="247" t="s">
        <v>95</v>
      </c>
      <c r="AY171" s="16" t="s">
        <v>130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84</v>
      </c>
      <c r="BK171" s="139">
        <f>ROUND(I171*H171,2)</f>
        <v>0</v>
      </c>
      <c r="BL171" s="16" t="s">
        <v>137</v>
      </c>
      <c r="BM171" s="247" t="s">
        <v>278</v>
      </c>
    </row>
    <row r="172" s="2" customFormat="1" ht="16.5" customHeight="1">
      <c r="A172" s="39"/>
      <c r="B172" s="40"/>
      <c r="C172" s="252" t="s">
        <v>279</v>
      </c>
      <c r="D172" s="252" t="s">
        <v>176</v>
      </c>
      <c r="E172" s="253" t="s">
        <v>280</v>
      </c>
      <c r="F172" s="254" t="s">
        <v>281</v>
      </c>
      <c r="G172" s="255" t="s">
        <v>136</v>
      </c>
      <c r="H172" s="256">
        <v>4</v>
      </c>
      <c r="I172" s="257"/>
      <c r="J172" s="258">
        <f>ROUND(I172*H172,2)</f>
        <v>0</v>
      </c>
      <c r="K172" s="254" t="s">
        <v>1</v>
      </c>
      <c r="L172" s="259"/>
      <c r="M172" s="260" t="s">
        <v>1</v>
      </c>
      <c r="N172" s="261" t="s">
        <v>44</v>
      </c>
      <c r="O172" s="92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7" t="s">
        <v>165</v>
      </c>
      <c r="AT172" s="247" t="s">
        <v>176</v>
      </c>
      <c r="AU172" s="247" t="s">
        <v>95</v>
      </c>
      <c r="AY172" s="16" t="s">
        <v>130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84</v>
      </c>
      <c r="BK172" s="139">
        <f>ROUND(I172*H172,2)</f>
        <v>0</v>
      </c>
      <c r="BL172" s="16" t="s">
        <v>137</v>
      </c>
      <c r="BM172" s="247" t="s">
        <v>282</v>
      </c>
    </row>
    <row r="173" s="2" customFormat="1" ht="16.5" customHeight="1">
      <c r="A173" s="39"/>
      <c r="B173" s="40"/>
      <c r="C173" s="236" t="s">
        <v>283</v>
      </c>
      <c r="D173" s="236" t="s">
        <v>133</v>
      </c>
      <c r="E173" s="237" t="s">
        <v>284</v>
      </c>
      <c r="F173" s="238" t="s">
        <v>285</v>
      </c>
      <c r="G173" s="239" t="s">
        <v>136</v>
      </c>
      <c r="H173" s="240">
        <v>4</v>
      </c>
      <c r="I173" s="241"/>
      <c r="J173" s="242">
        <f>ROUND(I173*H173,2)</f>
        <v>0</v>
      </c>
      <c r="K173" s="238" t="s">
        <v>1</v>
      </c>
      <c r="L173" s="42"/>
      <c r="M173" s="243" t="s">
        <v>1</v>
      </c>
      <c r="N173" s="244" t="s">
        <v>44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137</v>
      </c>
      <c r="AT173" s="247" t="s">
        <v>133</v>
      </c>
      <c r="AU173" s="247" t="s">
        <v>95</v>
      </c>
      <c r="AY173" s="16" t="s">
        <v>130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84</v>
      </c>
      <c r="BK173" s="139">
        <f>ROUND(I173*H173,2)</f>
        <v>0</v>
      </c>
      <c r="BL173" s="16" t="s">
        <v>137</v>
      </c>
      <c r="BM173" s="247" t="s">
        <v>286</v>
      </c>
    </row>
    <row r="174" s="2" customFormat="1" ht="16.5" customHeight="1">
      <c r="A174" s="39"/>
      <c r="B174" s="40"/>
      <c r="C174" s="252" t="s">
        <v>287</v>
      </c>
      <c r="D174" s="252" t="s">
        <v>176</v>
      </c>
      <c r="E174" s="253" t="s">
        <v>288</v>
      </c>
      <c r="F174" s="254" t="s">
        <v>289</v>
      </c>
      <c r="G174" s="255" t="s">
        <v>136</v>
      </c>
      <c r="H174" s="256">
        <v>4</v>
      </c>
      <c r="I174" s="257"/>
      <c r="J174" s="258">
        <f>ROUND(I174*H174,2)</f>
        <v>0</v>
      </c>
      <c r="K174" s="254" t="s">
        <v>1</v>
      </c>
      <c r="L174" s="259"/>
      <c r="M174" s="260" t="s">
        <v>1</v>
      </c>
      <c r="N174" s="261" t="s">
        <v>44</v>
      </c>
      <c r="O174" s="92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7" t="s">
        <v>165</v>
      </c>
      <c r="AT174" s="247" t="s">
        <v>176</v>
      </c>
      <c r="AU174" s="247" t="s">
        <v>95</v>
      </c>
      <c r="AY174" s="16" t="s">
        <v>130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84</v>
      </c>
      <c r="BK174" s="139">
        <f>ROUND(I174*H174,2)</f>
        <v>0</v>
      </c>
      <c r="BL174" s="16" t="s">
        <v>137</v>
      </c>
      <c r="BM174" s="247" t="s">
        <v>290</v>
      </c>
    </row>
    <row r="175" s="2" customFormat="1" ht="21.75" customHeight="1">
      <c r="A175" s="39"/>
      <c r="B175" s="40"/>
      <c r="C175" s="236" t="s">
        <v>291</v>
      </c>
      <c r="D175" s="236" t="s">
        <v>133</v>
      </c>
      <c r="E175" s="237" t="s">
        <v>292</v>
      </c>
      <c r="F175" s="238" t="s">
        <v>293</v>
      </c>
      <c r="G175" s="239" t="s">
        <v>136</v>
      </c>
      <c r="H175" s="240">
        <v>4</v>
      </c>
      <c r="I175" s="241"/>
      <c r="J175" s="242">
        <f>ROUND(I175*H175,2)</f>
        <v>0</v>
      </c>
      <c r="K175" s="238" t="s">
        <v>1</v>
      </c>
      <c r="L175" s="42"/>
      <c r="M175" s="243" t="s">
        <v>1</v>
      </c>
      <c r="N175" s="244" t="s">
        <v>44</v>
      </c>
      <c r="O175" s="92"/>
      <c r="P175" s="245">
        <f>O175*H175</f>
        <v>0</v>
      </c>
      <c r="Q175" s="245">
        <v>0</v>
      </c>
      <c r="R175" s="245">
        <f>Q175*H175</f>
        <v>0</v>
      </c>
      <c r="S175" s="245">
        <v>0</v>
      </c>
      <c r="T175" s="24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7" t="s">
        <v>137</v>
      </c>
      <c r="AT175" s="247" t="s">
        <v>133</v>
      </c>
      <c r="AU175" s="247" t="s">
        <v>95</v>
      </c>
      <c r="AY175" s="16" t="s">
        <v>130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6" t="s">
        <v>84</v>
      </c>
      <c r="BK175" s="139">
        <f>ROUND(I175*H175,2)</f>
        <v>0</v>
      </c>
      <c r="BL175" s="16" t="s">
        <v>137</v>
      </c>
      <c r="BM175" s="247" t="s">
        <v>294</v>
      </c>
    </row>
    <row r="176" s="2" customFormat="1" ht="16.5" customHeight="1">
      <c r="A176" s="39"/>
      <c r="B176" s="40"/>
      <c r="C176" s="252" t="s">
        <v>295</v>
      </c>
      <c r="D176" s="252" t="s">
        <v>176</v>
      </c>
      <c r="E176" s="253" t="s">
        <v>296</v>
      </c>
      <c r="F176" s="254" t="s">
        <v>297</v>
      </c>
      <c r="G176" s="255" t="s">
        <v>136</v>
      </c>
      <c r="H176" s="256">
        <v>25</v>
      </c>
      <c r="I176" s="257"/>
      <c r="J176" s="258">
        <f>ROUND(I176*H176,2)</f>
        <v>0</v>
      </c>
      <c r="K176" s="254" t="s">
        <v>1</v>
      </c>
      <c r="L176" s="259"/>
      <c r="M176" s="260" t="s">
        <v>1</v>
      </c>
      <c r="N176" s="261" t="s">
        <v>44</v>
      </c>
      <c r="O176" s="92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7" t="s">
        <v>165</v>
      </c>
      <c r="AT176" s="247" t="s">
        <v>176</v>
      </c>
      <c r="AU176" s="247" t="s">
        <v>95</v>
      </c>
      <c r="AY176" s="16" t="s">
        <v>130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84</v>
      </c>
      <c r="BK176" s="139">
        <f>ROUND(I176*H176,2)</f>
        <v>0</v>
      </c>
      <c r="BL176" s="16" t="s">
        <v>137</v>
      </c>
      <c r="BM176" s="247" t="s">
        <v>298</v>
      </c>
    </row>
    <row r="177" s="2" customFormat="1" ht="21.75" customHeight="1">
      <c r="A177" s="39"/>
      <c r="B177" s="40"/>
      <c r="C177" s="236" t="s">
        <v>299</v>
      </c>
      <c r="D177" s="236" t="s">
        <v>133</v>
      </c>
      <c r="E177" s="237" t="s">
        <v>300</v>
      </c>
      <c r="F177" s="238" t="s">
        <v>301</v>
      </c>
      <c r="G177" s="239" t="s">
        <v>136</v>
      </c>
      <c r="H177" s="240">
        <v>25</v>
      </c>
      <c r="I177" s="241"/>
      <c r="J177" s="242">
        <f>ROUND(I177*H177,2)</f>
        <v>0</v>
      </c>
      <c r="K177" s="238" t="s">
        <v>1</v>
      </c>
      <c r="L177" s="42"/>
      <c r="M177" s="243" t="s">
        <v>1</v>
      </c>
      <c r="N177" s="244" t="s">
        <v>44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137</v>
      </c>
      <c r="AT177" s="247" t="s">
        <v>133</v>
      </c>
      <c r="AU177" s="247" t="s">
        <v>95</v>
      </c>
      <c r="AY177" s="16" t="s">
        <v>130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84</v>
      </c>
      <c r="BK177" s="139">
        <f>ROUND(I177*H177,2)</f>
        <v>0</v>
      </c>
      <c r="BL177" s="16" t="s">
        <v>137</v>
      </c>
      <c r="BM177" s="247" t="s">
        <v>302</v>
      </c>
    </row>
    <row r="178" s="2" customFormat="1" ht="16.5" customHeight="1">
      <c r="A178" s="39"/>
      <c r="B178" s="40"/>
      <c r="C178" s="252" t="s">
        <v>303</v>
      </c>
      <c r="D178" s="252" t="s">
        <v>176</v>
      </c>
      <c r="E178" s="253" t="s">
        <v>304</v>
      </c>
      <c r="F178" s="254" t="s">
        <v>305</v>
      </c>
      <c r="G178" s="255" t="s">
        <v>136</v>
      </c>
      <c r="H178" s="256">
        <v>2</v>
      </c>
      <c r="I178" s="257"/>
      <c r="J178" s="258">
        <f>ROUND(I178*H178,2)</f>
        <v>0</v>
      </c>
      <c r="K178" s="254" t="s">
        <v>1</v>
      </c>
      <c r="L178" s="259"/>
      <c r="M178" s="260" t="s">
        <v>1</v>
      </c>
      <c r="N178" s="261" t="s">
        <v>44</v>
      </c>
      <c r="O178" s="92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7" t="s">
        <v>165</v>
      </c>
      <c r="AT178" s="247" t="s">
        <v>176</v>
      </c>
      <c r="AU178" s="247" t="s">
        <v>95</v>
      </c>
      <c r="AY178" s="16" t="s">
        <v>130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84</v>
      </c>
      <c r="BK178" s="139">
        <f>ROUND(I178*H178,2)</f>
        <v>0</v>
      </c>
      <c r="BL178" s="16" t="s">
        <v>137</v>
      </c>
      <c r="BM178" s="247" t="s">
        <v>306</v>
      </c>
    </row>
    <row r="179" s="2" customFormat="1" ht="21.75" customHeight="1">
      <c r="A179" s="39"/>
      <c r="B179" s="40"/>
      <c r="C179" s="236" t="s">
        <v>307</v>
      </c>
      <c r="D179" s="236" t="s">
        <v>133</v>
      </c>
      <c r="E179" s="237" t="s">
        <v>308</v>
      </c>
      <c r="F179" s="238" t="s">
        <v>309</v>
      </c>
      <c r="G179" s="239" t="s">
        <v>136</v>
      </c>
      <c r="H179" s="240">
        <v>2</v>
      </c>
      <c r="I179" s="241"/>
      <c r="J179" s="242">
        <f>ROUND(I179*H179,2)</f>
        <v>0</v>
      </c>
      <c r="K179" s="238" t="s">
        <v>1</v>
      </c>
      <c r="L179" s="42"/>
      <c r="M179" s="243" t="s">
        <v>1</v>
      </c>
      <c r="N179" s="244" t="s">
        <v>44</v>
      </c>
      <c r="O179" s="92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7" t="s">
        <v>137</v>
      </c>
      <c r="AT179" s="247" t="s">
        <v>133</v>
      </c>
      <c r="AU179" s="247" t="s">
        <v>95</v>
      </c>
      <c r="AY179" s="16" t="s">
        <v>130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84</v>
      </c>
      <c r="BK179" s="139">
        <f>ROUND(I179*H179,2)</f>
        <v>0</v>
      </c>
      <c r="BL179" s="16" t="s">
        <v>137</v>
      </c>
      <c r="BM179" s="247" t="s">
        <v>310</v>
      </c>
    </row>
    <row r="180" s="2" customFormat="1" ht="16.5" customHeight="1">
      <c r="A180" s="39"/>
      <c r="B180" s="40"/>
      <c r="C180" s="252" t="s">
        <v>311</v>
      </c>
      <c r="D180" s="252" t="s">
        <v>176</v>
      </c>
      <c r="E180" s="253" t="s">
        <v>312</v>
      </c>
      <c r="F180" s="254" t="s">
        <v>313</v>
      </c>
      <c r="G180" s="255" t="s">
        <v>136</v>
      </c>
      <c r="H180" s="256">
        <v>21</v>
      </c>
      <c r="I180" s="257"/>
      <c r="J180" s="258">
        <f>ROUND(I180*H180,2)</f>
        <v>0</v>
      </c>
      <c r="K180" s="254" t="s">
        <v>1</v>
      </c>
      <c r="L180" s="259"/>
      <c r="M180" s="260" t="s">
        <v>1</v>
      </c>
      <c r="N180" s="261" t="s">
        <v>44</v>
      </c>
      <c r="O180" s="92"/>
      <c r="P180" s="245">
        <f>O180*H180</f>
        <v>0</v>
      </c>
      <c r="Q180" s="245">
        <v>0</v>
      </c>
      <c r="R180" s="245">
        <f>Q180*H180</f>
        <v>0</v>
      </c>
      <c r="S180" s="245">
        <v>0</v>
      </c>
      <c r="T180" s="24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7" t="s">
        <v>165</v>
      </c>
      <c r="AT180" s="247" t="s">
        <v>176</v>
      </c>
      <c r="AU180" s="247" t="s">
        <v>95</v>
      </c>
      <c r="AY180" s="16" t="s">
        <v>130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84</v>
      </c>
      <c r="BK180" s="139">
        <f>ROUND(I180*H180,2)</f>
        <v>0</v>
      </c>
      <c r="BL180" s="16" t="s">
        <v>137</v>
      </c>
      <c r="BM180" s="247" t="s">
        <v>314</v>
      </c>
    </row>
    <row r="181" s="2" customFormat="1" ht="16.5" customHeight="1">
      <c r="A181" s="39"/>
      <c r="B181" s="40"/>
      <c r="C181" s="236" t="s">
        <v>315</v>
      </c>
      <c r="D181" s="236" t="s">
        <v>133</v>
      </c>
      <c r="E181" s="237" t="s">
        <v>316</v>
      </c>
      <c r="F181" s="238" t="s">
        <v>317</v>
      </c>
      <c r="G181" s="239" t="s">
        <v>136</v>
      </c>
      <c r="H181" s="240">
        <v>21</v>
      </c>
      <c r="I181" s="241"/>
      <c r="J181" s="242">
        <f>ROUND(I181*H181,2)</f>
        <v>0</v>
      </c>
      <c r="K181" s="238" t="s">
        <v>1</v>
      </c>
      <c r="L181" s="42"/>
      <c r="M181" s="243" t="s">
        <v>1</v>
      </c>
      <c r="N181" s="244" t="s">
        <v>44</v>
      </c>
      <c r="O181" s="92"/>
      <c r="P181" s="245">
        <f>O181*H181</f>
        <v>0</v>
      </c>
      <c r="Q181" s="245">
        <v>0</v>
      </c>
      <c r="R181" s="245">
        <f>Q181*H181</f>
        <v>0</v>
      </c>
      <c r="S181" s="245">
        <v>0</v>
      </c>
      <c r="T181" s="24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7" t="s">
        <v>137</v>
      </c>
      <c r="AT181" s="247" t="s">
        <v>133</v>
      </c>
      <c r="AU181" s="247" t="s">
        <v>95</v>
      </c>
      <c r="AY181" s="16" t="s">
        <v>130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84</v>
      </c>
      <c r="BK181" s="139">
        <f>ROUND(I181*H181,2)</f>
        <v>0</v>
      </c>
      <c r="BL181" s="16" t="s">
        <v>137</v>
      </c>
      <c r="BM181" s="247" t="s">
        <v>318</v>
      </c>
    </row>
    <row r="182" s="2" customFormat="1" ht="16.5" customHeight="1">
      <c r="A182" s="39"/>
      <c r="B182" s="40"/>
      <c r="C182" s="252" t="s">
        <v>319</v>
      </c>
      <c r="D182" s="252" t="s">
        <v>176</v>
      </c>
      <c r="E182" s="253" t="s">
        <v>320</v>
      </c>
      <c r="F182" s="254" t="s">
        <v>321</v>
      </c>
      <c r="G182" s="255" t="s">
        <v>136</v>
      </c>
      <c r="H182" s="256">
        <v>8</v>
      </c>
      <c r="I182" s="257"/>
      <c r="J182" s="258">
        <f>ROUND(I182*H182,2)</f>
        <v>0</v>
      </c>
      <c r="K182" s="254" t="s">
        <v>1</v>
      </c>
      <c r="L182" s="259"/>
      <c r="M182" s="260" t="s">
        <v>1</v>
      </c>
      <c r="N182" s="261" t="s">
        <v>44</v>
      </c>
      <c r="O182" s="92"/>
      <c r="P182" s="245">
        <f>O182*H182</f>
        <v>0</v>
      </c>
      <c r="Q182" s="245">
        <v>0</v>
      </c>
      <c r="R182" s="245">
        <f>Q182*H182</f>
        <v>0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165</v>
      </c>
      <c r="AT182" s="247" t="s">
        <v>176</v>
      </c>
      <c r="AU182" s="247" t="s">
        <v>95</v>
      </c>
      <c r="AY182" s="16" t="s">
        <v>130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84</v>
      </c>
      <c r="BK182" s="139">
        <f>ROUND(I182*H182,2)</f>
        <v>0</v>
      </c>
      <c r="BL182" s="16" t="s">
        <v>137</v>
      </c>
      <c r="BM182" s="247" t="s">
        <v>322</v>
      </c>
    </row>
    <row r="183" s="2" customFormat="1" ht="16.5" customHeight="1">
      <c r="A183" s="39"/>
      <c r="B183" s="40"/>
      <c r="C183" s="236" t="s">
        <v>323</v>
      </c>
      <c r="D183" s="236" t="s">
        <v>133</v>
      </c>
      <c r="E183" s="237" t="s">
        <v>324</v>
      </c>
      <c r="F183" s="238" t="s">
        <v>325</v>
      </c>
      <c r="G183" s="239" t="s">
        <v>136</v>
      </c>
      <c r="H183" s="240">
        <v>8</v>
      </c>
      <c r="I183" s="241"/>
      <c r="J183" s="242">
        <f>ROUND(I183*H183,2)</f>
        <v>0</v>
      </c>
      <c r="K183" s="238" t="s">
        <v>1</v>
      </c>
      <c r="L183" s="42"/>
      <c r="M183" s="243" t="s">
        <v>1</v>
      </c>
      <c r="N183" s="244" t="s">
        <v>44</v>
      </c>
      <c r="O183" s="92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137</v>
      </c>
      <c r="AT183" s="247" t="s">
        <v>133</v>
      </c>
      <c r="AU183" s="247" t="s">
        <v>95</v>
      </c>
      <c r="AY183" s="16" t="s">
        <v>130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84</v>
      </c>
      <c r="BK183" s="139">
        <f>ROUND(I183*H183,2)</f>
        <v>0</v>
      </c>
      <c r="BL183" s="16" t="s">
        <v>137</v>
      </c>
      <c r="BM183" s="247" t="s">
        <v>326</v>
      </c>
    </row>
    <row r="184" s="2" customFormat="1" ht="24.15" customHeight="1">
      <c r="A184" s="39"/>
      <c r="B184" s="40"/>
      <c r="C184" s="252" t="s">
        <v>327</v>
      </c>
      <c r="D184" s="252" t="s">
        <v>176</v>
      </c>
      <c r="E184" s="253" t="s">
        <v>328</v>
      </c>
      <c r="F184" s="254" t="s">
        <v>329</v>
      </c>
      <c r="G184" s="255" t="s">
        <v>136</v>
      </c>
      <c r="H184" s="256">
        <v>1</v>
      </c>
      <c r="I184" s="257"/>
      <c r="J184" s="258">
        <f>ROUND(I184*H184,2)</f>
        <v>0</v>
      </c>
      <c r="K184" s="254" t="s">
        <v>1</v>
      </c>
      <c r="L184" s="259"/>
      <c r="M184" s="260" t="s">
        <v>1</v>
      </c>
      <c r="N184" s="261" t="s">
        <v>44</v>
      </c>
      <c r="O184" s="92"/>
      <c r="P184" s="245">
        <f>O184*H184</f>
        <v>0</v>
      </c>
      <c r="Q184" s="245">
        <v>0</v>
      </c>
      <c r="R184" s="245">
        <f>Q184*H184</f>
        <v>0</v>
      </c>
      <c r="S184" s="245">
        <v>0</v>
      </c>
      <c r="T184" s="24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7" t="s">
        <v>165</v>
      </c>
      <c r="AT184" s="247" t="s">
        <v>176</v>
      </c>
      <c r="AU184" s="247" t="s">
        <v>95</v>
      </c>
      <c r="AY184" s="16" t="s">
        <v>130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84</v>
      </c>
      <c r="BK184" s="139">
        <f>ROUND(I184*H184,2)</f>
        <v>0</v>
      </c>
      <c r="BL184" s="16" t="s">
        <v>137</v>
      </c>
      <c r="BM184" s="247" t="s">
        <v>330</v>
      </c>
    </row>
    <row r="185" s="2" customFormat="1" ht="21.75" customHeight="1">
      <c r="A185" s="39"/>
      <c r="B185" s="40"/>
      <c r="C185" s="236" t="s">
        <v>331</v>
      </c>
      <c r="D185" s="236" t="s">
        <v>133</v>
      </c>
      <c r="E185" s="237" t="s">
        <v>332</v>
      </c>
      <c r="F185" s="238" t="s">
        <v>333</v>
      </c>
      <c r="G185" s="239" t="s">
        <v>136</v>
      </c>
      <c r="H185" s="240">
        <v>1</v>
      </c>
      <c r="I185" s="241"/>
      <c r="J185" s="242">
        <f>ROUND(I185*H185,2)</f>
        <v>0</v>
      </c>
      <c r="K185" s="238" t="s">
        <v>1</v>
      </c>
      <c r="L185" s="42"/>
      <c r="M185" s="243" t="s">
        <v>1</v>
      </c>
      <c r="N185" s="244" t="s">
        <v>44</v>
      </c>
      <c r="O185" s="92"/>
      <c r="P185" s="245">
        <f>O185*H185</f>
        <v>0</v>
      </c>
      <c r="Q185" s="245">
        <v>0</v>
      </c>
      <c r="R185" s="245">
        <f>Q185*H185</f>
        <v>0</v>
      </c>
      <c r="S185" s="245">
        <v>0</v>
      </c>
      <c r="T185" s="24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7" t="s">
        <v>137</v>
      </c>
      <c r="AT185" s="247" t="s">
        <v>133</v>
      </c>
      <c r="AU185" s="247" t="s">
        <v>95</v>
      </c>
      <c r="AY185" s="16" t="s">
        <v>130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84</v>
      </c>
      <c r="BK185" s="139">
        <f>ROUND(I185*H185,2)</f>
        <v>0</v>
      </c>
      <c r="BL185" s="16" t="s">
        <v>137</v>
      </c>
      <c r="BM185" s="247" t="s">
        <v>334</v>
      </c>
    </row>
    <row r="186" s="2" customFormat="1" ht="21.75" customHeight="1">
      <c r="A186" s="39"/>
      <c r="B186" s="40"/>
      <c r="C186" s="252" t="s">
        <v>335</v>
      </c>
      <c r="D186" s="252" t="s">
        <v>176</v>
      </c>
      <c r="E186" s="253" t="s">
        <v>336</v>
      </c>
      <c r="F186" s="254" t="s">
        <v>337</v>
      </c>
      <c r="G186" s="255" t="s">
        <v>136</v>
      </c>
      <c r="H186" s="256">
        <v>1</v>
      </c>
      <c r="I186" s="257"/>
      <c r="J186" s="258">
        <f>ROUND(I186*H186,2)</f>
        <v>0</v>
      </c>
      <c r="K186" s="254" t="s">
        <v>1</v>
      </c>
      <c r="L186" s="259"/>
      <c r="M186" s="260" t="s">
        <v>1</v>
      </c>
      <c r="N186" s="261" t="s">
        <v>44</v>
      </c>
      <c r="O186" s="92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7" t="s">
        <v>165</v>
      </c>
      <c r="AT186" s="247" t="s">
        <v>176</v>
      </c>
      <c r="AU186" s="247" t="s">
        <v>95</v>
      </c>
      <c r="AY186" s="16" t="s">
        <v>130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84</v>
      </c>
      <c r="BK186" s="139">
        <f>ROUND(I186*H186,2)</f>
        <v>0</v>
      </c>
      <c r="BL186" s="16" t="s">
        <v>137</v>
      </c>
      <c r="BM186" s="247" t="s">
        <v>338</v>
      </c>
    </row>
    <row r="187" s="2" customFormat="1" ht="16.5" customHeight="1">
      <c r="A187" s="39"/>
      <c r="B187" s="40"/>
      <c r="C187" s="252" t="s">
        <v>339</v>
      </c>
      <c r="D187" s="252" t="s">
        <v>176</v>
      </c>
      <c r="E187" s="253" t="s">
        <v>340</v>
      </c>
      <c r="F187" s="254" t="s">
        <v>341</v>
      </c>
      <c r="G187" s="255" t="s">
        <v>136</v>
      </c>
      <c r="H187" s="256">
        <v>1</v>
      </c>
      <c r="I187" s="257"/>
      <c r="J187" s="258">
        <f>ROUND(I187*H187,2)</f>
        <v>0</v>
      </c>
      <c r="K187" s="254" t="s">
        <v>1</v>
      </c>
      <c r="L187" s="259"/>
      <c r="M187" s="260" t="s">
        <v>1</v>
      </c>
      <c r="N187" s="261" t="s">
        <v>44</v>
      </c>
      <c r="O187" s="92"/>
      <c r="P187" s="245">
        <f>O187*H187</f>
        <v>0</v>
      </c>
      <c r="Q187" s="245">
        <v>0</v>
      </c>
      <c r="R187" s="245">
        <f>Q187*H187</f>
        <v>0</v>
      </c>
      <c r="S187" s="245">
        <v>0</v>
      </c>
      <c r="T187" s="24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7" t="s">
        <v>165</v>
      </c>
      <c r="AT187" s="247" t="s">
        <v>176</v>
      </c>
      <c r="AU187" s="247" t="s">
        <v>95</v>
      </c>
      <c r="AY187" s="16" t="s">
        <v>130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84</v>
      </c>
      <c r="BK187" s="139">
        <f>ROUND(I187*H187,2)</f>
        <v>0</v>
      </c>
      <c r="BL187" s="16" t="s">
        <v>137</v>
      </c>
      <c r="BM187" s="247" t="s">
        <v>342</v>
      </c>
    </row>
    <row r="188" s="2" customFormat="1" ht="16.5" customHeight="1">
      <c r="A188" s="39"/>
      <c r="B188" s="40"/>
      <c r="C188" s="252" t="s">
        <v>343</v>
      </c>
      <c r="D188" s="252" t="s">
        <v>176</v>
      </c>
      <c r="E188" s="253" t="s">
        <v>344</v>
      </c>
      <c r="F188" s="254" t="s">
        <v>345</v>
      </c>
      <c r="G188" s="255" t="s">
        <v>136</v>
      </c>
      <c r="H188" s="256">
        <v>1</v>
      </c>
      <c r="I188" s="257"/>
      <c r="J188" s="258">
        <f>ROUND(I188*H188,2)</f>
        <v>0</v>
      </c>
      <c r="K188" s="254" t="s">
        <v>1</v>
      </c>
      <c r="L188" s="259"/>
      <c r="M188" s="260" t="s">
        <v>1</v>
      </c>
      <c r="N188" s="261" t="s">
        <v>44</v>
      </c>
      <c r="O188" s="92"/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7" t="s">
        <v>165</v>
      </c>
      <c r="AT188" s="247" t="s">
        <v>176</v>
      </c>
      <c r="AU188" s="247" t="s">
        <v>95</v>
      </c>
      <c r="AY188" s="16" t="s">
        <v>130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84</v>
      </c>
      <c r="BK188" s="139">
        <f>ROUND(I188*H188,2)</f>
        <v>0</v>
      </c>
      <c r="BL188" s="16" t="s">
        <v>137</v>
      </c>
      <c r="BM188" s="247" t="s">
        <v>346</v>
      </c>
    </row>
    <row r="189" s="2" customFormat="1" ht="16.5" customHeight="1">
      <c r="A189" s="39"/>
      <c r="B189" s="40"/>
      <c r="C189" s="236" t="s">
        <v>347</v>
      </c>
      <c r="D189" s="236" t="s">
        <v>133</v>
      </c>
      <c r="E189" s="237" t="s">
        <v>348</v>
      </c>
      <c r="F189" s="238" t="s">
        <v>349</v>
      </c>
      <c r="G189" s="239" t="s">
        <v>136</v>
      </c>
      <c r="H189" s="240">
        <v>3</v>
      </c>
      <c r="I189" s="241"/>
      <c r="J189" s="242">
        <f>ROUND(I189*H189,2)</f>
        <v>0</v>
      </c>
      <c r="K189" s="238" t="s">
        <v>1</v>
      </c>
      <c r="L189" s="42"/>
      <c r="M189" s="243" t="s">
        <v>1</v>
      </c>
      <c r="N189" s="244" t="s">
        <v>44</v>
      </c>
      <c r="O189" s="92"/>
      <c r="P189" s="245">
        <f>O189*H189</f>
        <v>0</v>
      </c>
      <c r="Q189" s="245">
        <v>0</v>
      </c>
      <c r="R189" s="245">
        <f>Q189*H189</f>
        <v>0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137</v>
      </c>
      <c r="AT189" s="247" t="s">
        <v>133</v>
      </c>
      <c r="AU189" s="247" t="s">
        <v>95</v>
      </c>
      <c r="AY189" s="16" t="s">
        <v>130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6" t="s">
        <v>84</v>
      </c>
      <c r="BK189" s="139">
        <f>ROUND(I189*H189,2)</f>
        <v>0</v>
      </c>
      <c r="BL189" s="16" t="s">
        <v>137</v>
      </c>
      <c r="BM189" s="247" t="s">
        <v>350</v>
      </c>
    </row>
    <row r="190" s="13" customFormat="1">
      <c r="A190" s="13"/>
      <c r="B190" s="262"/>
      <c r="C190" s="263"/>
      <c r="D190" s="248" t="s">
        <v>211</v>
      </c>
      <c r="E190" s="264" t="s">
        <v>1</v>
      </c>
      <c r="F190" s="265" t="s">
        <v>351</v>
      </c>
      <c r="G190" s="263"/>
      <c r="H190" s="266">
        <v>3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72" t="s">
        <v>211</v>
      </c>
      <c r="AU190" s="272" t="s">
        <v>95</v>
      </c>
      <c r="AV190" s="13" t="s">
        <v>95</v>
      </c>
      <c r="AW190" s="13" t="s">
        <v>34</v>
      </c>
      <c r="AX190" s="13" t="s">
        <v>79</v>
      </c>
      <c r="AY190" s="272" t="s">
        <v>130</v>
      </c>
    </row>
    <row r="191" s="14" customFormat="1">
      <c r="A191" s="14"/>
      <c r="B191" s="273"/>
      <c r="C191" s="274"/>
      <c r="D191" s="248" t="s">
        <v>211</v>
      </c>
      <c r="E191" s="275" t="s">
        <v>1</v>
      </c>
      <c r="F191" s="276" t="s">
        <v>213</v>
      </c>
      <c r="G191" s="274"/>
      <c r="H191" s="277">
        <v>3</v>
      </c>
      <c r="I191" s="278"/>
      <c r="J191" s="274"/>
      <c r="K191" s="274"/>
      <c r="L191" s="279"/>
      <c r="M191" s="280"/>
      <c r="N191" s="281"/>
      <c r="O191" s="281"/>
      <c r="P191" s="281"/>
      <c r="Q191" s="281"/>
      <c r="R191" s="281"/>
      <c r="S191" s="281"/>
      <c r="T191" s="28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83" t="s">
        <v>211</v>
      </c>
      <c r="AU191" s="283" t="s">
        <v>95</v>
      </c>
      <c r="AV191" s="14" t="s">
        <v>137</v>
      </c>
      <c r="AW191" s="14" t="s">
        <v>34</v>
      </c>
      <c r="AX191" s="14" t="s">
        <v>84</v>
      </c>
      <c r="AY191" s="283" t="s">
        <v>130</v>
      </c>
    </row>
    <row r="192" s="2" customFormat="1" ht="16.5" customHeight="1">
      <c r="A192" s="39"/>
      <c r="B192" s="40"/>
      <c r="C192" s="252" t="s">
        <v>352</v>
      </c>
      <c r="D192" s="252" t="s">
        <v>176</v>
      </c>
      <c r="E192" s="253" t="s">
        <v>353</v>
      </c>
      <c r="F192" s="254" t="s">
        <v>354</v>
      </c>
      <c r="G192" s="255" t="s">
        <v>136</v>
      </c>
      <c r="H192" s="256">
        <v>1</v>
      </c>
      <c r="I192" s="257"/>
      <c r="J192" s="258">
        <f>ROUND(I192*H192,2)</f>
        <v>0</v>
      </c>
      <c r="K192" s="254" t="s">
        <v>1</v>
      </c>
      <c r="L192" s="259"/>
      <c r="M192" s="260" t="s">
        <v>1</v>
      </c>
      <c r="N192" s="261" t="s">
        <v>44</v>
      </c>
      <c r="O192" s="92"/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7" t="s">
        <v>165</v>
      </c>
      <c r="AT192" s="247" t="s">
        <v>176</v>
      </c>
      <c r="AU192" s="247" t="s">
        <v>95</v>
      </c>
      <c r="AY192" s="16" t="s">
        <v>130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6" t="s">
        <v>84</v>
      </c>
      <c r="BK192" s="139">
        <f>ROUND(I192*H192,2)</f>
        <v>0</v>
      </c>
      <c r="BL192" s="16" t="s">
        <v>137</v>
      </c>
      <c r="BM192" s="247" t="s">
        <v>355</v>
      </c>
    </row>
    <row r="193" s="2" customFormat="1" ht="16.5" customHeight="1">
      <c r="A193" s="39"/>
      <c r="B193" s="40"/>
      <c r="C193" s="252" t="s">
        <v>356</v>
      </c>
      <c r="D193" s="252" t="s">
        <v>176</v>
      </c>
      <c r="E193" s="253" t="s">
        <v>357</v>
      </c>
      <c r="F193" s="254" t="s">
        <v>358</v>
      </c>
      <c r="G193" s="255" t="s">
        <v>136</v>
      </c>
      <c r="H193" s="256">
        <v>1</v>
      </c>
      <c r="I193" s="257"/>
      <c r="J193" s="258">
        <f>ROUND(I193*H193,2)</f>
        <v>0</v>
      </c>
      <c r="K193" s="254" t="s">
        <v>1</v>
      </c>
      <c r="L193" s="259"/>
      <c r="M193" s="260" t="s">
        <v>1</v>
      </c>
      <c r="N193" s="261" t="s">
        <v>44</v>
      </c>
      <c r="O193" s="92"/>
      <c r="P193" s="245">
        <f>O193*H193</f>
        <v>0</v>
      </c>
      <c r="Q193" s="245">
        <v>0</v>
      </c>
      <c r="R193" s="245">
        <f>Q193*H193</f>
        <v>0</v>
      </c>
      <c r="S193" s="245">
        <v>0</v>
      </c>
      <c r="T193" s="24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7" t="s">
        <v>165</v>
      </c>
      <c r="AT193" s="247" t="s">
        <v>176</v>
      </c>
      <c r="AU193" s="247" t="s">
        <v>95</v>
      </c>
      <c r="AY193" s="16" t="s">
        <v>130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84</v>
      </c>
      <c r="BK193" s="139">
        <f>ROUND(I193*H193,2)</f>
        <v>0</v>
      </c>
      <c r="BL193" s="16" t="s">
        <v>137</v>
      </c>
      <c r="BM193" s="247" t="s">
        <v>359</v>
      </c>
    </row>
    <row r="194" s="2" customFormat="1" ht="16.5" customHeight="1">
      <c r="A194" s="39"/>
      <c r="B194" s="40"/>
      <c r="C194" s="252" t="s">
        <v>360</v>
      </c>
      <c r="D194" s="252" t="s">
        <v>176</v>
      </c>
      <c r="E194" s="253" t="s">
        <v>361</v>
      </c>
      <c r="F194" s="254" t="s">
        <v>362</v>
      </c>
      <c r="G194" s="255" t="s">
        <v>136</v>
      </c>
      <c r="H194" s="256">
        <v>1</v>
      </c>
      <c r="I194" s="257"/>
      <c r="J194" s="258">
        <f>ROUND(I194*H194,2)</f>
        <v>0</v>
      </c>
      <c r="K194" s="254" t="s">
        <v>1</v>
      </c>
      <c r="L194" s="259"/>
      <c r="M194" s="260" t="s">
        <v>1</v>
      </c>
      <c r="N194" s="261" t="s">
        <v>44</v>
      </c>
      <c r="O194" s="92"/>
      <c r="P194" s="245">
        <f>O194*H194</f>
        <v>0</v>
      </c>
      <c r="Q194" s="245">
        <v>0</v>
      </c>
      <c r="R194" s="245">
        <f>Q194*H194</f>
        <v>0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165</v>
      </c>
      <c r="AT194" s="247" t="s">
        <v>176</v>
      </c>
      <c r="AU194" s="247" t="s">
        <v>95</v>
      </c>
      <c r="AY194" s="16" t="s">
        <v>130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6" t="s">
        <v>84</v>
      </c>
      <c r="BK194" s="139">
        <f>ROUND(I194*H194,2)</f>
        <v>0</v>
      </c>
      <c r="BL194" s="16" t="s">
        <v>137</v>
      </c>
      <c r="BM194" s="247" t="s">
        <v>363</v>
      </c>
    </row>
    <row r="195" s="2" customFormat="1" ht="16.5" customHeight="1">
      <c r="A195" s="39"/>
      <c r="B195" s="40"/>
      <c r="C195" s="236" t="s">
        <v>364</v>
      </c>
      <c r="D195" s="236" t="s">
        <v>133</v>
      </c>
      <c r="E195" s="237" t="s">
        <v>365</v>
      </c>
      <c r="F195" s="238" t="s">
        <v>366</v>
      </c>
      <c r="G195" s="239" t="s">
        <v>136</v>
      </c>
      <c r="H195" s="240">
        <v>3</v>
      </c>
      <c r="I195" s="241"/>
      <c r="J195" s="242">
        <f>ROUND(I195*H195,2)</f>
        <v>0</v>
      </c>
      <c r="K195" s="238" t="s">
        <v>1</v>
      </c>
      <c r="L195" s="42"/>
      <c r="M195" s="243" t="s">
        <v>1</v>
      </c>
      <c r="N195" s="244" t="s">
        <v>44</v>
      </c>
      <c r="O195" s="92"/>
      <c r="P195" s="245">
        <f>O195*H195</f>
        <v>0</v>
      </c>
      <c r="Q195" s="245">
        <v>0</v>
      </c>
      <c r="R195" s="245">
        <f>Q195*H195</f>
        <v>0</v>
      </c>
      <c r="S195" s="245">
        <v>0</v>
      </c>
      <c r="T195" s="24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7" t="s">
        <v>137</v>
      </c>
      <c r="AT195" s="247" t="s">
        <v>133</v>
      </c>
      <c r="AU195" s="247" t="s">
        <v>95</v>
      </c>
      <c r="AY195" s="16" t="s">
        <v>130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84</v>
      </c>
      <c r="BK195" s="139">
        <f>ROUND(I195*H195,2)</f>
        <v>0</v>
      </c>
      <c r="BL195" s="16" t="s">
        <v>137</v>
      </c>
      <c r="BM195" s="247" t="s">
        <v>367</v>
      </c>
    </row>
    <row r="196" s="13" customFormat="1">
      <c r="A196" s="13"/>
      <c r="B196" s="262"/>
      <c r="C196" s="263"/>
      <c r="D196" s="248" t="s">
        <v>211</v>
      </c>
      <c r="E196" s="264" t="s">
        <v>1</v>
      </c>
      <c r="F196" s="265" t="s">
        <v>368</v>
      </c>
      <c r="G196" s="263"/>
      <c r="H196" s="266">
        <v>3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2" t="s">
        <v>211</v>
      </c>
      <c r="AU196" s="272" t="s">
        <v>95</v>
      </c>
      <c r="AV196" s="13" t="s">
        <v>95</v>
      </c>
      <c r="AW196" s="13" t="s">
        <v>34</v>
      </c>
      <c r="AX196" s="13" t="s">
        <v>79</v>
      </c>
      <c r="AY196" s="272" t="s">
        <v>130</v>
      </c>
    </row>
    <row r="197" s="14" customFormat="1">
      <c r="A197" s="14"/>
      <c r="B197" s="273"/>
      <c r="C197" s="274"/>
      <c r="D197" s="248" t="s">
        <v>211</v>
      </c>
      <c r="E197" s="275" t="s">
        <v>1</v>
      </c>
      <c r="F197" s="276" t="s">
        <v>213</v>
      </c>
      <c r="G197" s="274"/>
      <c r="H197" s="277">
        <v>3</v>
      </c>
      <c r="I197" s="278"/>
      <c r="J197" s="274"/>
      <c r="K197" s="274"/>
      <c r="L197" s="279"/>
      <c r="M197" s="280"/>
      <c r="N197" s="281"/>
      <c r="O197" s="281"/>
      <c r="P197" s="281"/>
      <c r="Q197" s="281"/>
      <c r="R197" s="281"/>
      <c r="S197" s="281"/>
      <c r="T197" s="28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3" t="s">
        <v>211</v>
      </c>
      <c r="AU197" s="283" t="s">
        <v>95</v>
      </c>
      <c r="AV197" s="14" t="s">
        <v>137</v>
      </c>
      <c r="AW197" s="14" t="s">
        <v>34</v>
      </c>
      <c r="AX197" s="14" t="s">
        <v>84</v>
      </c>
      <c r="AY197" s="283" t="s">
        <v>130</v>
      </c>
    </row>
    <row r="198" s="2" customFormat="1" ht="16.5" customHeight="1">
      <c r="A198" s="39"/>
      <c r="B198" s="40"/>
      <c r="C198" s="252" t="s">
        <v>369</v>
      </c>
      <c r="D198" s="252" t="s">
        <v>176</v>
      </c>
      <c r="E198" s="253" t="s">
        <v>370</v>
      </c>
      <c r="F198" s="254" t="s">
        <v>371</v>
      </c>
      <c r="G198" s="255" t="s">
        <v>136</v>
      </c>
      <c r="H198" s="256">
        <v>2</v>
      </c>
      <c r="I198" s="257"/>
      <c r="J198" s="258">
        <f>ROUND(I198*H198,2)</f>
        <v>0</v>
      </c>
      <c r="K198" s="254" t="s">
        <v>1</v>
      </c>
      <c r="L198" s="259"/>
      <c r="M198" s="260" t="s">
        <v>1</v>
      </c>
      <c r="N198" s="261" t="s">
        <v>44</v>
      </c>
      <c r="O198" s="92"/>
      <c r="P198" s="245">
        <f>O198*H198</f>
        <v>0</v>
      </c>
      <c r="Q198" s="245">
        <v>0</v>
      </c>
      <c r="R198" s="245">
        <f>Q198*H198</f>
        <v>0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165</v>
      </c>
      <c r="AT198" s="247" t="s">
        <v>176</v>
      </c>
      <c r="AU198" s="247" t="s">
        <v>95</v>
      </c>
      <c r="AY198" s="16" t="s">
        <v>130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84</v>
      </c>
      <c r="BK198" s="139">
        <f>ROUND(I198*H198,2)</f>
        <v>0</v>
      </c>
      <c r="BL198" s="16" t="s">
        <v>137</v>
      </c>
      <c r="BM198" s="247" t="s">
        <v>372</v>
      </c>
    </row>
    <row r="199" s="2" customFormat="1" ht="16.5" customHeight="1">
      <c r="A199" s="39"/>
      <c r="B199" s="40"/>
      <c r="C199" s="236" t="s">
        <v>373</v>
      </c>
      <c r="D199" s="236" t="s">
        <v>133</v>
      </c>
      <c r="E199" s="237" t="s">
        <v>374</v>
      </c>
      <c r="F199" s="238" t="s">
        <v>375</v>
      </c>
      <c r="G199" s="239" t="s">
        <v>136</v>
      </c>
      <c r="H199" s="240">
        <v>2</v>
      </c>
      <c r="I199" s="241"/>
      <c r="J199" s="242">
        <f>ROUND(I199*H199,2)</f>
        <v>0</v>
      </c>
      <c r="K199" s="238" t="s">
        <v>1</v>
      </c>
      <c r="L199" s="42"/>
      <c r="M199" s="243" t="s">
        <v>1</v>
      </c>
      <c r="N199" s="244" t="s">
        <v>44</v>
      </c>
      <c r="O199" s="92"/>
      <c r="P199" s="245">
        <f>O199*H199</f>
        <v>0</v>
      </c>
      <c r="Q199" s="245">
        <v>0</v>
      </c>
      <c r="R199" s="245">
        <f>Q199*H199</f>
        <v>0</v>
      </c>
      <c r="S199" s="245">
        <v>0</v>
      </c>
      <c r="T199" s="24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7" t="s">
        <v>137</v>
      </c>
      <c r="AT199" s="247" t="s">
        <v>133</v>
      </c>
      <c r="AU199" s="247" t="s">
        <v>95</v>
      </c>
      <c r="AY199" s="16" t="s">
        <v>130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6" t="s">
        <v>84</v>
      </c>
      <c r="BK199" s="139">
        <f>ROUND(I199*H199,2)</f>
        <v>0</v>
      </c>
      <c r="BL199" s="16" t="s">
        <v>137</v>
      </c>
      <c r="BM199" s="247" t="s">
        <v>376</v>
      </c>
    </row>
    <row r="200" s="2" customFormat="1" ht="21.75" customHeight="1">
      <c r="A200" s="39"/>
      <c r="B200" s="40"/>
      <c r="C200" s="252" t="s">
        <v>377</v>
      </c>
      <c r="D200" s="252" t="s">
        <v>176</v>
      </c>
      <c r="E200" s="253" t="s">
        <v>378</v>
      </c>
      <c r="F200" s="254" t="s">
        <v>379</v>
      </c>
      <c r="G200" s="255" t="s">
        <v>136</v>
      </c>
      <c r="H200" s="256">
        <v>2</v>
      </c>
      <c r="I200" s="257"/>
      <c r="J200" s="258">
        <f>ROUND(I200*H200,2)</f>
        <v>0</v>
      </c>
      <c r="K200" s="254" t="s">
        <v>1</v>
      </c>
      <c r="L200" s="259"/>
      <c r="M200" s="260" t="s">
        <v>1</v>
      </c>
      <c r="N200" s="261" t="s">
        <v>44</v>
      </c>
      <c r="O200" s="92"/>
      <c r="P200" s="245">
        <f>O200*H200</f>
        <v>0</v>
      </c>
      <c r="Q200" s="245">
        <v>0</v>
      </c>
      <c r="R200" s="245">
        <f>Q200*H200</f>
        <v>0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165</v>
      </c>
      <c r="AT200" s="247" t="s">
        <v>176</v>
      </c>
      <c r="AU200" s="247" t="s">
        <v>95</v>
      </c>
      <c r="AY200" s="16" t="s">
        <v>130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84</v>
      </c>
      <c r="BK200" s="139">
        <f>ROUND(I200*H200,2)</f>
        <v>0</v>
      </c>
      <c r="BL200" s="16" t="s">
        <v>137</v>
      </c>
      <c r="BM200" s="247" t="s">
        <v>380</v>
      </c>
    </row>
    <row r="201" s="2" customFormat="1" ht="24.15" customHeight="1">
      <c r="A201" s="39"/>
      <c r="B201" s="40"/>
      <c r="C201" s="236" t="s">
        <v>381</v>
      </c>
      <c r="D201" s="236" t="s">
        <v>133</v>
      </c>
      <c r="E201" s="237" t="s">
        <v>382</v>
      </c>
      <c r="F201" s="238" t="s">
        <v>383</v>
      </c>
      <c r="G201" s="239" t="s">
        <v>136</v>
      </c>
      <c r="H201" s="240">
        <v>2</v>
      </c>
      <c r="I201" s="241"/>
      <c r="J201" s="242">
        <f>ROUND(I201*H201,2)</f>
        <v>0</v>
      </c>
      <c r="K201" s="238" t="s">
        <v>1</v>
      </c>
      <c r="L201" s="42"/>
      <c r="M201" s="243" t="s">
        <v>1</v>
      </c>
      <c r="N201" s="244" t="s">
        <v>44</v>
      </c>
      <c r="O201" s="92"/>
      <c r="P201" s="245">
        <f>O201*H201</f>
        <v>0</v>
      </c>
      <c r="Q201" s="245">
        <v>0</v>
      </c>
      <c r="R201" s="245">
        <f>Q201*H201</f>
        <v>0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137</v>
      </c>
      <c r="AT201" s="247" t="s">
        <v>133</v>
      </c>
      <c r="AU201" s="247" t="s">
        <v>95</v>
      </c>
      <c r="AY201" s="16" t="s">
        <v>130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6" t="s">
        <v>84</v>
      </c>
      <c r="BK201" s="139">
        <f>ROUND(I201*H201,2)</f>
        <v>0</v>
      </c>
      <c r="BL201" s="16" t="s">
        <v>137</v>
      </c>
      <c r="BM201" s="247" t="s">
        <v>384</v>
      </c>
    </row>
    <row r="202" s="2" customFormat="1" ht="16.5" customHeight="1">
      <c r="A202" s="39"/>
      <c r="B202" s="40"/>
      <c r="C202" s="252" t="s">
        <v>385</v>
      </c>
      <c r="D202" s="252" t="s">
        <v>176</v>
      </c>
      <c r="E202" s="253" t="s">
        <v>386</v>
      </c>
      <c r="F202" s="254" t="s">
        <v>387</v>
      </c>
      <c r="G202" s="255" t="s">
        <v>136</v>
      </c>
      <c r="H202" s="256">
        <v>6</v>
      </c>
      <c r="I202" s="257"/>
      <c r="J202" s="258">
        <f>ROUND(I202*H202,2)</f>
        <v>0</v>
      </c>
      <c r="K202" s="254" t="s">
        <v>1</v>
      </c>
      <c r="L202" s="259"/>
      <c r="M202" s="260" t="s">
        <v>1</v>
      </c>
      <c r="N202" s="261" t="s">
        <v>44</v>
      </c>
      <c r="O202" s="92"/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7" t="s">
        <v>165</v>
      </c>
      <c r="AT202" s="247" t="s">
        <v>176</v>
      </c>
      <c r="AU202" s="247" t="s">
        <v>95</v>
      </c>
      <c r="AY202" s="16" t="s">
        <v>130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6" t="s">
        <v>84</v>
      </c>
      <c r="BK202" s="139">
        <f>ROUND(I202*H202,2)</f>
        <v>0</v>
      </c>
      <c r="BL202" s="16" t="s">
        <v>137</v>
      </c>
      <c r="BM202" s="247" t="s">
        <v>388</v>
      </c>
    </row>
    <row r="203" s="2" customFormat="1" ht="16.5" customHeight="1">
      <c r="A203" s="39"/>
      <c r="B203" s="40"/>
      <c r="C203" s="236" t="s">
        <v>389</v>
      </c>
      <c r="D203" s="236" t="s">
        <v>133</v>
      </c>
      <c r="E203" s="237" t="s">
        <v>390</v>
      </c>
      <c r="F203" s="238" t="s">
        <v>391</v>
      </c>
      <c r="G203" s="239" t="s">
        <v>136</v>
      </c>
      <c r="H203" s="240">
        <v>6</v>
      </c>
      <c r="I203" s="241"/>
      <c r="J203" s="242">
        <f>ROUND(I203*H203,2)</f>
        <v>0</v>
      </c>
      <c r="K203" s="238" t="s">
        <v>1</v>
      </c>
      <c r="L203" s="42"/>
      <c r="M203" s="243" t="s">
        <v>1</v>
      </c>
      <c r="N203" s="244" t="s">
        <v>44</v>
      </c>
      <c r="O203" s="92"/>
      <c r="P203" s="245">
        <f>O203*H203</f>
        <v>0</v>
      </c>
      <c r="Q203" s="245">
        <v>0</v>
      </c>
      <c r="R203" s="245">
        <f>Q203*H203</f>
        <v>0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137</v>
      </c>
      <c r="AT203" s="247" t="s">
        <v>133</v>
      </c>
      <c r="AU203" s="247" t="s">
        <v>95</v>
      </c>
      <c r="AY203" s="16" t="s">
        <v>130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6" t="s">
        <v>84</v>
      </c>
      <c r="BK203" s="139">
        <f>ROUND(I203*H203,2)</f>
        <v>0</v>
      </c>
      <c r="BL203" s="16" t="s">
        <v>137</v>
      </c>
      <c r="BM203" s="247" t="s">
        <v>392</v>
      </c>
    </row>
    <row r="204" s="2" customFormat="1" ht="16.5" customHeight="1">
      <c r="A204" s="39"/>
      <c r="B204" s="40"/>
      <c r="C204" s="252" t="s">
        <v>393</v>
      </c>
      <c r="D204" s="252" t="s">
        <v>176</v>
      </c>
      <c r="E204" s="253" t="s">
        <v>394</v>
      </c>
      <c r="F204" s="254" t="s">
        <v>395</v>
      </c>
      <c r="G204" s="255" t="s">
        <v>148</v>
      </c>
      <c r="H204" s="256">
        <v>8</v>
      </c>
      <c r="I204" s="257"/>
      <c r="J204" s="258">
        <f>ROUND(I204*H204,2)</f>
        <v>0</v>
      </c>
      <c r="K204" s="254" t="s">
        <v>1</v>
      </c>
      <c r="L204" s="259"/>
      <c r="M204" s="260" t="s">
        <v>1</v>
      </c>
      <c r="N204" s="261" t="s">
        <v>44</v>
      </c>
      <c r="O204" s="92"/>
      <c r="P204" s="245">
        <f>O204*H204</f>
        <v>0</v>
      </c>
      <c r="Q204" s="245">
        <v>0</v>
      </c>
      <c r="R204" s="245">
        <f>Q204*H204</f>
        <v>0</v>
      </c>
      <c r="S204" s="245">
        <v>0</v>
      </c>
      <c r="T204" s="24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7" t="s">
        <v>165</v>
      </c>
      <c r="AT204" s="247" t="s">
        <v>176</v>
      </c>
      <c r="AU204" s="247" t="s">
        <v>95</v>
      </c>
      <c r="AY204" s="16" t="s">
        <v>130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84</v>
      </c>
      <c r="BK204" s="139">
        <f>ROUND(I204*H204,2)</f>
        <v>0</v>
      </c>
      <c r="BL204" s="16" t="s">
        <v>137</v>
      </c>
      <c r="BM204" s="247" t="s">
        <v>396</v>
      </c>
    </row>
    <row r="205" s="2" customFormat="1" ht="21.75" customHeight="1">
      <c r="A205" s="39"/>
      <c r="B205" s="40"/>
      <c r="C205" s="236" t="s">
        <v>397</v>
      </c>
      <c r="D205" s="236" t="s">
        <v>133</v>
      </c>
      <c r="E205" s="237" t="s">
        <v>398</v>
      </c>
      <c r="F205" s="238" t="s">
        <v>399</v>
      </c>
      <c r="G205" s="239" t="s">
        <v>148</v>
      </c>
      <c r="H205" s="240">
        <v>8</v>
      </c>
      <c r="I205" s="241"/>
      <c r="J205" s="242">
        <f>ROUND(I205*H205,2)</f>
        <v>0</v>
      </c>
      <c r="K205" s="238" t="s">
        <v>1</v>
      </c>
      <c r="L205" s="42"/>
      <c r="M205" s="243" t="s">
        <v>1</v>
      </c>
      <c r="N205" s="244" t="s">
        <v>44</v>
      </c>
      <c r="O205" s="92"/>
      <c r="P205" s="245">
        <f>O205*H205</f>
        <v>0</v>
      </c>
      <c r="Q205" s="245">
        <v>0</v>
      </c>
      <c r="R205" s="245">
        <f>Q205*H205</f>
        <v>0</v>
      </c>
      <c r="S205" s="245">
        <v>0</v>
      </c>
      <c r="T205" s="24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7" t="s">
        <v>137</v>
      </c>
      <c r="AT205" s="247" t="s">
        <v>133</v>
      </c>
      <c r="AU205" s="247" t="s">
        <v>95</v>
      </c>
      <c r="AY205" s="16" t="s">
        <v>130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84</v>
      </c>
      <c r="BK205" s="139">
        <f>ROUND(I205*H205,2)</f>
        <v>0</v>
      </c>
      <c r="BL205" s="16" t="s">
        <v>137</v>
      </c>
      <c r="BM205" s="247" t="s">
        <v>400</v>
      </c>
    </row>
    <row r="206" s="12" customFormat="1" ht="25.92" customHeight="1">
      <c r="A206" s="12"/>
      <c r="B206" s="220"/>
      <c r="C206" s="221"/>
      <c r="D206" s="222" t="s">
        <v>78</v>
      </c>
      <c r="E206" s="223" t="s">
        <v>109</v>
      </c>
      <c r="F206" s="223" t="s">
        <v>401</v>
      </c>
      <c r="G206" s="221"/>
      <c r="H206" s="221"/>
      <c r="I206" s="224"/>
      <c r="J206" s="225">
        <f>BK206</f>
        <v>0</v>
      </c>
      <c r="K206" s="221"/>
      <c r="L206" s="226"/>
      <c r="M206" s="227"/>
      <c r="N206" s="228"/>
      <c r="O206" s="228"/>
      <c r="P206" s="229">
        <f>SUM(P207:P219)</f>
        <v>0</v>
      </c>
      <c r="Q206" s="228"/>
      <c r="R206" s="229">
        <f>SUM(R207:R219)</f>
        <v>0</v>
      </c>
      <c r="S206" s="228"/>
      <c r="T206" s="230">
        <f>SUM(T207:T219)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1" t="s">
        <v>84</v>
      </c>
      <c r="AT206" s="232" t="s">
        <v>78</v>
      </c>
      <c r="AU206" s="232" t="s">
        <v>79</v>
      </c>
      <c r="AY206" s="231" t="s">
        <v>130</v>
      </c>
      <c r="BK206" s="233">
        <f>SUM(BK207:BK219)</f>
        <v>0</v>
      </c>
    </row>
    <row r="207" s="2" customFormat="1" ht="21.75" customHeight="1">
      <c r="A207" s="39"/>
      <c r="B207" s="40"/>
      <c r="C207" s="236" t="s">
        <v>402</v>
      </c>
      <c r="D207" s="236" t="s">
        <v>133</v>
      </c>
      <c r="E207" s="237" t="s">
        <v>403</v>
      </c>
      <c r="F207" s="238" t="s">
        <v>404</v>
      </c>
      <c r="G207" s="239" t="s">
        <v>405</v>
      </c>
      <c r="H207" s="240">
        <v>8</v>
      </c>
      <c r="I207" s="241"/>
      <c r="J207" s="242">
        <f>ROUND(I207*H207,2)</f>
        <v>0</v>
      </c>
      <c r="K207" s="238" t="s">
        <v>1</v>
      </c>
      <c r="L207" s="42"/>
      <c r="M207" s="243" t="s">
        <v>1</v>
      </c>
      <c r="N207" s="244" t="s">
        <v>44</v>
      </c>
      <c r="O207" s="92"/>
      <c r="P207" s="245">
        <f>O207*H207</f>
        <v>0</v>
      </c>
      <c r="Q207" s="245">
        <v>0</v>
      </c>
      <c r="R207" s="245">
        <f>Q207*H207</f>
        <v>0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137</v>
      </c>
      <c r="AT207" s="247" t="s">
        <v>133</v>
      </c>
      <c r="AU207" s="247" t="s">
        <v>84</v>
      </c>
      <c r="AY207" s="16" t="s">
        <v>130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84</v>
      </c>
      <c r="BK207" s="139">
        <f>ROUND(I207*H207,2)</f>
        <v>0</v>
      </c>
      <c r="BL207" s="16" t="s">
        <v>137</v>
      </c>
      <c r="BM207" s="247" t="s">
        <v>406</v>
      </c>
    </row>
    <row r="208" s="2" customFormat="1" ht="16.5" customHeight="1">
      <c r="A208" s="39"/>
      <c r="B208" s="40"/>
      <c r="C208" s="236" t="s">
        <v>407</v>
      </c>
      <c r="D208" s="236" t="s">
        <v>133</v>
      </c>
      <c r="E208" s="237" t="s">
        <v>408</v>
      </c>
      <c r="F208" s="238" t="s">
        <v>409</v>
      </c>
      <c r="G208" s="239" t="s">
        <v>410</v>
      </c>
      <c r="H208" s="240">
        <v>1</v>
      </c>
      <c r="I208" s="241"/>
      <c r="J208" s="242">
        <f>ROUND(I208*H208,2)</f>
        <v>0</v>
      </c>
      <c r="K208" s="238" t="s">
        <v>1</v>
      </c>
      <c r="L208" s="42"/>
      <c r="M208" s="243" t="s">
        <v>1</v>
      </c>
      <c r="N208" s="244" t="s">
        <v>44</v>
      </c>
      <c r="O208" s="92"/>
      <c r="P208" s="245">
        <f>O208*H208</f>
        <v>0</v>
      </c>
      <c r="Q208" s="245">
        <v>0</v>
      </c>
      <c r="R208" s="245">
        <f>Q208*H208</f>
        <v>0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137</v>
      </c>
      <c r="AT208" s="247" t="s">
        <v>133</v>
      </c>
      <c r="AU208" s="247" t="s">
        <v>84</v>
      </c>
      <c r="AY208" s="16" t="s">
        <v>130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6" t="s">
        <v>84</v>
      </c>
      <c r="BK208" s="139">
        <f>ROUND(I208*H208,2)</f>
        <v>0</v>
      </c>
      <c r="BL208" s="16" t="s">
        <v>137</v>
      </c>
      <c r="BM208" s="247" t="s">
        <v>411</v>
      </c>
    </row>
    <row r="209" s="2" customFormat="1" ht="24.15" customHeight="1">
      <c r="A209" s="39"/>
      <c r="B209" s="40"/>
      <c r="C209" s="236" t="s">
        <v>412</v>
      </c>
      <c r="D209" s="236" t="s">
        <v>133</v>
      </c>
      <c r="E209" s="237" t="s">
        <v>413</v>
      </c>
      <c r="F209" s="238" t="s">
        <v>414</v>
      </c>
      <c r="G209" s="239" t="s">
        <v>405</v>
      </c>
      <c r="H209" s="240">
        <v>8</v>
      </c>
      <c r="I209" s="241"/>
      <c r="J209" s="242">
        <f>ROUND(I209*H209,2)</f>
        <v>0</v>
      </c>
      <c r="K209" s="238" t="s">
        <v>1</v>
      </c>
      <c r="L209" s="42"/>
      <c r="M209" s="243" t="s">
        <v>1</v>
      </c>
      <c r="N209" s="244" t="s">
        <v>44</v>
      </c>
      <c r="O209" s="92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7" t="s">
        <v>137</v>
      </c>
      <c r="AT209" s="247" t="s">
        <v>133</v>
      </c>
      <c r="AU209" s="247" t="s">
        <v>84</v>
      </c>
      <c r="AY209" s="16" t="s">
        <v>130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84</v>
      </c>
      <c r="BK209" s="139">
        <f>ROUND(I209*H209,2)</f>
        <v>0</v>
      </c>
      <c r="BL209" s="16" t="s">
        <v>137</v>
      </c>
      <c r="BM209" s="247" t="s">
        <v>415</v>
      </c>
    </row>
    <row r="210" s="2" customFormat="1">
      <c r="A210" s="39"/>
      <c r="B210" s="40"/>
      <c r="C210" s="41"/>
      <c r="D210" s="248" t="s">
        <v>139</v>
      </c>
      <c r="E210" s="41"/>
      <c r="F210" s="249" t="s">
        <v>416</v>
      </c>
      <c r="G210" s="41"/>
      <c r="H210" s="41"/>
      <c r="I210" s="206"/>
      <c r="J210" s="41"/>
      <c r="K210" s="41"/>
      <c r="L210" s="42"/>
      <c r="M210" s="250"/>
      <c r="N210" s="251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6" t="s">
        <v>139</v>
      </c>
      <c r="AU210" s="16" t="s">
        <v>84</v>
      </c>
    </row>
    <row r="211" s="2" customFormat="1" ht="16.5" customHeight="1">
      <c r="A211" s="39"/>
      <c r="B211" s="40"/>
      <c r="C211" s="236" t="s">
        <v>417</v>
      </c>
      <c r="D211" s="236" t="s">
        <v>133</v>
      </c>
      <c r="E211" s="237" t="s">
        <v>418</v>
      </c>
      <c r="F211" s="238" t="s">
        <v>419</v>
      </c>
      <c r="G211" s="239" t="s">
        <v>420</v>
      </c>
      <c r="H211" s="240">
        <v>16.5</v>
      </c>
      <c r="I211" s="241"/>
      <c r="J211" s="242">
        <f>ROUND(I211*H211,2)</f>
        <v>0</v>
      </c>
      <c r="K211" s="238" t="s">
        <v>1</v>
      </c>
      <c r="L211" s="42"/>
      <c r="M211" s="243" t="s">
        <v>1</v>
      </c>
      <c r="N211" s="244" t="s">
        <v>44</v>
      </c>
      <c r="O211" s="92"/>
      <c r="P211" s="245">
        <f>O211*H211</f>
        <v>0</v>
      </c>
      <c r="Q211" s="245">
        <v>0</v>
      </c>
      <c r="R211" s="245">
        <f>Q211*H211</f>
        <v>0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421</v>
      </c>
      <c r="AT211" s="247" t="s">
        <v>133</v>
      </c>
      <c r="AU211" s="247" t="s">
        <v>84</v>
      </c>
      <c r="AY211" s="16" t="s">
        <v>130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6" t="s">
        <v>84</v>
      </c>
      <c r="BK211" s="139">
        <f>ROUND(I211*H211,2)</f>
        <v>0</v>
      </c>
      <c r="BL211" s="16" t="s">
        <v>421</v>
      </c>
      <c r="BM211" s="247" t="s">
        <v>422</v>
      </c>
    </row>
    <row r="212" s="2" customFormat="1">
      <c r="A212" s="39"/>
      <c r="B212" s="40"/>
      <c r="C212" s="41"/>
      <c r="D212" s="248" t="s">
        <v>139</v>
      </c>
      <c r="E212" s="41"/>
      <c r="F212" s="249" t="s">
        <v>423</v>
      </c>
      <c r="G212" s="41"/>
      <c r="H212" s="41"/>
      <c r="I212" s="206"/>
      <c r="J212" s="41"/>
      <c r="K212" s="41"/>
      <c r="L212" s="42"/>
      <c r="M212" s="250"/>
      <c r="N212" s="251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6" t="s">
        <v>139</v>
      </c>
      <c r="AU212" s="16" t="s">
        <v>84</v>
      </c>
    </row>
    <row r="213" s="13" customFormat="1">
      <c r="A213" s="13"/>
      <c r="B213" s="262"/>
      <c r="C213" s="263"/>
      <c r="D213" s="248" t="s">
        <v>211</v>
      </c>
      <c r="E213" s="264" t="s">
        <v>1</v>
      </c>
      <c r="F213" s="265" t="s">
        <v>424</v>
      </c>
      <c r="G213" s="263"/>
      <c r="H213" s="266">
        <v>4.5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2" t="s">
        <v>211</v>
      </c>
      <c r="AU213" s="272" t="s">
        <v>84</v>
      </c>
      <c r="AV213" s="13" t="s">
        <v>95</v>
      </c>
      <c r="AW213" s="13" t="s">
        <v>34</v>
      </c>
      <c r="AX213" s="13" t="s">
        <v>79</v>
      </c>
      <c r="AY213" s="272" t="s">
        <v>130</v>
      </c>
    </row>
    <row r="214" s="13" customFormat="1">
      <c r="A214" s="13"/>
      <c r="B214" s="262"/>
      <c r="C214" s="263"/>
      <c r="D214" s="248" t="s">
        <v>211</v>
      </c>
      <c r="E214" s="264" t="s">
        <v>1</v>
      </c>
      <c r="F214" s="265" t="s">
        <v>425</v>
      </c>
      <c r="G214" s="263"/>
      <c r="H214" s="266">
        <v>3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2" t="s">
        <v>211</v>
      </c>
      <c r="AU214" s="272" t="s">
        <v>84</v>
      </c>
      <c r="AV214" s="13" t="s">
        <v>95</v>
      </c>
      <c r="AW214" s="13" t="s">
        <v>34</v>
      </c>
      <c r="AX214" s="13" t="s">
        <v>79</v>
      </c>
      <c r="AY214" s="272" t="s">
        <v>130</v>
      </c>
    </row>
    <row r="215" s="13" customFormat="1">
      <c r="A215" s="13"/>
      <c r="B215" s="262"/>
      <c r="C215" s="263"/>
      <c r="D215" s="248" t="s">
        <v>211</v>
      </c>
      <c r="E215" s="264" t="s">
        <v>1</v>
      </c>
      <c r="F215" s="265" t="s">
        <v>426</v>
      </c>
      <c r="G215" s="263"/>
      <c r="H215" s="266">
        <v>2.2000000000000002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2" t="s">
        <v>211</v>
      </c>
      <c r="AU215" s="272" t="s">
        <v>84</v>
      </c>
      <c r="AV215" s="13" t="s">
        <v>95</v>
      </c>
      <c r="AW215" s="13" t="s">
        <v>34</v>
      </c>
      <c r="AX215" s="13" t="s">
        <v>79</v>
      </c>
      <c r="AY215" s="272" t="s">
        <v>130</v>
      </c>
    </row>
    <row r="216" s="13" customFormat="1">
      <c r="A216" s="13"/>
      <c r="B216" s="262"/>
      <c r="C216" s="263"/>
      <c r="D216" s="248" t="s">
        <v>211</v>
      </c>
      <c r="E216" s="264" t="s">
        <v>1</v>
      </c>
      <c r="F216" s="265" t="s">
        <v>427</v>
      </c>
      <c r="G216" s="263"/>
      <c r="H216" s="266">
        <v>1.5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2" t="s">
        <v>211</v>
      </c>
      <c r="AU216" s="272" t="s">
        <v>84</v>
      </c>
      <c r="AV216" s="13" t="s">
        <v>95</v>
      </c>
      <c r="AW216" s="13" t="s">
        <v>34</v>
      </c>
      <c r="AX216" s="13" t="s">
        <v>79</v>
      </c>
      <c r="AY216" s="272" t="s">
        <v>130</v>
      </c>
    </row>
    <row r="217" s="13" customFormat="1">
      <c r="A217" s="13"/>
      <c r="B217" s="262"/>
      <c r="C217" s="263"/>
      <c r="D217" s="248" t="s">
        <v>211</v>
      </c>
      <c r="E217" s="264" t="s">
        <v>1</v>
      </c>
      <c r="F217" s="265" t="s">
        <v>428</v>
      </c>
      <c r="G217" s="263"/>
      <c r="H217" s="266">
        <v>1.5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2" t="s">
        <v>211</v>
      </c>
      <c r="AU217" s="272" t="s">
        <v>84</v>
      </c>
      <c r="AV217" s="13" t="s">
        <v>95</v>
      </c>
      <c r="AW217" s="13" t="s">
        <v>34</v>
      </c>
      <c r="AX217" s="13" t="s">
        <v>79</v>
      </c>
      <c r="AY217" s="272" t="s">
        <v>130</v>
      </c>
    </row>
    <row r="218" s="13" customFormat="1">
      <c r="A218" s="13"/>
      <c r="B218" s="262"/>
      <c r="C218" s="263"/>
      <c r="D218" s="248" t="s">
        <v>211</v>
      </c>
      <c r="E218" s="264" t="s">
        <v>1</v>
      </c>
      <c r="F218" s="265" t="s">
        <v>429</v>
      </c>
      <c r="G218" s="263"/>
      <c r="H218" s="266">
        <v>3.7999999999999998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2" t="s">
        <v>211</v>
      </c>
      <c r="AU218" s="272" t="s">
        <v>84</v>
      </c>
      <c r="AV218" s="13" t="s">
        <v>95</v>
      </c>
      <c r="AW218" s="13" t="s">
        <v>34</v>
      </c>
      <c r="AX218" s="13" t="s">
        <v>79</v>
      </c>
      <c r="AY218" s="272" t="s">
        <v>130</v>
      </c>
    </row>
    <row r="219" s="14" customFormat="1">
      <c r="A219" s="14"/>
      <c r="B219" s="273"/>
      <c r="C219" s="274"/>
      <c r="D219" s="248" t="s">
        <v>211</v>
      </c>
      <c r="E219" s="275" t="s">
        <v>1</v>
      </c>
      <c r="F219" s="276" t="s">
        <v>213</v>
      </c>
      <c r="G219" s="274"/>
      <c r="H219" s="277">
        <v>16.5</v>
      </c>
      <c r="I219" s="278"/>
      <c r="J219" s="274"/>
      <c r="K219" s="274"/>
      <c r="L219" s="279"/>
      <c r="M219" s="284"/>
      <c r="N219" s="285"/>
      <c r="O219" s="285"/>
      <c r="P219" s="285"/>
      <c r="Q219" s="285"/>
      <c r="R219" s="285"/>
      <c r="S219" s="285"/>
      <c r="T219" s="28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3" t="s">
        <v>211</v>
      </c>
      <c r="AU219" s="283" t="s">
        <v>84</v>
      </c>
      <c r="AV219" s="14" t="s">
        <v>137</v>
      </c>
      <c r="AW219" s="14" t="s">
        <v>34</v>
      </c>
      <c r="AX219" s="14" t="s">
        <v>84</v>
      </c>
      <c r="AY219" s="283" t="s">
        <v>130</v>
      </c>
    </row>
    <row r="220" s="2" customFormat="1" ht="6.96" customHeight="1">
      <c r="A220" s="39"/>
      <c r="B220" s="67"/>
      <c r="C220" s="68"/>
      <c r="D220" s="68"/>
      <c r="E220" s="68"/>
      <c r="F220" s="68"/>
      <c r="G220" s="68"/>
      <c r="H220" s="68"/>
      <c r="I220" s="68"/>
      <c r="J220" s="68"/>
      <c r="K220" s="68"/>
      <c r="L220" s="42"/>
      <c r="M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</sheetData>
  <sheetProtection sheet="1" autoFilter="0" formatColumns="0" formatRows="0" objects="1" scenarios="1" spinCount="100000" saltValue="G82tixehHzvNmr1fVJMhFG+m6f2In4BnlTSsy8jgqPsUow1phW/ce59poPVreQGnmJkK1c6bGuRKU671R3h2vw==" hashValue="RUTDg2Zukd6eOLopSwLuyUE/fTpp2vxX9H07PBTq3vqTjPpeZCEABscI0TmCC/Wew9iS5Btg3HELAwwGi7t20A==" algorithmName="SHA-512" password="CC35"/>
  <autoFilter ref="C125:K219"/>
  <mergeCells count="11">
    <mergeCell ref="E7:H7"/>
    <mergeCell ref="E16:H16"/>
    <mergeCell ref="E25:H25"/>
    <mergeCell ref="E85:H85"/>
    <mergeCell ref="D102:F102"/>
    <mergeCell ref="D103:F103"/>
    <mergeCell ref="D104:F104"/>
    <mergeCell ref="D105:F105"/>
    <mergeCell ref="D106:F10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GABRYŠ, Bronislav (ELEKTROLINE)</dc:creator>
  <cp:lastModifiedBy>GABRYŠ, Bronislav (ELEKTROLINE)</cp:lastModifiedBy>
  <dcterms:created xsi:type="dcterms:W3CDTF">2026-03-31T12:03:53Z</dcterms:created>
  <dcterms:modified xsi:type="dcterms:W3CDTF">2026-03-31T12:03:58Z</dcterms:modified>
</cp:coreProperties>
</file>