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S:\7000\_INTERNI\000_KROSplusData\"/>
    </mc:Choice>
  </mc:AlternateContent>
  <bookViews>
    <workbookView xWindow="0" yWindow="0" windowWidth="0" windowHeight="0"/>
  </bookViews>
  <sheets>
    <sheet name="Rekapitulace stavby" sheetId="1" r:id="rId1"/>
    <sheet name="0350 - Teplice, křižovatk..." sheetId="2" r:id="rId2"/>
  </sheets>
  <definedNames>
    <definedName name="_xlnm.Print_Area" localSheetId="0">'Rekapitulace stavby'!$D$4:$AO$76,'Rekapitulace stavby'!$C$82:$AQ$103</definedName>
    <definedName name="_xlnm.Print_Titles" localSheetId="0">'Rekapitulace stavby'!$92:$92</definedName>
    <definedName name="_xlnm._FilterDatabase" localSheetId="1" hidden="1">'0350 - Teplice, křižovatk...'!$C$125:$K$242</definedName>
    <definedName name="_xlnm.Print_Area" localSheetId="1">'0350 - Teplice, křižovatk...'!$C$4:$J$76,'0350 - Teplice, křižovatk...'!$C$82:$J$109,'0350 - Teplice, křižovatk...'!$C$115:$K$242</definedName>
    <definedName name="_xlnm.Print_Titles" localSheetId="1">'0350 - Teplice, křižovatk...'!$125:$125</definedName>
  </definedNames>
  <calcPr/>
</workbook>
</file>

<file path=xl/calcChain.xml><?xml version="1.0" encoding="utf-8"?>
<calcChain xmlns="http://schemas.openxmlformats.org/spreadsheetml/2006/main">
  <c i="2" l="1" r="J37"/>
  <c r="J36"/>
  <c i="1" r="AY95"/>
  <c i="2" r="J35"/>
  <c i="1" r="AX95"/>
  <c i="2" r="BI234"/>
  <c r="BH234"/>
  <c r="BG234"/>
  <c r="BF234"/>
  <c r="T234"/>
  <c r="T229"/>
  <c r="R234"/>
  <c r="R229"/>
  <c r="P234"/>
  <c r="P229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2"/>
  <c r="BH142"/>
  <c r="BG142"/>
  <c r="BF142"/>
  <c r="T142"/>
  <c r="R142"/>
  <c r="P142"/>
  <c r="BI141"/>
  <c r="BH141"/>
  <c r="BG141"/>
  <c r="BF141"/>
  <c r="T141"/>
  <c r="R141"/>
  <c r="P141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J123"/>
  <c r="J122"/>
  <c r="F120"/>
  <c r="E118"/>
  <c r="BI107"/>
  <c r="BH107"/>
  <c r="BG107"/>
  <c r="BF107"/>
  <c r="BI106"/>
  <c r="BH106"/>
  <c r="BG106"/>
  <c r="BF106"/>
  <c r="BE106"/>
  <c r="BI105"/>
  <c r="BH105"/>
  <c r="BG105"/>
  <c r="BF105"/>
  <c r="BE105"/>
  <c r="BI104"/>
  <c r="BH104"/>
  <c r="BG104"/>
  <c r="BF104"/>
  <c r="BE104"/>
  <c r="BI103"/>
  <c r="BH103"/>
  <c r="BG103"/>
  <c r="BF103"/>
  <c r="BE103"/>
  <c r="BI102"/>
  <c r="BH102"/>
  <c r="BG102"/>
  <c r="BF102"/>
  <c r="BE102"/>
  <c r="J90"/>
  <c r="J89"/>
  <c r="F87"/>
  <c r="E85"/>
  <c r="J16"/>
  <c r="E16"/>
  <c r="F123"/>
  <c r="J15"/>
  <c r="J13"/>
  <c r="E13"/>
  <c r="F122"/>
  <c r="J12"/>
  <c r="J10"/>
  <c r="J120"/>
  <c i="1" r="CK101"/>
  <c r="CJ101"/>
  <c r="CI101"/>
  <c r="CH101"/>
  <c r="CG101"/>
  <c r="CF101"/>
  <c r="BZ101"/>
  <c r="CE101"/>
  <c r="CK100"/>
  <c r="CJ100"/>
  <c r="CI100"/>
  <c r="CH100"/>
  <c r="CG100"/>
  <c r="CF100"/>
  <c r="BZ100"/>
  <c r="CE100"/>
  <c r="CK99"/>
  <c r="CJ99"/>
  <c r="CI99"/>
  <c r="CH99"/>
  <c r="CG99"/>
  <c r="CF99"/>
  <c r="BZ99"/>
  <c r="CE99"/>
  <c r="CK98"/>
  <c r="CJ98"/>
  <c r="CI98"/>
  <c r="CH98"/>
  <c r="CG98"/>
  <c r="CF98"/>
  <c r="BZ98"/>
  <c r="CE98"/>
  <c r="L90"/>
  <c r="AM90"/>
  <c r="AM89"/>
  <c r="L89"/>
  <c r="AM87"/>
  <c r="L87"/>
  <c r="L85"/>
  <c r="L84"/>
  <c i="2" r="BK234"/>
  <c r="BK232"/>
  <c r="J231"/>
  <c r="BK228"/>
  <c r="J227"/>
  <c r="BK226"/>
  <c r="BK224"/>
  <c r="J222"/>
  <c r="BK219"/>
  <c r="J218"/>
  <c r="BK216"/>
  <c r="BK214"/>
  <c r="J213"/>
  <c r="J209"/>
  <c r="J208"/>
  <c r="J205"/>
  <c r="BK202"/>
  <c r="J198"/>
  <c r="BK191"/>
  <c r="J190"/>
  <c r="BK189"/>
  <c r="J187"/>
  <c r="BK183"/>
  <c r="BK182"/>
  <c r="J180"/>
  <c r="J175"/>
  <c r="BK169"/>
  <c r="BK164"/>
  <c r="J163"/>
  <c r="J159"/>
  <c r="BK156"/>
  <c r="J155"/>
  <c r="BK152"/>
  <c r="BK151"/>
  <c r="J150"/>
  <c r="BK145"/>
  <c r="J144"/>
  <c r="BK139"/>
  <c r="J136"/>
  <c r="BK134"/>
  <c r="BK133"/>
  <c r="J131"/>
  <c i="1" r="AS94"/>
  <c i="2" r="J232"/>
  <c r="J225"/>
  <c r="J220"/>
  <c r="J219"/>
  <c r="BK218"/>
  <c r="BK217"/>
  <c r="J215"/>
  <c r="J214"/>
  <c r="BK213"/>
  <c r="J210"/>
  <c r="BK207"/>
  <c r="J206"/>
  <c r="BK205"/>
  <c r="J202"/>
  <c r="BK201"/>
  <c r="J200"/>
  <c r="J199"/>
  <c r="BK197"/>
  <c r="J196"/>
  <c r="J195"/>
  <c r="J194"/>
  <c r="J193"/>
  <c r="BK192"/>
  <c r="J191"/>
  <c r="BK188"/>
  <c r="J186"/>
  <c r="J184"/>
  <c r="BK181"/>
  <c r="BK180"/>
  <c r="J179"/>
  <c r="BK178"/>
  <c r="J177"/>
  <c r="BK176"/>
  <c r="J174"/>
  <c r="BK173"/>
  <c r="J172"/>
  <c r="J168"/>
  <c r="BK167"/>
  <c r="J164"/>
  <c r="BK162"/>
  <c r="BK158"/>
  <c r="J157"/>
  <c r="J156"/>
  <c r="BK155"/>
  <c r="J151"/>
  <c r="J149"/>
  <c r="BK148"/>
  <c r="BK147"/>
  <c r="J146"/>
  <c r="J145"/>
  <c r="BK142"/>
  <c r="BK141"/>
  <c r="BK138"/>
  <c r="J137"/>
  <c r="BK135"/>
  <c r="BK230"/>
  <c r="J226"/>
  <c r="BK223"/>
  <c r="J221"/>
  <c r="BK220"/>
  <c r="BK209"/>
  <c r="BK206"/>
  <c r="BK196"/>
  <c r="BK185"/>
  <c r="BK184"/>
  <c r="J176"/>
  <c r="BK172"/>
  <c r="BK149"/>
  <c r="BK144"/>
  <c r="J141"/>
  <c r="J139"/>
  <c r="BK129"/>
  <c r="J234"/>
  <c r="BK231"/>
  <c r="J230"/>
  <c r="J228"/>
  <c r="BK227"/>
  <c r="BK225"/>
  <c r="J224"/>
  <c r="J223"/>
  <c r="BK222"/>
  <c r="BK221"/>
  <c r="J217"/>
  <c r="J216"/>
  <c r="BK215"/>
  <c r="BK210"/>
  <c r="BK208"/>
  <c r="J207"/>
  <c r="J201"/>
  <c r="BK200"/>
  <c r="BK199"/>
  <c r="BK198"/>
  <c r="J197"/>
  <c r="BK195"/>
  <c r="BK194"/>
  <c r="BK193"/>
  <c r="J192"/>
  <c r="BK190"/>
  <c r="J189"/>
  <c r="J188"/>
  <c r="BK187"/>
  <c r="BK186"/>
  <c r="J185"/>
  <c r="J183"/>
  <c r="J182"/>
  <c r="J181"/>
  <c r="BK179"/>
  <c r="J178"/>
  <c r="BK177"/>
  <c r="BK175"/>
  <c r="BK174"/>
  <c r="J173"/>
  <c r="J169"/>
  <c r="BK168"/>
  <c r="J167"/>
  <c r="BK163"/>
  <c r="J162"/>
  <c r="BK159"/>
  <c r="J158"/>
  <c r="BK157"/>
  <c r="J152"/>
  <c r="BK150"/>
  <c r="J148"/>
  <c r="J147"/>
  <c r="BK146"/>
  <c r="J142"/>
  <c r="J138"/>
  <c r="BK137"/>
  <c r="BK136"/>
  <c r="J135"/>
  <c r="J134"/>
  <c r="J133"/>
  <c r="BK131"/>
  <c r="J129"/>
  <c l="1" r="BK128"/>
  <c r="T128"/>
  <c r="T143"/>
  <c r="P128"/>
  <c r="R128"/>
  <c r="P143"/>
  <c r="BK143"/>
  <c r="J143"/>
  <c r="J97"/>
  <c r="R143"/>
  <c r="F89"/>
  <c r="F90"/>
  <c r="BE133"/>
  <c r="BE135"/>
  <c r="BE136"/>
  <c r="BE142"/>
  <c r="BE144"/>
  <c r="BE145"/>
  <c r="BE149"/>
  <c r="BE156"/>
  <c r="BE159"/>
  <c r="BE163"/>
  <c r="BE167"/>
  <c r="BE169"/>
  <c r="BE175"/>
  <c r="BE179"/>
  <c r="BE182"/>
  <c r="BE185"/>
  <c r="BE188"/>
  <c r="BE192"/>
  <c r="BE197"/>
  <c r="BE199"/>
  <c r="BE201"/>
  <c r="BE202"/>
  <c r="BE205"/>
  <c r="BE208"/>
  <c r="BE209"/>
  <c r="BE213"/>
  <c r="BE214"/>
  <c r="BE217"/>
  <c r="BE221"/>
  <c r="BE224"/>
  <c r="BE226"/>
  <c r="BE230"/>
  <c r="BE232"/>
  <c r="BE234"/>
  <c r="BK229"/>
  <c r="J229"/>
  <c r="J98"/>
  <c r="BE138"/>
  <c r="BE164"/>
  <c r="BE168"/>
  <c r="BE174"/>
  <c r="BE177"/>
  <c r="BE183"/>
  <c r="BE200"/>
  <c r="BE207"/>
  <c r="BE210"/>
  <c r="BE129"/>
  <c r="BE134"/>
  <c r="BE137"/>
  <c r="BE139"/>
  <c r="BE150"/>
  <c r="BE152"/>
  <c r="BE158"/>
  <c r="BE162"/>
  <c r="BE172"/>
  <c r="BE176"/>
  <c r="BE178"/>
  <c r="BE181"/>
  <c r="BE189"/>
  <c r="BE190"/>
  <c r="BE191"/>
  <c r="BE194"/>
  <c r="BE206"/>
  <c r="BE218"/>
  <c r="BE219"/>
  <c r="BE228"/>
  <c r="J87"/>
  <c r="BE131"/>
  <c r="BE141"/>
  <c r="BE146"/>
  <c r="BE147"/>
  <c r="BE148"/>
  <c r="BE151"/>
  <c r="BE155"/>
  <c r="BE157"/>
  <c r="BE173"/>
  <c r="BE180"/>
  <c r="BE184"/>
  <c r="BE186"/>
  <c r="BE187"/>
  <c r="BE193"/>
  <c r="BE195"/>
  <c r="BE196"/>
  <c r="BE198"/>
  <c r="BE215"/>
  <c r="BE216"/>
  <c r="BE220"/>
  <c r="BE222"/>
  <c r="BE223"/>
  <c r="BE225"/>
  <c r="BE227"/>
  <c r="BE231"/>
  <c r="F35"/>
  <c i="1" r="BB95"/>
  <c r="BB94"/>
  <c r="AX94"/>
  <c i="2" r="F36"/>
  <c i="1" r="BC95"/>
  <c r="BC94"/>
  <c r="W35"/>
  <c i="2" r="J34"/>
  <c i="1" r="AW95"/>
  <c i="2" r="F34"/>
  <c i="1" r="BA95"/>
  <c r="BA94"/>
  <c r="AW94"/>
  <c r="AK33"/>
  <c i="2" r="F37"/>
  <c i="1" r="BD95"/>
  <c r="BD94"/>
  <c r="W36"/>
  <c i="2" l="1" r="BK127"/>
  <c r="J127"/>
  <c r="J95"/>
  <c r="R127"/>
  <c r="R126"/>
  <c r="T127"/>
  <c r="T126"/>
  <c r="P127"/>
  <c r="P126"/>
  <c i="1" r="AU95"/>
  <c i="2" r="J128"/>
  <c r="J96"/>
  <c i="1" r="AU94"/>
  <c r="W33"/>
  <c r="AY94"/>
  <c r="W34"/>
  <c i="2" l="1" r="BK126"/>
  <c r="J126"/>
  <c r="J94"/>
  <c r="J28"/>
  <c r="J107"/>
  <c r="J101"/>
  <c r="J29"/>
  <c l="1" r="BE107"/>
  <c r="F33"/>
  <c i="1" r="AZ95"/>
  <c r="AZ94"/>
  <c r="AV94"/>
  <c i="2" r="J30"/>
  <c i="1" r="AG95"/>
  <c r="AG94"/>
  <c r="AG101"/>
  <c r="AV101"/>
  <c r="BY101"/>
  <c i="2" r="J109"/>
  <c i="1" l="1" r="CD101"/>
  <c r="AN101"/>
  <c i="2" r="J33"/>
  <c i="1" r="AV95"/>
  <c r="AT95"/>
  <c r="AN95"/>
  <c r="AT94"/>
  <c r="AG99"/>
  <c r="AK26"/>
  <c r="AG98"/>
  <c r="AV98"/>
  <c r="BY98"/>
  <c r="AG100"/>
  <c r="AV100"/>
  <c r="BY100"/>
  <c l="1" r="AN94"/>
  <c r="CD98"/>
  <c r="CD99"/>
  <c r="CD100"/>
  <c i="2" r="J39"/>
  <c i="1" r="AN98"/>
  <c r="AV99"/>
  <c r="BY99"/>
  <c r="AN100"/>
  <c r="AG97"/>
  <c r="AK27"/>
  <c l="1" r="AK32"/>
  <c r="AN99"/>
  <c r="AK29"/>
  <c r="AG103"/>
  <c r="W32"/>
  <c l="1" r="AK38"/>
  <c r="AN97"/>
  <c r="AN103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<sst xmlns="http://schemas.openxmlformats.org/spreadsheetml/2006/main">
  <si>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</si>
  <si>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</si>
  <si>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</si>
  <si>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</si>
  <si>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</si>
  <si>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{7e7352d3-1214-4bfd-8362-5b8d4b1f8597}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</si>
  <si>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</si>
  <si>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</si>
  <si>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</si>
  <si>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</si>
  <si>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</si>
  <si>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</si>
  <si>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</si>
  <si>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</si>
  <si>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0350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</si>
  <si>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</si>
  <si>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</si>
  <si>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Teplice, křižovatka Jankovcova-Masarykova</t>
  </si>
  <si>
    <t>KSO:</t>
  </si>
  <si>
    <t>CC-CZ:</t>
  </si>
  <si>
    <t>Místo:</t>
  </si>
  <si>
    <t>Teplice</t>
  </si>
  <si>
    <t>Datum:</t>
  </si>
  <si>
    <t>27. 12. 2022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</si>
  <si>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</si>
  <si>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</si>
  <si>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</si>
  <si>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</si>
  <si>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</si>
  <si>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</si>
  <si>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</si>
  <si>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45312338</t>
  </si>
  <si>
    <t>Elektroline, a.s.</t>
  </si>
  <si>
    <t>CZ45312338</t>
  </si>
  <si>
    <t>True</t>
  </si>
  <si>
    <t>Zpracovatel:</t>
  </si>
  <si>
    <t>Poznámka:</t>
  </si>
  <si>
    <t>Náklady z rozpočtů</t>
  </si>
  <si>
    <t>Ostatní náklady ze souhrnného listu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</si>
  <si>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</si>
  <si>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</si>
  <si>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</si>
  <si>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</si>
  <si>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</si>
  <si>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</si>
  <si>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</si>
  <si>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</si>
  <si>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</si>
  <si>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</si>
  <si>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</si>
  <si>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</si>
  <si>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</si>
  <si>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</si>
  <si>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</si>
  <si>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</si>
  <si>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</si>
  <si>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</si>
  <si>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</si>
  <si>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</si>
  <si>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</si>
  <si>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</si>
  <si>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</si>
  <si>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</si>
  <si>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</si>
  <si>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</si>
  <si>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</si>
  <si>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</si>
  <si>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</si>
  <si>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</si>
  <si>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</si>
  <si>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</si>
  <si>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</si>
  <si>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</si>
  <si>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</si>
  <si>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</si>
  <si>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</si>
  <si>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</si>
  <si>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1) 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</si>
  <si>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</si>
  <si>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</si>
  <si>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</si>
  <si>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</si>
  <si>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</si>
  <si>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</si>
  <si>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</si>
  <si>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</si>
  <si>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2) Ostatní náklady ze souhrnného listu</t>
  </si>
  <si>
    <t>Procent. zadání_x000d_
[% nákladů rozpočtu]</t>
  </si>
  <si>
    <t>Zařazení nákladů</t>
  </si>
  <si>
    <t>Ostatní náklady</t>
  </si>
  <si>
    <t>stavební čast</t>
  </si>
  <si>
    <t>OSTATNENAKLADY</t>
  </si>
  <si>
    <t>Vyplň vlastní</t>
  </si>
  <si>
    <t>OSTATNENAKLADYVLASTNE</t>
  </si>
  <si>
    <t>Celkové náklady za stavbu 1) + 2)</t>
  </si>
  <si>
    <t>2</t>
  </si>
  <si>
    <t>KRYCÍ LIST SOUPISU PRACÍ</t>
  </si>
  <si>
    <t>Náklady z rozpočtu</t>
  </si>
  <si>
    <t>REKAPITULACE ČLENĚNÍ SOUPISU PRACÍ</t>
  </si>
  <si>
    <t>Kód dílu - Popis</t>
  </si>
  <si>
    <t>Cena celkem [CZK]</t>
  </si>
  <si>
    <t>1) Náklady ze soupisu prací</t>
  </si>
  <si>
    <t>-1</t>
  </si>
  <si>
    <t>HSV - HSV</t>
  </si>
  <si>
    <t xml:space="preserve">    TV-D - Demontáž TV</t>
  </si>
  <si>
    <t xml:space="preserve">    TV-F - Finální stav TV</t>
  </si>
  <si>
    <t>VRN - Vedlejší rozpočtové náklady</t>
  </si>
  <si>
    <t>2) Ostatní náklady</t>
  </si>
  <si>
    <t>Zařízení staveniště</t>
  </si>
  <si>
    <t>VRN</t>
  </si>
  <si>
    <t>Projektové práce</t>
  </si>
  <si>
    <t>Územní vlivy</t>
  </si>
  <si>
    <t>Provozní vlivy</t>
  </si>
  <si>
    <t>Jiné VRN</t>
  </si>
  <si>
    <t>Kompletační činnost</t>
  </si>
  <si>
    <t>KOMPLETACNA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</si>
  <si>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</si>
  <si>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</si>
  <si>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</si>
  <si>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</si>
  <si>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</si>
  <si>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</si>
  <si>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</si>
  <si>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</si>
  <si>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</si>
  <si>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</si>
  <si>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</si>
  <si>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</si>
  <si>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</si>
  <si>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</si>
  <si>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ROZPOCET</t>
  </si>
  <si>
    <t>TV-D</t>
  </si>
  <si>
    <t>Demontáž TV</t>
  </si>
  <si>
    <t>K</t>
  </si>
  <si>
    <t>RDE0022</t>
  </si>
  <si>
    <t>Demontáž mechanické výhybky</t>
  </si>
  <si>
    <t>ks</t>
  </si>
  <si>
    <t>4</t>
  </si>
  <si>
    <t>-1778279285</t>
  </si>
  <si>
    <t>P</t>
  </si>
  <si>
    <t>Poznámka k položce:_x000d_
demontáž výhybkových těles</t>
  </si>
  <si>
    <t>RDE0023</t>
  </si>
  <si>
    <t>Demontáž elektrické výhybky</t>
  </si>
  <si>
    <t>1298925560</t>
  </si>
  <si>
    <t>Poznámka k položce:_x000d_
demontáž výhybkových těles, kabelů a ovládání</t>
  </si>
  <si>
    <t>3</t>
  </si>
  <si>
    <t>RDE0004</t>
  </si>
  <si>
    <t>Demontáž lanových převěsů</t>
  </si>
  <si>
    <t>m</t>
  </si>
  <si>
    <t>1755622130</t>
  </si>
  <si>
    <t>RDE0005</t>
  </si>
  <si>
    <t>Demontáž ukončení lan na stožáru a na budovách</t>
  </si>
  <si>
    <t>522350727</t>
  </si>
  <si>
    <t>5</t>
  </si>
  <si>
    <t>RDE0009</t>
  </si>
  <si>
    <t>Demontáž závěsu TBUS stopy přímé</t>
  </si>
  <si>
    <t>-198285361</t>
  </si>
  <si>
    <t>6</t>
  </si>
  <si>
    <t>RDE0010</t>
  </si>
  <si>
    <t>Demontáž závěsu TBUS stopy v oblouku</t>
  </si>
  <si>
    <t>-843672345</t>
  </si>
  <si>
    <t>7</t>
  </si>
  <si>
    <t>RDE0016</t>
  </si>
  <si>
    <t>Demontáž výložníku</t>
  </si>
  <si>
    <t>1617150869</t>
  </si>
  <si>
    <t>8</t>
  </si>
  <si>
    <t>RDE0017</t>
  </si>
  <si>
    <t>Demontáž trolejového drátu</t>
  </si>
  <si>
    <t>-906769155</t>
  </si>
  <si>
    <t>9</t>
  </si>
  <si>
    <t>RDE0019</t>
  </si>
  <si>
    <t>Demontáž kompletu úsekového dělení</t>
  </si>
  <si>
    <t>kpl</t>
  </si>
  <si>
    <t>1088348361</t>
  </si>
  <si>
    <t>Poznámka k položce:_x000d_
demontáž úsekových děličů, kabelů, odpojovačů, ovládání, nosné sítě kabelů, upevnění</t>
  </si>
  <si>
    <t>10</t>
  </si>
  <si>
    <t>RDEM0005D</t>
  </si>
  <si>
    <t>Oprava fasády po demontovaném závěsu na zdi budovy</t>
  </si>
  <si>
    <t>-966361659</t>
  </si>
  <si>
    <t>11</t>
  </si>
  <si>
    <t>RDEM0032D</t>
  </si>
  <si>
    <t>Demontáž kotevního bodu ze zdi</t>
  </si>
  <si>
    <t>226066873</t>
  </si>
  <si>
    <t>TV-F</t>
  </si>
  <si>
    <t>Finální stav TV</t>
  </si>
  <si>
    <t>12</t>
  </si>
  <si>
    <t>M</t>
  </si>
  <si>
    <t>RUP0014</t>
  </si>
  <si>
    <t>Páskovaný kardan 37 mm pro lano, vč. pásku, spon</t>
  </si>
  <si>
    <t>541468872</t>
  </si>
  <si>
    <t>13</t>
  </si>
  <si>
    <t>RUP0014.1</t>
  </si>
  <si>
    <t>Montáž páskovaného kardanu</t>
  </si>
  <si>
    <t>-2053527253</t>
  </si>
  <si>
    <t>14</t>
  </si>
  <si>
    <t>RUP0051</t>
  </si>
  <si>
    <t>Ukončení lana N25 s izolátorem a nap. šroubem</t>
  </si>
  <si>
    <t>-486483284</t>
  </si>
  <si>
    <t>RPP010M</t>
  </si>
  <si>
    <t>Montáž Kotevní závěs na zeď(G třmen s parafilem), ukotvení</t>
  </si>
  <si>
    <t>1788473173</t>
  </si>
  <si>
    <t>16</t>
  </si>
  <si>
    <t>ROL091M</t>
  </si>
  <si>
    <t>Montáž Chemická malta</t>
  </si>
  <si>
    <t>178425687</t>
  </si>
  <si>
    <t>17</t>
  </si>
  <si>
    <t>ROL091</t>
  </si>
  <si>
    <t>Chemická malta</t>
  </si>
  <si>
    <t>135342507</t>
  </si>
  <si>
    <t>18</t>
  </si>
  <si>
    <t>RPP010</t>
  </si>
  <si>
    <t>Kotevní závěs na zeď(G třmen s parafilem), ukotvení</t>
  </si>
  <si>
    <t>83213180</t>
  </si>
  <si>
    <t>19</t>
  </si>
  <si>
    <t>RUP0052</t>
  </si>
  <si>
    <t>Ukončení lana N35 s izolátorem a nap. šroubem</t>
  </si>
  <si>
    <t>661610492</t>
  </si>
  <si>
    <t>20</t>
  </si>
  <si>
    <t>RUP0051.1</t>
  </si>
  <si>
    <t>Montáž ukončení lana s nap. šroubem</t>
  </si>
  <si>
    <t>1672473227</t>
  </si>
  <si>
    <t>VV</t>
  </si>
  <si>
    <t>15+55</t>
  </si>
  <si>
    <t>Součet</t>
  </si>
  <si>
    <t>RUP0037</t>
  </si>
  <si>
    <t>Parafilový převěs s napínákem</t>
  </si>
  <si>
    <t>377787141</t>
  </si>
  <si>
    <t>22</t>
  </si>
  <si>
    <t>RUP0037.1</t>
  </si>
  <si>
    <t>Montáž parafilového převěsu s napínákem</t>
  </si>
  <si>
    <t>-83896935</t>
  </si>
  <si>
    <t>23</t>
  </si>
  <si>
    <t>RUP0043</t>
  </si>
  <si>
    <t>Rozebiratelné ukončení lana N25 s izolátorem</t>
  </si>
  <si>
    <t>-936170726</t>
  </si>
  <si>
    <t>24</t>
  </si>
  <si>
    <t>RUP0044</t>
  </si>
  <si>
    <t>Rozebiratelné ukončení lana N35 s izolátorem</t>
  </si>
  <si>
    <t>-1447953204</t>
  </si>
  <si>
    <t>25</t>
  </si>
  <si>
    <t>RUP0044.1</t>
  </si>
  <si>
    <t>Montáž rozebiratelného ukončení lana</t>
  </si>
  <si>
    <t>1084233343</t>
  </si>
  <si>
    <t>13+36</t>
  </si>
  <si>
    <t>26</t>
  </si>
  <si>
    <t>RUP0027</t>
  </si>
  <si>
    <t>Nerozebiratelné trojsměrné spojení lan N25 mm2 kroužkem</t>
  </si>
  <si>
    <t>1914869561</t>
  </si>
  <si>
    <t>27</t>
  </si>
  <si>
    <t>RUP0028</t>
  </si>
  <si>
    <t>Nerozebiratelné trojsměrné spojení lan N35 mm2 kroužkem</t>
  </si>
  <si>
    <t>1402400708</t>
  </si>
  <si>
    <t>28</t>
  </si>
  <si>
    <t>RUP0028.1</t>
  </si>
  <si>
    <t>Montáž nerozebiratelného trojsměrného spojení lan kroužkem</t>
  </si>
  <si>
    <t>-1692260911</t>
  </si>
  <si>
    <t>3+39</t>
  </si>
  <si>
    <t>29</t>
  </si>
  <si>
    <t>RLK0012</t>
  </si>
  <si>
    <t>Lano nerez 25 mm2</t>
  </si>
  <si>
    <t>-1372153743</t>
  </si>
  <si>
    <t>30</t>
  </si>
  <si>
    <t>RLK0013</t>
  </si>
  <si>
    <t>Lano nerez 35 mm2</t>
  </si>
  <si>
    <t>-1443221807</t>
  </si>
  <si>
    <t>31</t>
  </si>
  <si>
    <t>RLK0013.1</t>
  </si>
  <si>
    <t>Montáž lana nerezového</t>
  </si>
  <si>
    <t>-1834839216</t>
  </si>
  <si>
    <t>724+1637</t>
  </si>
  <si>
    <t>32</t>
  </si>
  <si>
    <t>RVYL0008</t>
  </si>
  <si>
    <t>Výložník 1x55-8,5m (3x vyvěšení nerez lanem)</t>
  </si>
  <si>
    <t>1215338043</t>
  </si>
  <si>
    <t>33</t>
  </si>
  <si>
    <t>RVYL0008.1</t>
  </si>
  <si>
    <t>Montáž výložníku 8,5 m</t>
  </si>
  <si>
    <t>1788586878</t>
  </si>
  <si>
    <t>34</t>
  </si>
  <si>
    <t>R271110</t>
  </si>
  <si>
    <t>Drát trolejový Cu Ri 100mm2</t>
  </si>
  <si>
    <t>1297839297</t>
  </si>
  <si>
    <t>35</t>
  </si>
  <si>
    <t>R271110.1</t>
  </si>
  <si>
    <t>Montáž trolejového drátu</t>
  </si>
  <si>
    <t>-569830774</t>
  </si>
  <si>
    <t>36</t>
  </si>
  <si>
    <t>RZVB0029</t>
  </si>
  <si>
    <t>TBUS závěs do oblouku 3-4° na lano</t>
  </si>
  <si>
    <t>-1107431770</t>
  </si>
  <si>
    <t>37</t>
  </si>
  <si>
    <t>RZVB0029.1</t>
  </si>
  <si>
    <t>Montáž TBUS závěsu do oblouku 3-4° na lano</t>
  </si>
  <si>
    <t>-927033842</t>
  </si>
  <si>
    <t>38</t>
  </si>
  <si>
    <t>RZVB0031</t>
  </si>
  <si>
    <t>TBUS závěs do oblouku 4-5° na lano</t>
  </si>
  <si>
    <t>-1525894172</t>
  </si>
  <si>
    <t>39</t>
  </si>
  <si>
    <t>RZVB0031.1</t>
  </si>
  <si>
    <t>Montáž TBUS závěsu do oblouku 4-5° na lano</t>
  </si>
  <si>
    <t>1533299997</t>
  </si>
  <si>
    <t>40</t>
  </si>
  <si>
    <t>RZVB0033</t>
  </si>
  <si>
    <t>TBUS závěs do oblouku 5-7° na lano</t>
  </si>
  <si>
    <t>-1646339688</t>
  </si>
  <si>
    <t>41</t>
  </si>
  <si>
    <t>RZVB0033.1</t>
  </si>
  <si>
    <t>Montáž TBUS závěsu do oblouku 5-7° na lano</t>
  </si>
  <si>
    <t>-568789218</t>
  </si>
  <si>
    <t>42</t>
  </si>
  <si>
    <t>RZVB0035</t>
  </si>
  <si>
    <t>TBUS závěs do oblouku 7-10° na lano</t>
  </si>
  <si>
    <t>1757476736</t>
  </si>
  <si>
    <t>43</t>
  </si>
  <si>
    <t>RZVB0035.1</t>
  </si>
  <si>
    <t>Montáž TBUS závěsu do oblouku 7-10° na lano</t>
  </si>
  <si>
    <t>-1920004669</t>
  </si>
  <si>
    <t>44</t>
  </si>
  <si>
    <t>RZVB0023</t>
  </si>
  <si>
    <t>TBUS závěs do oblouku 10-13° na lano</t>
  </si>
  <si>
    <t>-1641590103</t>
  </si>
  <si>
    <t>45</t>
  </si>
  <si>
    <t>RZVB0023.1</t>
  </si>
  <si>
    <t>Montáž TBUS závěsu do oblouku 10-13° na lano</t>
  </si>
  <si>
    <t>1167369822</t>
  </si>
  <si>
    <t>46</t>
  </si>
  <si>
    <t>RZVB0025</t>
  </si>
  <si>
    <t>TBUS závěs do oblouku 13-30° na lano</t>
  </si>
  <si>
    <t>1296411603</t>
  </si>
  <si>
    <t>47</t>
  </si>
  <si>
    <t>RZVB0025.1</t>
  </si>
  <si>
    <t>Montáž TBUS závěsu do oblouku 13-30° na lano</t>
  </si>
  <si>
    <t>131595715</t>
  </si>
  <si>
    <t>48</t>
  </si>
  <si>
    <t>RZVT0002</t>
  </si>
  <si>
    <t>Komplet závěsu DELTA na lano 25-50 mm2</t>
  </si>
  <si>
    <t>518060031</t>
  </si>
  <si>
    <t>49</t>
  </si>
  <si>
    <t>RZVT0002.1</t>
  </si>
  <si>
    <t>Montáž závěsu DELTA na lano</t>
  </si>
  <si>
    <t>-1768075581</t>
  </si>
  <si>
    <t>50</t>
  </si>
  <si>
    <t>RZVT0008</t>
  </si>
  <si>
    <t>TBUS Komplet závěsu DELTA na výložník 55 mm, L=3000 mm</t>
  </si>
  <si>
    <t>501192097</t>
  </si>
  <si>
    <t>51</t>
  </si>
  <si>
    <t>RZVT0008.1</t>
  </si>
  <si>
    <t>Montáž závěsu DELTA na výložník</t>
  </si>
  <si>
    <t>-1581596294</t>
  </si>
  <si>
    <t>52</t>
  </si>
  <si>
    <t>RZVB0019</t>
  </si>
  <si>
    <t>TBUS odtah do oblouku 7-10° na lano</t>
  </si>
  <si>
    <t>-2019594695</t>
  </si>
  <si>
    <t>53</t>
  </si>
  <si>
    <t>RZVB0019.1</t>
  </si>
  <si>
    <t>Montáž TBUS odtahu do oblouku 7-10° na lano</t>
  </si>
  <si>
    <t>1604785443</t>
  </si>
  <si>
    <t>54</t>
  </si>
  <si>
    <t>RZVB0022</t>
  </si>
  <si>
    <t>TBUS odtah do oblouku 15-30° na lano</t>
  </si>
  <si>
    <t>-1203150246</t>
  </si>
  <si>
    <t>55</t>
  </si>
  <si>
    <t>RZVB0022.1</t>
  </si>
  <si>
    <t>Montáž TBUS odtahu do oblouku 15-30° na lano</t>
  </si>
  <si>
    <t>-996535993</t>
  </si>
  <si>
    <t>56</t>
  </si>
  <si>
    <t>ROS0015</t>
  </si>
  <si>
    <t>Spojka troleje dvoudílná pro TRAM/TBUS</t>
  </si>
  <si>
    <t>1594261029</t>
  </si>
  <si>
    <t>57</t>
  </si>
  <si>
    <t>ROS0015.1</t>
  </si>
  <si>
    <t>Montáž spojky trolejové dvoudílné</t>
  </si>
  <si>
    <t>-2134804946</t>
  </si>
  <si>
    <t>58</t>
  </si>
  <si>
    <t>RVK0010</t>
  </si>
  <si>
    <t>Elektrická TBUS výhybka radio 433 MHz, symetrická, 10° (5°/5°)</t>
  </si>
  <si>
    <t>-370569926</t>
  </si>
  <si>
    <t>59</t>
  </si>
  <si>
    <t>RVK0010.1</t>
  </si>
  <si>
    <t>Montáž elektrické TBUS výhybky radio 433 MHz, 10°</t>
  </si>
  <si>
    <t>-870606000</t>
  </si>
  <si>
    <t>60</t>
  </si>
  <si>
    <t>RVK0023</t>
  </si>
  <si>
    <t>Mechanická TBUS výhybka, symetrická, 10° (5°/5°)</t>
  </si>
  <si>
    <t>-1914887413</t>
  </si>
  <si>
    <t>61</t>
  </si>
  <si>
    <t>RVK0025</t>
  </si>
  <si>
    <t>Mechanická TBUS výhybka, levá, 10° (7,5°/2,5°)</t>
  </si>
  <si>
    <t>-1450363709</t>
  </si>
  <si>
    <t>62</t>
  </si>
  <si>
    <t>RVK0023.1</t>
  </si>
  <si>
    <t>Montáž mechanické TBUS výhybky, 10°</t>
  </si>
  <si>
    <t>1158732717</t>
  </si>
  <si>
    <t>1+2</t>
  </si>
  <si>
    <t>63</t>
  </si>
  <si>
    <t>RND0012</t>
  </si>
  <si>
    <t>TBUS dělič na lano 25-50 mm2 - komplet 1 pár</t>
  </si>
  <si>
    <t>-618549327</t>
  </si>
  <si>
    <t>64</t>
  </si>
  <si>
    <t>RND0012.1</t>
  </si>
  <si>
    <t>Montáž TBUS děliče na lano</t>
  </si>
  <si>
    <t>-1809245878</t>
  </si>
  <si>
    <t>65</t>
  </si>
  <si>
    <t>RVK0037</t>
  </si>
  <si>
    <t>Křížení tahové TBUS x TBUS 25° levé (FeZn)</t>
  </si>
  <si>
    <t>-1377098463</t>
  </si>
  <si>
    <t>66</t>
  </si>
  <si>
    <t>RVK0038</t>
  </si>
  <si>
    <t>Křížení tahové TBUS x TBUS 30° levé (FeZn)</t>
  </si>
  <si>
    <t>1432850155</t>
  </si>
  <si>
    <t>67</t>
  </si>
  <si>
    <t>RVK0039</t>
  </si>
  <si>
    <t>Křížení tahové TBUS x TBUS 40° pravé (FeZn)</t>
  </si>
  <si>
    <t>-1356777718</t>
  </si>
  <si>
    <t>68</t>
  </si>
  <si>
    <t>RVK0037.1</t>
  </si>
  <si>
    <t>Montáž křížení tahového TBUS x TBUS</t>
  </si>
  <si>
    <t>-1223051629</t>
  </si>
  <si>
    <t>1+1+1</t>
  </si>
  <si>
    <t>69</t>
  </si>
  <si>
    <t>ROS0026</t>
  </si>
  <si>
    <t>Výměnné pole na lano s kladkou</t>
  </si>
  <si>
    <t>393515036</t>
  </si>
  <si>
    <t>70</t>
  </si>
  <si>
    <t>ROS0026.1</t>
  </si>
  <si>
    <t>Montáž výměnného pole na lano s kladkou</t>
  </si>
  <si>
    <t>1160309107</t>
  </si>
  <si>
    <t>71</t>
  </si>
  <si>
    <t>RND0028</t>
  </si>
  <si>
    <t>Odpojovač U dvojitý s ručním pohonem na stožár, upevněný třmeny (pásky)</t>
  </si>
  <si>
    <t>-171904955</t>
  </si>
  <si>
    <t>72</t>
  </si>
  <si>
    <t>RND0028.1</t>
  </si>
  <si>
    <t>Montáž odpojovače U dvojitého s ručním pohonem na stožár</t>
  </si>
  <si>
    <t>-844145633</t>
  </si>
  <si>
    <t>73</t>
  </si>
  <si>
    <t>RND0002</t>
  </si>
  <si>
    <t>Bleskojistka pro TBUS včetně uzemnění</t>
  </si>
  <si>
    <t>1691983381</t>
  </si>
  <si>
    <t>74</t>
  </si>
  <si>
    <t>RND0002.1</t>
  </si>
  <si>
    <t>Montáž bleskojistky pro TBUS včetně uzemnění</t>
  </si>
  <si>
    <t>-1130424994</t>
  </si>
  <si>
    <t>75</t>
  </si>
  <si>
    <t>RND0051</t>
  </si>
  <si>
    <t>Dvojité kabelové propojení odpojovač-trolej na lano</t>
  </si>
  <si>
    <t>893142210</t>
  </si>
  <si>
    <t>76</t>
  </si>
  <si>
    <t>RND0051.1</t>
  </si>
  <si>
    <t>Montáž dvojitého kabelového propojení odpojovač-trolej na lano</t>
  </si>
  <si>
    <t>-1320649476</t>
  </si>
  <si>
    <t>77</t>
  </si>
  <si>
    <t>RND0030</t>
  </si>
  <si>
    <t>Jednoduché kabelové propojení trolej-trolej na lano</t>
  </si>
  <si>
    <t>441069219</t>
  </si>
  <si>
    <t>78</t>
  </si>
  <si>
    <t>RND0030.1</t>
  </si>
  <si>
    <t>Montáž jednoduchého kabelového propojení trolej-trolej na lano</t>
  </si>
  <si>
    <t>-1575567128</t>
  </si>
  <si>
    <t>79</t>
  </si>
  <si>
    <t>RVK0040</t>
  </si>
  <si>
    <t>Kabelové propojení trolejí v křížení</t>
  </si>
  <si>
    <t>-23658058</t>
  </si>
  <si>
    <t>80</t>
  </si>
  <si>
    <t>RVK0040.1</t>
  </si>
  <si>
    <t>Montáž kabelového propojení trolejí v křížení</t>
  </si>
  <si>
    <t>117767231</t>
  </si>
  <si>
    <t>81</t>
  </si>
  <si>
    <t>RLK0006</t>
  </si>
  <si>
    <t>Kabel NSGFAOU 1x185 mm2 - 1,8/3 kV</t>
  </si>
  <si>
    <t>892246703</t>
  </si>
  <si>
    <t>82</t>
  </si>
  <si>
    <t>RLK0006.1</t>
  </si>
  <si>
    <t>Montáž kabelu NSGFAOU 1x185 mm2 - 1,8/3 kV</t>
  </si>
  <si>
    <t>2125669467</t>
  </si>
  <si>
    <t>83</t>
  </si>
  <si>
    <t>210030921</t>
  </si>
  <si>
    <t>Montáž trakčního vedení pro městskou dopravu, průmyslové dráhy a jeřáby stožárů pro trolejové vedení, ocelové tabulky s označením sekce nebo úsekového děliče</t>
  </si>
  <si>
    <t>kus</t>
  </si>
  <si>
    <t>CS ÚRS 2022 02</t>
  </si>
  <si>
    <t>959014805</t>
  </si>
  <si>
    <t>84</t>
  </si>
  <si>
    <t>210030931</t>
  </si>
  <si>
    <t>Montáž trakčního vedení pro městskou dopravu, průmyslové dráhy a jeřáby stožárů pro trolejové vedení, ocelové tabulky výstražné na stožár</t>
  </si>
  <si>
    <t>1347857695</t>
  </si>
  <si>
    <t>Vedlejší rozpočtové náklady</t>
  </si>
  <si>
    <t>85</t>
  </si>
  <si>
    <t>HZS4212</t>
  </si>
  <si>
    <t>Hodinová zúčtovací sazba revizní technik specialista</t>
  </si>
  <si>
    <t>hod</t>
  </si>
  <si>
    <t>-1485797975</t>
  </si>
  <si>
    <t>86</t>
  </si>
  <si>
    <t>R10058</t>
  </si>
  <si>
    <t>Revize+ technická prohlídka + průkaz UTZ/E</t>
  </si>
  <si>
    <t>Kpl</t>
  </si>
  <si>
    <t>-997322584</t>
  </si>
  <si>
    <t>87</t>
  </si>
  <si>
    <t>RHZS4232</t>
  </si>
  <si>
    <t>Hodinová zúčtovací sazba technik odborný_x000d_
(manipulace na síti DP)</t>
  </si>
  <si>
    <t>981180465</t>
  </si>
  <si>
    <t>Poznámka k položce:_x000d_
Hodinová zúčtovací sazba technik odborný_x000d_
(manipulace na síti DP)</t>
  </si>
  <si>
    <t>88</t>
  </si>
  <si>
    <t>ROS0014</t>
  </si>
  <si>
    <t>Provedení zkušební jízdy trolejbusem</t>
  </si>
  <si>
    <t>km</t>
  </si>
  <si>
    <t>512</t>
  </si>
  <si>
    <t>405858782</t>
  </si>
  <si>
    <t>Poznámka k položce:_x000d_
Zkušební jízda zahrnuje cestu trolejbusu z vozovny nejkratší možnou trasou na místo stavby, projetí všech směrů nového stavu, jízdy na nejbližší obratiště a cestu zpět do vozovny.</t>
  </si>
  <si>
    <t>2,3 "vozovna - křižovatka JM - Hlavní nádraží"</t>
  </si>
  <si>
    <t>3,0 "Hlavní nádraží - křižovatka JM - Panorama"</t>
  </si>
  <si>
    <t>3,1 "Panorama - křižovatka JM - Hlavní nádraží"</t>
  </si>
  <si>
    <t>2,3 "Hlavní nádraží - křižovatka JM - Somet"</t>
  </si>
  <si>
    <t>4,4 "Somet - křižovatka JM - Panorama"</t>
  </si>
  <si>
    <t>4,3 "Panorama - křižovatka JM - vozovna"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</si>
</sst>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sz val="10"/>
      <color rgb="FF46464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4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right style="thin">
        <color rgb="FF000000"/>
      </right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8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16" fillId="0" borderId="0" xfId="0" applyFont="1" applyAlignment="1" applyProtection="1">
      <alignment horizontal="left" vertical="center"/>
    </xf>
    <xf numFmtId="4" fontId="2" fillId="0" borderId="0" xfId="0" applyNumberFormat="1" applyFont="1" applyAlignment="1" applyProtection="1">
      <alignment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2" xfId="0" applyFont="1" applyBorder="1" applyAlignment="1" applyProtection="1">
      <alignment vertical="center"/>
    </xf>
    <xf numFmtId="0" fontId="7" fillId="0" borderId="0" xfId="0" applyFont="1" applyAlignment="1" applyProtection="1">
      <alignment horizontal="left" vertical="center"/>
    </xf>
    <xf numFmtId="4" fontId="7" fillId="2" borderId="0" xfId="0" applyNumberFormat="1" applyFont="1" applyFill="1" applyAlignment="1" applyProtection="1">
      <alignment vertical="center"/>
      <protection locked="0"/>
    </xf>
    <xf numFmtId="4" fontId="7" fillId="0" borderId="0" xfId="0" applyNumberFormat="1" applyFont="1" applyAlignment="1" applyProtection="1">
      <alignment vertical="center"/>
    </xf>
    <xf numFmtId="164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4" fontId="1" fillId="0" borderId="15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0" fontId="7" fillId="2" borderId="0" xfId="0" applyFont="1" applyFill="1" applyAlignment="1" applyProtection="1">
      <alignment horizontal="left" vertical="center"/>
      <protection locked="0"/>
    </xf>
    <xf numFmtId="164" fontId="1" fillId="2" borderId="19" xfId="0" applyNumberFormat="1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4" fontId="1" fillId="0" borderId="21" xfId="0" applyNumberFormat="1" applyFont="1" applyBorder="1" applyAlignment="1" applyProtection="1">
      <alignment vertical="center"/>
    </xf>
    <xf numFmtId="0" fontId="24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4" fontId="24" fillId="4" borderId="0" xfId="0" applyNumberFormat="1" applyFont="1" applyFill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4" fontId="2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22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4" fontId="30" fillId="0" borderId="0" xfId="0" applyNumberFormat="1" applyFont="1" applyAlignment="1" applyProtection="1">
      <alignment vertical="center"/>
    </xf>
    <xf numFmtId="0" fontId="23" fillId="0" borderId="0" xfId="0" applyFont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vertical="center" wrapText="1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5" fillId="0" borderId="23" xfId="0" applyFont="1" applyBorder="1" applyAlignment="1" applyProtection="1">
      <alignment horizontal="center" vertical="center"/>
    </xf>
    <xf numFmtId="49" fontId="35" fillId="0" borderId="23" xfId="0" applyNumberFormat="1" applyFont="1" applyBorder="1" applyAlignment="1" applyProtection="1">
      <alignment horizontal="left" vertical="center" wrapText="1"/>
    </xf>
    <xf numFmtId="0" fontId="35" fillId="0" borderId="23" xfId="0" applyFont="1" applyBorder="1" applyAlignment="1" applyProtection="1">
      <alignment horizontal="left" vertical="center" wrapText="1"/>
    </xf>
    <xf numFmtId="0" fontId="35" fillId="0" borderId="23" xfId="0" applyFont="1" applyBorder="1" applyAlignment="1" applyProtection="1">
      <alignment horizontal="center" vertical="center" wrapText="1"/>
    </xf>
    <xf numFmtId="167" fontId="35" fillId="0" borderId="23" xfId="0" applyNumberFormat="1" applyFont="1" applyBorder="1" applyAlignment="1" applyProtection="1">
      <alignment vertical="center"/>
    </xf>
    <xf numFmtId="4" fontId="35" fillId="2" borderId="23" xfId="0" applyNumberFormat="1" applyFont="1" applyFill="1" applyBorder="1" applyAlignment="1" applyProtection="1">
      <alignment vertical="center"/>
      <protection locked="0"/>
    </xf>
    <xf numFmtId="4" fontId="35" fillId="0" borderId="23" xfId="0" applyNumberFormat="1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1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26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27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28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29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29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27</v>
      </c>
      <c r="AL14" s="21"/>
      <c r="AM14" s="21"/>
      <c r="AN14" s="33" t="s">
        <v>29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30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31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32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27</v>
      </c>
      <c r="AL17" s="21"/>
      <c r="AM17" s="21"/>
      <c r="AN17" s="26" t="s">
        <v>33</v>
      </c>
      <c r="AO17" s="21"/>
      <c r="AP17" s="21"/>
      <c r="AQ17" s="21"/>
      <c r="AR17" s="19"/>
      <c r="BE17" s="30"/>
      <c r="BS17" s="16" t="s">
        <v>34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35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31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32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27</v>
      </c>
      <c r="AL20" s="21"/>
      <c r="AM20" s="21"/>
      <c r="AN20" s="26" t="s">
        <v>33</v>
      </c>
      <c r="AO20" s="21"/>
      <c r="AP20" s="21"/>
      <c r="AQ20" s="21"/>
      <c r="AR20" s="19"/>
      <c r="BE20" s="30"/>
      <c r="BS20" s="16" t="s">
        <v>4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36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1" customFormat="1" ht="14.4" customHeight="1">
      <c r="B26" s="20"/>
      <c r="C26" s="21"/>
      <c r="D26" s="37" t="s">
        <v>37</v>
      </c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38">
        <f>ROUND(AG94,2)</f>
        <v>0</v>
      </c>
      <c r="AL26" s="21"/>
      <c r="AM26" s="21"/>
      <c r="AN26" s="21"/>
      <c r="AO26" s="21"/>
      <c r="AP26" s="21"/>
      <c r="AQ26" s="21"/>
      <c r="AR26" s="19"/>
      <c r="BE26" s="30"/>
    </row>
    <row r="27" s="1" customFormat="1" ht="14.4" customHeight="1">
      <c r="B27" s="20"/>
      <c r="C27" s="21"/>
      <c r="D27" s="37" t="s">
        <v>38</v>
      </c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38">
        <f>ROUND(AG97, 2)</f>
        <v>0</v>
      </c>
      <c r="AL27" s="38"/>
      <c r="AM27" s="38"/>
      <c r="AN27" s="38"/>
      <c r="AO27" s="38"/>
      <c r="AP27" s="21"/>
      <c r="AQ27" s="21"/>
      <c r="AR27" s="19"/>
      <c r="BE27" s="30"/>
    </row>
    <row r="28" s="2" customFormat="1" ht="6.96" customHeigh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2"/>
      <c r="BE28" s="30"/>
    </row>
    <row r="29" s="2" customFormat="1" ht="25.92" customHeight="1">
      <c r="A29" s="39"/>
      <c r="B29" s="40"/>
      <c r="C29" s="41"/>
      <c r="D29" s="43" t="s">
        <v>39</v>
      </c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5">
        <f>ROUND(AK26 + AK27, 2)</f>
        <v>0</v>
      </c>
      <c r="AL29" s="44"/>
      <c r="AM29" s="44"/>
      <c r="AN29" s="44"/>
      <c r="AO29" s="44"/>
      <c r="AP29" s="41"/>
      <c r="AQ29" s="41"/>
      <c r="AR29" s="42"/>
      <c r="BE29" s="30"/>
    </row>
    <row r="30" s="2" customFormat="1" ht="6.96" customHeight="1">
      <c r="A30" s="39"/>
      <c r="B30" s="40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2"/>
      <c r="BE30" s="30"/>
    </row>
    <row r="31" s="2" customFormat="1">
      <c r="A31" s="39"/>
      <c r="B31" s="40"/>
      <c r="C31" s="41"/>
      <c r="D31" s="41"/>
      <c r="E31" s="41"/>
      <c r="F31" s="41"/>
      <c r="G31" s="41"/>
      <c r="H31" s="41"/>
      <c r="I31" s="41"/>
      <c r="J31" s="41"/>
      <c r="K31" s="41"/>
      <c r="L31" s="46" t="s">
        <v>40</v>
      </c>
      <c r="M31" s="46"/>
      <c r="N31" s="46"/>
      <c r="O31" s="46"/>
      <c r="P31" s="46"/>
      <c r="Q31" s="41"/>
      <c r="R31" s="41"/>
      <c r="S31" s="41"/>
      <c r="T31" s="41"/>
      <c r="U31" s="41"/>
      <c r="V31" s="41"/>
      <c r="W31" s="46" t="s">
        <v>41</v>
      </c>
      <c r="X31" s="46"/>
      <c r="Y31" s="46"/>
      <c r="Z31" s="46"/>
      <c r="AA31" s="46"/>
      <c r="AB31" s="46"/>
      <c r="AC31" s="46"/>
      <c r="AD31" s="46"/>
      <c r="AE31" s="46"/>
      <c r="AF31" s="41"/>
      <c r="AG31" s="41"/>
      <c r="AH31" s="41"/>
      <c r="AI31" s="41"/>
      <c r="AJ31" s="41"/>
      <c r="AK31" s="46" t="s">
        <v>42</v>
      </c>
      <c r="AL31" s="46"/>
      <c r="AM31" s="46"/>
      <c r="AN31" s="46"/>
      <c r="AO31" s="46"/>
      <c r="AP31" s="41"/>
      <c r="AQ31" s="41"/>
      <c r="AR31" s="42"/>
      <c r="BE31" s="30"/>
    </row>
    <row r="32" s="3" customFormat="1" ht="14.4" customHeight="1">
      <c r="A32" s="3"/>
      <c r="B32" s="47"/>
      <c r="C32" s="48"/>
      <c r="D32" s="31" t="s">
        <v>43</v>
      </c>
      <c r="E32" s="48"/>
      <c r="F32" s="31" t="s">
        <v>44</v>
      </c>
      <c r="G32" s="48"/>
      <c r="H32" s="48"/>
      <c r="I32" s="48"/>
      <c r="J32" s="48"/>
      <c r="K32" s="48"/>
      <c r="L32" s="49">
        <v>0.20999999999999999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ROUND(AZ94 + SUM(CD97:CD101),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f>ROUND(AV94 + SUM(BY97:BY101), 2)</f>
        <v>0</v>
      </c>
      <c r="AL32" s="48"/>
      <c r="AM32" s="48"/>
      <c r="AN32" s="48"/>
      <c r="AO32" s="48"/>
      <c r="AP32" s="48"/>
      <c r="AQ32" s="48"/>
      <c r="AR32" s="51"/>
      <c r="BE32" s="52"/>
    </row>
    <row r="33" s="3" customFormat="1" ht="14.4" customHeight="1">
      <c r="A33" s="3"/>
      <c r="B33" s="47"/>
      <c r="C33" s="48"/>
      <c r="D33" s="48"/>
      <c r="E33" s="48"/>
      <c r="F33" s="31" t="s">
        <v>45</v>
      </c>
      <c r="G33" s="48"/>
      <c r="H33" s="48"/>
      <c r="I33" s="48"/>
      <c r="J33" s="48"/>
      <c r="K33" s="48"/>
      <c r="L33" s="49">
        <v>0.14999999999999999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ROUND(BA94 + SUM(CE97:CE101),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f>ROUND(AW94 + SUM(BZ97:BZ101), 2)</f>
        <v>0</v>
      </c>
      <c r="AL33" s="48"/>
      <c r="AM33" s="48"/>
      <c r="AN33" s="48"/>
      <c r="AO33" s="48"/>
      <c r="AP33" s="48"/>
      <c r="AQ33" s="48"/>
      <c r="AR33" s="51"/>
      <c r="BE33" s="52"/>
    </row>
    <row r="34" hidden="1" s="3" customFormat="1" ht="14.4" customHeight="1">
      <c r="A34" s="3"/>
      <c r="B34" s="47"/>
      <c r="C34" s="48"/>
      <c r="D34" s="48"/>
      <c r="E34" s="48"/>
      <c r="F34" s="31" t="s">
        <v>46</v>
      </c>
      <c r="G34" s="48"/>
      <c r="H34" s="48"/>
      <c r="I34" s="48"/>
      <c r="J34" s="48"/>
      <c r="K34" s="48"/>
      <c r="L34" s="49">
        <v>0.20999999999999999</v>
      </c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50">
        <f>ROUND(BB94 + SUM(CF97:CF101), 2)</f>
        <v>0</v>
      </c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50">
        <v>0</v>
      </c>
      <c r="AL34" s="48"/>
      <c r="AM34" s="48"/>
      <c r="AN34" s="48"/>
      <c r="AO34" s="48"/>
      <c r="AP34" s="48"/>
      <c r="AQ34" s="48"/>
      <c r="AR34" s="51"/>
      <c r="BE34" s="52"/>
    </row>
    <row r="35" hidden="1" s="3" customFormat="1" ht="14.4" customHeight="1">
      <c r="A35" s="3"/>
      <c r="B35" s="47"/>
      <c r="C35" s="48"/>
      <c r="D35" s="48"/>
      <c r="E35" s="48"/>
      <c r="F35" s="31" t="s">
        <v>47</v>
      </c>
      <c r="G35" s="48"/>
      <c r="H35" s="48"/>
      <c r="I35" s="48"/>
      <c r="J35" s="48"/>
      <c r="K35" s="48"/>
      <c r="L35" s="49">
        <v>0.14999999999999999</v>
      </c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50">
        <f>ROUND(BC94 + SUM(CG97:CG101), 2)</f>
        <v>0</v>
      </c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50">
        <v>0</v>
      </c>
      <c r="AL35" s="48"/>
      <c r="AM35" s="48"/>
      <c r="AN35" s="48"/>
      <c r="AO35" s="48"/>
      <c r="AP35" s="48"/>
      <c r="AQ35" s="48"/>
      <c r="AR35" s="51"/>
      <c r="BE35" s="3"/>
    </row>
    <row r="36" hidden="1" s="3" customFormat="1" ht="14.4" customHeight="1">
      <c r="A36" s="3"/>
      <c r="B36" s="47"/>
      <c r="C36" s="48"/>
      <c r="D36" s="48"/>
      <c r="E36" s="48"/>
      <c r="F36" s="31" t="s">
        <v>48</v>
      </c>
      <c r="G36" s="48"/>
      <c r="H36" s="48"/>
      <c r="I36" s="48"/>
      <c r="J36" s="48"/>
      <c r="K36" s="48"/>
      <c r="L36" s="49">
        <v>0</v>
      </c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50">
        <f>ROUND(BD94 + SUM(CH97:CH101), 2)</f>
        <v>0</v>
      </c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50">
        <v>0</v>
      </c>
      <c r="AL36" s="48"/>
      <c r="AM36" s="48"/>
      <c r="AN36" s="48"/>
      <c r="AO36" s="48"/>
      <c r="AP36" s="48"/>
      <c r="AQ36" s="48"/>
      <c r="AR36" s="51"/>
      <c r="BE36" s="3"/>
    </row>
    <row r="37" s="2" customFormat="1" ht="6.96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2"/>
      <c r="BE37" s="39"/>
    </row>
    <row r="38" s="2" customFormat="1" ht="25.92" customHeight="1">
      <c r="A38" s="39"/>
      <c r="B38" s="40"/>
      <c r="C38" s="53"/>
      <c r="D38" s="54" t="s">
        <v>49</v>
      </c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6" t="s">
        <v>50</v>
      </c>
      <c r="U38" s="55"/>
      <c r="V38" s="55"/>
      <c r="W38" s="55"/>
      <c r="X38" s="57" t="s">
        <v>51</v>
      </c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8">
        <f>SUM(AK29:AK36)</f>
        <v>0</v>
      </c>
      <c r="AL38" s="55"/>
      <c r="AM38" s="55"/>
      <c r="AN38" s="55"/>
      <c r="AO38" s="59"/>
      <c r="AP38" s="53"/>
      <c r="AQ38" s="53"/>
      <c r="AR38" s="42"/>
      <c r="BE38" s="39"/>
    </row>
    <row r="39" s="2" customFormat="1" ht="6.96" customHeight="1">
      <c r="A39" s="39"/>
      <c r="B39" s="40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2"/>
      <c r="BE39" s="39"/>
    </row>
    <row r="40" s="2" customFormat="1" ht="14.4" customHeight="1">
      <c r="A40" s="39"/>
      <c r="B40" s="40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2"/>
      <c r="BE40" s="3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60"/>
      <c r="C49" s="61"/>
      <c r="D49" s="62" t="s">
        <v>52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53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9"/>
      <c r="B60" s="40"/>
      <c r="C60" s="41"/>
      <c r="D60" s="65" t="s">
        <v>54</v>
      </c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65" t="s">
        <v>55</v>
      </c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65" t="s">
        <v>54</v>
      </c>
      <c r="AI60" s="44"/>
      <c r="AJ60" s="44"/>
      <c r="AK60" s="44"/>
      <c r="AL60" s="44"/>
      <c r="AM60" s="65" t="s">
        <v>55</v>
      </c>
      <c r="AN60" s="44"/>
      <c r="AO60" s="44"/>
      <c r="AP60" s="41"/>
      <c r="AQ60" s="41"/>
      <c r="AR60" s="42"/>
      <c r="BE60" s="39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9"/>
      <c r="B64" s="40"/>
      <c r="C64" s="41"/>
      <c r="D64" s="62" t="s">
        <v>56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57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2"/>
      <c r="BE64" s="39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9"/>
      <c r="B75" s="40"/>
      <c r="C75" s="41"/>
      <c r="D75" s="65" t="s">
        <v>54</v>
      </c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65" t="s">
        <v>55</v>
      </c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65" t="s">
        <v>54</v>
      </c>
      <c r="AI75" s="44"/>
      <c r="AJ75" s="44"/>
      <c r="AK75" s="44"/>
      <c r="AL75" s="44"/>
      <c r="AM75" s="65" t="s">
        <v>55</v>
      </c>
      <c r="AN75" s="44"/>
      <c r="AO75" s="44"/>
      <c r="AP75" s="41"/>
      <c r="AQ75" s="41"/>
      <c r="AR75" s="42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2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2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2"/>
      <c r="BE81" s="39"/>
    </row>
    <row r="82" s="2" customFormat="1" ht="24.96" customHeight="1">
      <c r="A82" s="39"/>
      <c r="B82" s="40"/>
      <c r="C82" s="22" t="s">
        <v>58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2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2"/>
      <c r="BE83" s="39"/>
    </row>
    <row r="84" s="4" customFormat="1" ht="12" customHeight="1">
      <c r="A84" s="4"/>
      <c r="B84" s="71"/>
      <c r="C84" s="31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0350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Teplice, křižovatka Jankovcova-Masarykova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2"/>
      <c r="BE86" s="39"/>
    </row>
    <row r="87" s="2" customFormat="1" ht="12" customHeight="1">
      <c r="A87" s="39"/>
      <c r="B87" s="40"/>
      <c r="C87" s="31" t="s">
        <v>20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>Teplice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1" t="s">
        <v>22</v>
      </c>
      <c r="AJ87" s="41"/>
      <c r="AK87" s="41"/>
      <c r="AL87" s="41"/>
      <c r="AM87" s="80" t="str">
        <f>IF(AN8= "","",AN8)</f>
        <v>27. 12. 2022</v>
      </c>
      <c r="AN87" s="80"/>
      <c r="AO87" s="41"/>
      <c r="AP87" s="41"/>
      <c r="AQ87" s="41"/>
      <c r="AR87" s="42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2"/>
      <c r="BE88" s="39"/>
    </row>
    <row r="89" s="2" customFormat="1" ht="15.15" customHeight="1">
      <c r="A89" s="39"/>
      <c r="B89" s="40"/>
      <c r="C89" s="31" t="s">
        <v>24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 xml:space="preserve"> 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1" t="s">
        <v>30</v>
      </c>
      <c r="AJ89" s="41"/>
      <c r="AK89" s="41"/>
      <c r="AL89" s="41"/>
      <c r="AM89" s="81" t="str">
        <f>IF(E17="","",E17)</f>
        <v>Elektroline, a.s.</v>
      </c>
      <c r="AN89" s="72"/>
      <c r="AO89" s="72"/>
      <c r="AP89" s="72"/>
      <c r="AQ89" s="41"/>
      <c r="AR89" s="42"/>
      <c r="AS89" s="82" t="s">
        <v>59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1" t="s">
        <v>28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1" t="s">
        <v>35</v>
      </c>
      <c r="AJ90" s="41"/>
      <c r="AK90" s="41"/>
      <c r="AL90" s="41"/>
      <c r="AM90" s="81" t="str">
        <f>IF(E20="","",E20)</f>
        <v>Elektroline, a.s.</v>
      </c>
      <c r="AN90" s="72"/>
      <c r="AO90" s="72"/>
      <c r="AP90" s="72"/>
      <c r="AQ90" s="41"/>
      <c r="AR90" s="42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2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60</v>
      </c>
      <c r="D92" s="95"/>
      <c r="E92" s="95"/>
      <c r="F92" s="95"/>
      <c r="G92" s="95"/>
      <c r="H92" s="96"/>
      <c r="I92" s="97" t="s">
        <v>61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62</v>
      </c>
      <c r="AH92" s="95"/>
      <c r="AI92" s="95"/>
      <c r="AJ92" s="95"/>
      <c r="AK92" s="95"/>
      <c r="AL92" s="95"/>
      <c r="AM92" s="95"/>
      <c r="AN92" s="97" t="s">
        <v>63</v>
      </c>
      <c r="AO92" s="95"/>
      <c r="AP92" s="99"/>
      <c r="AQ92" s="100" t="s">
        <v>64</v>
      </c>
      <c r="AR92" s="42"/>
      <c r="AS92" s="101" t="s">
        <v>65</v>
      </c>
      <c r="AT92" s="102" t="s">
        <v>66</v>
      </c>
      <c r="AU92" s="102" t="s">
        <v>67</v>
      </c>
      <c r="AV92" s="102" t="s">
        <v>68</v>
      </c>
      <c r="AW92" s="102" t="s">
        <v>69</v>
      </c>
      <c r="AX92" s="102" t="s">
        <v>70</v>
      </c>
      <c r="AY92" s="102" t="s">
        <v>71</v>
      </c>
      <c r="AZ92" s="102" t="s">
        <v>72</v>
      </c>
      <c r="BA92" s="102" t="s">
        <v>73</v>
      </c>
      <c r="BB92" s="102" t="s">
        <v>74</v>
      </c>
      <c r="BC92" s="102" t="s">
        <v>75</v>
      </c>
      <c r="BD92" s="103" t="s">
        <v>76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2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77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ROUND(AG95,2)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ROUND(AS95,2)</f>
        <v>0</v>
      </c>
      <c r="AT94" s="115">
        <f>ROUND(SUM(AV94:AW94),2)</f>
        <v>0</v>
      </c>
      <c r="AU94" s="116">
        <f>ROUND(AU95,5)</f>
        <v>0</v>
      </c>
      <c r="AV94" s="115">
        <f>ROUND(AZ94*L32,2)</f>
        <v>0</v>
      </c>
      <c r="AW94" s="115">
        <f>ROUND(BA94*L33,2)</f>
        <v>0</v>
      </c>
      <c r="AX94" s="115">
        <f>ROUND(BB94*L32,2)</f>
        <v>0</v>
      </c>
      <c r="AY94" s="115">
        <f>ROUND(BC94*L33,2)</f>
        <v>0</v>
      </c>
      <c r="AZ94" s="115">
        <f>ROUND(AZ95,2)</f>
        <v>0</v>
      </c>
      <c r="BA94" s="115">
        <f>ROUND(BA95,2)</f>
        <v>0</v>
      </c>
      <c r="BB94" s="115">
        <f>ROUND(BB95,2)</f>
        <v>0</v>
      </c>
      <c r="BC94" s="115">
        <f>ROUND(BC95,2)</f>
        <v>0</v>
      </c>
      <c r="BD94" s="117">
        <f>ROUND(BD95,2)</f>
        <v>0</v>
      </c>
      <c r="BE94" s="6"/>
      <c r="BS94" s="118" t="s">
        <v>78</v>
      </c>
      <c r="BT94" s="118" t="s">
        <v>79</v>
      </c>
      <c r="BV94" s="118" t="s">
        <v>80</v>
      </c>
      <c r="BW94" s="118" t="s">
        <v>5</v>
      </c>
      <c r="BX94" s="118" t="s">
        <v>81</v>
      </c>
      <c r="CL94" s="118" t="s">
        <v>1</v>
      </c>
    </row>
    <row r="95" s="7" customFormat="1" ht="16.5" customHeight="1">
      <c r="A95" s="119" t="s">
        <v>82</v>
      </c>
      <c r="B95" s="120"/>
      <c r="C95" s="121"/>
      <c r="D95" s="122" t="s">
        <v>14</v>
      </c>
      <c r="E95" s="122"/>
      <c r="F95" s="122"/>
      <c r="G95" s="122"/>
      <c r="H95" s="122"/>
      <c r="I95" s="123"/>
      <c r="J95" s="122" t="s">
        <v>17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'0350 - Teplice, křižovatk...'!J30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83</v>
      </c>
      <c r="AR95" s="126"/>
      <c r="AS95" s="127">
        <v>0</v>
      </c>
      <c r="AT95" s="128">
        <f>ROUND(SUM(AV95:AW95),2)</f>
        <v>0</v>
      </c>
      <c r="AU95" s="129">
        <f>'0350 - Teplice, křižovatk...'!P126</f>
        <v>0</v>
      </c>
      <c r="AV95" s="128">
        <f>'0350 - Teplice, křižovatk...'!J33</f>
        <v>0</v>
      </c>
      <c r="AW95" s="128">
        <f>'0350 - Teplice, křižovatk...'!J34</f>
        <v>0</v>
      </c>
      <c r="AX95" s="128">
        <f>'0350 - Teplice, křižovatk...'!J35</f>
        <v>0</v>
      </c>
      <c r="AY95" s="128">
        <f>'0350 - Teplice, křižovatk...'!J36</f>
        <v>0</v>
      </c>
      <c r="AZ95" s="128">
        <f>'0350 - Teplice, křižovatk...'!F33</f>
        <v>0</v>
      </c>
      <c r="BA95" s="128">
        <f>'0350 - Teplice, křižovatk...'!F34</f>
        <v>0</v>
      </c>
      <c r="BB95" s="128">
        <f>'0350 - Teplice, křižovatk...'!F35</f>
        <v>0</v>
      </c>
      <c r="BC95" s="128">
        <f>'0350 - Teplice, křižovatk...'!F36</f>
        <v>0</v>
      </c>
      <c r="BD95" s="130">
        <f>'0350 - Teplice, křižovatk...'!F37</f>
        <v>0</v>
      </c>
      <c r="BE95" s="7"/>
      <c r="BT95" s="131" t="s">
        <v>84</v>
      </c>
      <c r="BU95" s="131" t="s">
        <v>85</v>
      </c>
      <c r="BV95" s="131" t="s">
        <v>80</v>
      </c>
      <c r="BW95" s="131" t="s">
        <v>5</v>
      </c>
      <c r="BX95" s="131" t="s">
        <v>81</v>
      </c>
      <c r="CL95" s="131" t="s">
        <v>1</v>
      </c>
    </row>
    <row r="96">
      <c r="B96" s="20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19"/>
    </row>
    <row r="97" s="2" customFormat="1" ht="30" customHeight="1">
      <c r="A97" s="39"/>
      <c r="B97" s="40"/>
      <c r="C97" s="108" t="s">
        <v>86</v>
      </c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111">
        <f>ROUND(SUM(AG98:AG101), 2)</f>
        <v>0</v>
      </c>
      <c r="AH97" s="111"/>
      <c r="AI97" s="111"/>
      <c r="AJ97" s="111"/>
      <c r="AK97" s="111"/>
      <c r="AL97" s="111"/>
      <c r="AM97" s="111"/>
      <c r="AN97" s="111">
        <f>ROUND(SUM(AN98:AN101), 2)</f>
        <v>0</v>
      </c>
      <c r="AO97" s="111"/>
      <c r="AP97" s="111"/>
      <c r="AQ97" s="132"/>
      <c r="AR97" s="42"/>
      <c r="AS97" s="101" t="s">
        <v>87</v>
      </c>
      <c r="AT97" s="102" t="s">
        <v>88</v>
      </c>
      <c r="AU97" s="102" t="s">
        <v>43</v>
      </c>
      <c r="AV97" s="103" t="s">
        <v>66</v>
      </c>
      <c r="AW97" s="39"/>
      <c r="AX97" s="39"/>
      <c r="AY97" s="39"/>
      <c r="AZ97" s="39"/>
      <c r="BA97" s="39"/>
      <c r="BB97" s="39"/>
      <c r="BC97" s="39"/>
      <c r="BD97" s="39"/>
      <c r="BE97" s="39"/>
    </row>
    <row r="98" s="2" customFormat="1" ht="19.92" customHeight="1">
      <c r="A98" s="39"/>
      <c r="B98" s="40"/>
      <c r="C98" s="41"/>
      <c r="D98" s="133" t="s">
        <v>89</v>
      </c>
      <c r="E98" s="133"/>
      <c r="F98" s="133"/>
      <c r="G98" s="133"/>
      <c r="H98" s="133"/>
      <c r="I98" s="133"/>
      <c r="J98" s="133"/>
      <c r="K98" s="133"/>
      <c r="L98" s="133"/>
      <c r="M98" s="133"/>
      <c r="N98" s="133"/>
      <c r="O98" s="133"/>
      <c r="P98" s="133"/>
      <c r="Q98" s="133"/>
      <c r="R98" s="133"/>
      <c r="S98" s="133"/>
      <c r="T98" s="133"/>
      <c r="U98" s="133"/>
      <c r="V98" s="133"/>
      <c r="W98" s="133"/>
      <c r="X98" s="133"/>
      <c r="Y98" s="133"/>
      <c r="Z98" s="133"/>
      <c r="AA98" s="133"/>
      <c r="AB98" s="133"/>
      <c r="AC98" s="41"/>
      <c r="AD98" s="41"/>
      <c r="AE98" s="41"/>
      <c r="AF98" s="41"/>
      <c r="AG98" s="134">
        <f>ROUND(AG94 * AS98, 2)</f>
        <v>0</v>
      </c>
      <c r="AH98" s="135"/>
      <c r="AI98" s="135"/>
      <c r="AJ98" s="135"/>
      <c r="AK98" s="135"/>
      <c r="AL98" s="135"/>
      <c r="AM98" s="135"/>
      <c r="AN98" s="135">
        <f>ROUND(AG98 + AV98, 2)</f>
        <v>0</v>
      </c>
      <c r="AO98" s="135"/>
      <c r="AP98" s="135"/>
      <c r="AQ98" s="41"/>
      <c r="AR98" s="42"/>
      <c r="AS98" s="136">
        <v>0</v>
      </c>
      <c r="AT98" s="137" t="s">
        <v>90</v>
      </c>
      <c r="AU98" s="137" t="s">
        <v>44</v>
      </c>
      <c r="AV98" s="138">
        <f>ROUND(IF(AU98="základní",AG98*L32,IF(AU98="snížená",AG98*L33,0)), 2)</f>
        <v>0</v>
      </c>
      <c r="AW98" s="39"/>
      <c r="AX98" s="39"/>
      <c r="AY98" s="39"/>
      <c r="AZ98" s="39"/>
      <c r="BA98" s="39"/>
      <c r="BB98" s="39"/>
      <c r="BC98" s="39"/>
      <c r="BD98" s="39"/>
      <c r="BE98" s="39"/>
      <c r="BV98" s="16" t="s">
        <v>91</v>
      </c>
      <c r="BY98" s="139">
        <f>IF(AU98="základní",AV98,0)</f>
        <v>0</v>
      </c>
      <c r="BZ98" s="139">
        <f>IF(AU98="snížená",AV98,0)</f>
        <v>0</v>
      </c>
      <c r="CA98" s="139">
        <v>0</v>
      </c>
      <c r="CB98" s="139">
        <v>0</v>
      </c>
      <c r="CC98" s="139">
        <v>0</v>
      </c>
      <c r="CD98" s="139">
        <f>IF(AU98="základní",AG98,0)</f>
        <v>0</v>
      </c>
      <c r="CE98" s="139">
        <f>IF(AU98="snížená",AG98,0)</f>
        <v>0</v>
      </c>
      <c r="CF98" s="139">
        <f>IF(AU98="zákl. přenesená",AG98,0)</f>
        <v>0</v>
      </c>
      <c r="CG98" s="139">
        <f>IF(AU98="sníž. přenesená",AG98,0)</f>
        <v>0</v>
      </c>
      <c r="CH98" s="139">
        <f>IF(AU98="nulová",AG98,0)</f>
        <v>0</v>
      </c>
      <c r="CI98" s="16">
        <f>IF(AU98="základní",1,IF(AU98="snížená",2,IF(AU98="zákl. přenesená",4,IF(AU98="sníž. přenesená",5,3))))</f>
        <v>1</v>
      </c>
      <c r="CJ98" s="16">
        <f>IF(AT98="stavební čast",1,IF(AT98="investiční čast",2,3))</f>
        <v>1</v>
      </c>
      <c r="CK98" s="16" t="str">
        <f>IF(D98="Vyplň vlastní","","x")</f>
        <v>x</v>
      </c>
    </row>
    <row r="99" s="2" customFormat="1" ht="19.92" customHeight="1">
      <c r="A99" s="39"/>
      <c r="B99" s="40"/>
      <c r="C99" s="41"/>
      <c r="D99" s="140" t="s">
        <v>92</v>
      </c>
      <c r="E99" s="133"/>
      <c r="F99" s="133"/>
      <c r="G99" s="133"/>
      <c r="H99" s="133"/>
      <c r="I99" s="133"/>
      <c r="J99" s="133"/>
      <c r="K99" s="133"/>
      <c r="L99" s="133"/>
      <c r="M99" s="133"/>
      <c r="N99" s="133"/>
      <c r="O99" s="133"/>
      <c r="P99" s="133"/>
      <c r="Q99" s="133"/>
      <c r="R99" s="133"/>
      <c r="S99" s="133"/>
      <c r="T99" s="133"/>
      <c r="U99" s="133"/>
      <c r="V99" s="133"/>
      <c r="W99" s="133"/>
      <c r="X99" s="133"/>
      <c r="Y99" s="133"/>
      <c r="Z99" s="133"/>
      <c r="AA99" s="133"/>
      <c r="AB99" s="133"/>
      <c r="AC99" s="41"/>
      <c r="AD99" s="41"/>
      <c r="AE99" s="41"/>
      <c r="AF99" s="41"/>
      <c r="AG99" s="134">
        <f>ROUND(AG94 * AS99, 2)</f>
        <v>0</v>
      </c>
      <c r="AH99" s="135"/>
      <c r="AI99" s="135"/>
      <c r="AJ99" s="135"/>
      <c r="AK99" s="135"/>
      <c r="AL99" s="135"/>
      <c r="AM99" s="135"/>
      <c r="AN99" s="135">
        <f>ROUND(AG99 + AV99, 2)</f>
        <v>0</v>
      </c>
      <c r="AO99" s="135"/>
      <c r="AP99" s="135"/>
      <c r="AQ99" s="41"/>
      <c r="AR99" s="42"/>
      <c r="AS99" s="136">
        <v>0</v>
      </c>
      <c r="AT99" s="137" t="s">
        <v>90</v>
      </c>
      <c r="AU99" s="137" t="s">
        <v>44</v>
      </c>
      <c r="AV99" s="138">
        <f>ROUND(IF(AU99="základní",AG99*L32,IF(AU99="snížená",AG99*L33,0)), 2)</f>
        <v>0</v>
      </c>
      <c r="AW99" s="39"/>
      <c r="AX99" s="39"/>
      <c r="AY99" s="39"/>
      <c r="AZ99" s="39"/>
      <c r="BA99" s="39"/>
      <c r="BB99" s="39"/>
      <c r="BC99" s="39"/>
      <c r="BD99" s="39"/>
      <c r="BE99" s="39"/>
      <c r="BV99" s="16" t="s">
        <v>93</v>
      </c>
      <c r="BY99" s="139">
        <f>IF(AU99="základní",AV99,0)</f>
        <v>0</v>
      </c>
      <c r="BZ99" s="139">
        <f>IF(AU99="snížená",AV99,0)</f>
        <v>0</v>
      </c>
      <c r="CA99" s="139">
        <v>0</v>
      </c>
      <c r="CB99" s="139">
        <v>0</v>
      </c>
      <c r="CC99" s="139">
        <v>0</v>
      </c>
      <c r="CD99" s="139">
        <f>IF(AU99="základní",AG99,0)</f>
        <v>0</v>
      </c>
      <c r="CE99" s="139">
        <f>IF(AU99="snížená",AG99,0)</f>
        <v>0</v>
      </c>
      <c r="CF99" s="139">
        <f>IF(AU99="zákl. přenesená",AG99,0)</f>
        <v>0</v>
      </c>
      <c r="CG99" s="139">
        <f>IF(AU99="sníž. přenesená",AG99,0)</f>
        <v>0</v>
      </c>
      <c r="CH99" s="139">
        <f>IF(AU99="nulová",AG99,0)</f>
        <v>0</v>
      </c>
      <c r="CI99" s="16">
        <f>IF(AU99="základní",1,IF(AU99="snížená",2,IF(AU99="zákl. přenesená",4,IF(AU99="sníž. přenesená",5,3))))</f>
        <v>1</v>
      </c>
      <c r="CJ99" s="16">
        <f>IF(AT99="stavební čast",1,IF(AT99="investiční čast",2,3))</f>
        <v>1</v>
      </c>
      <c r="CK99" s="16" t="str">
        <f>IF(D99="Vyplň vlastní","","x")</f>
        <v/>
      </c>
    </row>
    <row r="100" s="2" customFormat="1" ht="19.92" customHeight="1">
      <c r="A100" s="39"/>
      <c r="B100" s="40"/>
      <c r="C100" s="41"/>
      <c r="D100" s="140" t="s">
        <v>92</v>
      </c>
      <c r="E100" s="133"/>
      <c r="F100" s="133"/>
      <c r="G100" s="133"/>
      <c r="H100" s="133"/>
      <c r="I100" s="133"/>
      <c r="J100" s="133"/>
      <c r="K100" s="133"/>
      <c r="L100" s="133"/>
      <c r="M100" s="133"/>
      <c r="N100" s="133"/>
      <c r="O100" s="133"/>
      <c r="P100" s="133"/>
      <c r="Q100" s="133"/>
      <c r="R100" s="133"/>
      <c r="S100" s="133"/>
      <c r="T100" s="133"/>
      <c r="U100" s="133"/>
      <c r="V100" s="133"/>
      <c r="W100" s="133"/>
      <c r="X100" s="133"/>
      <c r="Y100" s="133"/>
      <c r="Z100" s="133"/>
      <c r="AA100" s="133"/>
      <c r="AB100" s="133"/>
      <c r="AC100" s="41"/>
      <c r="AD100" s="41"/>
      <c r="AE100" s="41"/>
      <c r="AF100" s="41"/>
      <c r="AG100" s="134">
        <f>ROUND(AG94 * AS100, 2)</f>
        <v>0</v>
      </c>
      <c r="AH100" s="135"/>
      <c r="AI100" s="135"/>
      <c r="AJ100" s="135"/>
      <c r="AK100" s="135"/>
      <c r="AL100" s="135"/>
      <c r="AM100" s="135"/>
      <c r="AN100" s="135">
        <f>ROUND(AG100 + AV100, 2)</f>
        <v>0</v>
      </c>
      <c r="AO100" s="135"/>
      <c r="AP100" s="135"/>
      <c r="AQ100" s="41"/>
      <c r="AR100" s="42"/>
      <c r="AS100" s="136">
        <v>0</v>
      </c>
      <c r="AT100" s="137" t="s">
        <v>90</v>
      </c>
      <c r="AU100" s="137" t="s">
        <v>44</v>
      </c>
      <c r="AV100" s="138">
        <f>ROUND(IF(AU100="základní",AG100*L32,IF(AU100="snížená",AG100*L33,0)), 2)</f>
        <v>0</v>
      </c>
      <c r="AW100" s="39"/>
      <c r="AX100" s="39"/>
      <c r="AY100" s="39"/>
      <c r="AZ100" s="39"/>
      <c r="BA100" s="39"/>
      <c r="BB100" s="39"/>
      <c r="BC100" s="39"/>
      <c r="BD100" s="39"/>
      <c r="BE100" s="39"/>
      <c r="BV100" s="16" t="s">
        <v>93</v>
      </c>
      <c r="BY100" s="139">
        <f>IF(AU100="základní",AV100,0)</f>
        <v>0</v>
      </c>
      <c r="BZ100" s="139">
        <f>IF(AU100="snížená",AV100,0)</f>
        <v>0</v>
      </c>
      <c r="CA100" s="139">
        <v>0</v>
      </c>
      <c r="CB100" s="139">
        <v>0</v>
      </c>
      <c r="CC100" s="139">
        <v>0</v>
      </c>
      <c r="CD100" s="139">
        <f>IF(AU100="základní",AG100,0)</f>
        <v>0</v>
      </c>
      <c r="CE100" s="139">
        <f>IF(AU100="snížená",AG100,0)</f>
        <v>0</v>
      </c>
      <c r="CF100" s="139">
        <f>IF(AU100="zákl. přenesená",AG100,0)</f>
        <v>0</v>
      </c>
      <c r="CG100" s="139">
        <f>IF(AU100="sníž. přenesená",AG100,0)</f>
        <v>0</v>
      </c>
      <c r="CH100" s="139">
        <f>IF(AU100="nulová",AG100,0)</f>
        <v>0</v>
      </c>
      <c r="CI100" s="16">
        <f>IF(AU100="základní",1,IF(AU100="snížená",2,IF(AU100="zákl. přenesená",4,IF(AU100="sníž. přenesená",5,3))))</f>
        <v>1</v>
      </c>
      <c r="CJ100" s="16">
        <f>IF(AT100="stavební čast",1,IF(AT100="investiční čast",2,3))</f>
        <v>1</v>
      </c>
      <c r="CK100" s="16" t="str">
        <f>IF(D100="Vyplň vlastní","","x")</f>
        <v/>
      </c>
    </row>
    <row r="101" s="2" customFormat="1" ht="19.92" customHeight="1">
      <c r="A101" s="39"/>
      <c r="B101" s="40"/>
      <c r="C101" s="41"/>
      <c r="D101" s="140" t="s">
        <v>92</v>
      </c>
      <c r="E101" s="133"/>
      <c r="F101" s="133"/>
      <c r="G101" s="133"/>
      <c r="H101" s="133"/>
      <c r="I101" s="133"/>
      <c r="J101" s="133"/>
      <c r="K101" s="133"/>
      <c r="L101" s="133"/>
      <c r="M101" s="133"/>
      <c r="N101" s="133"/>
      <c r="O101" s="133"/>
      <c r="P101" s="133"/>
      <c r="Q101" s="133"/>
      <c r="R101" s="133"/>
      <c r="S101" s="133"/>
      <c r="T101" s="133"/>
      <c r="U101" s="133"/>
      <c r="V101" s="133"/>
      <c r="W101" s="133"/>
      <c r="X101" s="133"/>
      <c r="Y101" s="133"/>
      <c r="Z101" s="133"/>
      <c r="AA101" s="133"/>
      <c r="AB101" s="133"/>
      <c r="AC101" s="41"/>
      <c r="AD101" s="41"/>
      <c r="AE101" s="41"/>
      <c r="AF101" s="41"/>
      <c r="AG101" s="134">
        <f>ROUND(AG94 * AS101, 2)</f>
        <v>0</v>
      </c>
      <c r="AH101" s="135"/>
      <c r="AI101" s="135"/>
      <c r="AJ101" s="135"/>
      <c r="AK101" s="135"/>
      <c r="AL101" s="135"/>
      <c r="AM101" s="135"/>
      <c r="AN101" s="135">
        <f>ROUND(AG101 + AV101, 2)</f>
        <v>0</v>
      </c>
      <c r="AO101" s="135"/>
      <c r="AP101" s="135"/>
      <c r="AQ101" s="41"/>
      <c r="AR101" s="42"/>
      <c r="AS101" s="141">
        <v>0</v>
      </c>
      <c r="AT101" s="142" t="s">
        <v>90</v>
      </c>
      <c r="AU101" s="142" t="s">
        <v>44</v>
      </c>
      <c r="AV101" s="143">
        <f>ROUND(IF(AU101="základní",AG101*L32,IF(AU101="snížená",AG101*L33,0)), 2)</f>
        <v>0</v>
      </c>
      <c r="AW101" s="39"/>
      <c r="AX101" s="39"/>
      <c r="AY101" s="39"/>
      <c r="AZ101" s="39"/>
      <c r="BA101" s="39"/>
      <c r="BB101" s="39"/>
      <c r="BC101" s="39"/>
      <c r="BD101" s="39"/>
      <c r="BE101" s="39"/>
      <c r="BV101" s="16" t="s">
        <v>93</v>
      </c>
      <c r="BY101" s="139">
        <f>IF(AU101="základní",AV101,0)</f>
        <v>0</v>
      </c>
      <c r="BZ101" s="139">
        <f>IF(AU101="snížená",AV101,0)</f>
        <v>0</v>
      </c>
      <c r="CA101" s="139">
        <v>0</v>
      </c>
      <c r="CB101" s="139">
        <v>0</v>
      </c>
      <c r="CC101" s="139">
        <v>0</v>
      </c>
      <c r="CD101" s="139">
        <f>IF(AU101="základní",AG101,0)</f>
        <v>0</v>
      </c>
      <c r="CE101" s="139">
        <f>IF(AU101="snížená",AG101,0)</f>
        <v>0</v>
      </c>
      <c r="CF101" s="139">
        <f>IF(AU101="zákl. přenesená",AG101,0)</f>
        <v>0</v>
      </c>
      <c r="CG101" s="139">
        <f>IF(AU101="sníž. přenesená",AG101,0)</f>
        <v>0</v>
      </c>
      <c r="CH101" s="139">
        <f>IF(AU101="nulová",AG101,0)</f>
        <v>0</v>
      </c>
      <c r="CI101" s="16">
        <f>IF(AU101="základní",1,IF(AU101="snížená",2,IF(AU101="zákl. přenesená",4,IF(AU101="sníž. přenesená",5,3))))</f>
        <v>1</v>
      </c>
      <c r="CJ101" s="16">
        <f>IF(AT101="stavební čast",1,IF(AT101="investiční čast",2,3))</f>
        <v>1</v>
      </c>
      <c r="CK101" s="16" t="str">
        <f>IF(D101="Vyplň vlastní","","x")</f>
        <v/>
      </c>
    </row>
    <row r="102" s="2" customFormat="1" ht="10.8" customHeight="1">
      <c r="A102" s="39"/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2"/>
      <c r="AS102" s="39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="2" customFormat="1" ht="30" customHeight="1">
      <c r="A103" s="39"/>
      <c r="B103" s="40"/>
      <c r="C103" s="144" t="s">
        <v>94</v>
      </c>
      <c r="D103" s="145"/>
      <c r="E103" s="145"/>
      <c r="F103" s="145"/>
      <c r="G103" s="145"/>
      <c r="H103" s="145"/>
      <c r="I103" s="145"/>
      <c r="J103" s="145"/>
      <c r="K103" s="145"/>
      <c r="L103" s="145"/>
      <c r="M103" s="145"/>
      <c r="N103" s="145"/>
      <c r="O103" s="145"/>
      <c r="P103" s="145"/>
      <c r="Q103" s="145"/>
      <c r="R103" s="145"/>
      <c r="S103" s="145"/>
      <c r="T103" s="145"/>
      <c r="U103" s="145"/>
      <c r="V103" s="145"/>
      <c r="W103" s="145"/>
      <c r="X103" s="145"/>
      <c r="Y103" s="145"/>
      <c r="Z103" s="145"/>
      <c r="AA103" s="145"/>
      <c r="AB103" s="145"/>
      <c r="AC103" s="145"/>
      <c r="AD103" s="145"/>
      <c r="AE103" s="145"/>
      <c r="AF103" s="145"/>
      <c r="AG103" s="146">
        <f>ROUND(AG94 + AG97, 2)</f>
        <v>0</v>
      </c>
      <c r="AH103" s="146"/>
      <c r="AI103" s="146"/>
      <c r="AJ103" s="146"/>
      <c r="AK103" s="146"/>
      <c r="AL103" s="146"/>
      <c r="AM103" s="146"/>
      <c r="AN103" s="146">
        <f>ROUND(AN94 + AN97, 2)</f>
        <v>0</v>
      </c>
      <c r="AO103" s="146"/>
      <c r="AP103" s="146"/>
      <c r="AQ103" s="145"/>
      <c r="AR103" s="42"/>
      <c r="AS103" s="39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="2" customFormat="1" ht="6.96" customHeight="1">
      <c r="A104" s="39"/>
      <c r="B104" s="67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8"/>
      <c r="AA104" s="68"/>
      <c r="AB104" s="68"/>
      <c r="AC104" s="68"/>
      <c r="AD104" s="68"/>
      <c r="AE104" s="68"/>
      <c r="AF104" s="68"/>
      <c r="AG104" s="68"/>
      <c r="AH104" s="68"/>
      <c r="AI104" s="68"/>
      <c r="AJ104" s="68"/>
      <c r="AK104" s="68"/>
      <c r="AL104" s="68"/>
      <c r="AM104" s="68"/>
      <c r="AN104" s="68"/>
      <c r="AO104" s="68"/>
      <c r="AP104" s="68"/>
      <c r="AQ104" s="68"/>
      <c r="AR104" s="42"/>
      <c r="AS104" s="39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</sheetData>
  <sheetProtection sheet="1" formatColumns="0" formatRows="0" objects="1" scenarios="1" spinCount="100000" saltValue="ttT3P0uh6LQdE6GuDcgk/w8d9yrduGBll9CqAxRGjAYY5FCf7J3qFgx9k56mJ9TPx72LzcOI2sAwwTnvbtX/Zw==" hashValue="/76OeDWH6oACummC3uoRvxYAt+COseMBPDm2NIM30TekT8aijuEAwDt77qw2mGM9tWvTHz5M3MEfISOHBIN8Lw==" algorithmName="SHA-512" password="CC35"/>
  <mergeCells count="60">
    <mergeCell ref="L85:AO85"/>
    <mergeCell ref="AM87:AN87"/>
    <mergeCell ref="AS89:AT91"/>
    <mergeCell ref="AM89:AP89"/>
    <mergeCell ref="AM90:AP90"/>
    <mergeCell ref="AN92:AP92"/>
    <mergeCell ref="C92:G92"/>
    <mergeCell ref="AG92:AM92"/>
    <mergeCell ref="I92:AF92"/>
    <mergeCell ref="J95:AF95"/>
    <mergeCell ref="D95:H95"/>
    <mergeCell ref="AN95:AP95"/>
    <mergeCell ref="AG95:AM95"/>
    <mergeCell ref="AG98:AM98"/>
    <mergeCell ref="D98:AB98"/>
    <mergeCell ref="AN98:AP98"/>
    <mergeCell ref="AG99:AM99"/>
    <mergeCell ref="D99:AB99"/>
    <mergeCell ref="AN99:AP99"/>
    <mergeCell ref="D100:AB100"/>
    <mergeCell ref="AG100:AM100"/>
    <mergeCell ref="AN100:AP100"/>
    <mergeCell ref="D101:AB101"/>
    <mergeCell ref="AG101:AM101"/>
    <mergeCell ref="AN101:AP101"/>
    <mergeCell ref="AG94:AM94"/>
    <mergeCell ref="AN94:AP94"/>
    <mergeCell ref="AG97:AM97"/>
    <mergeCell ref="AN97:AP97"/>
    <mergeCell ref="AG103:AM103"/>
    <mergeCell ref="AN103:AP103"/>
    <mergeCell ref="BE5:BE34"/>
    <mergeCell ref="K5:AO5"/>
    <mergeCell ref="K6:AO6"/>
    <mergeCell ref="E14:AJ14"/>
    <mergeCell ref="E23:AN23"/>
    <mergeCell ref="AK26:AO26"/>
    <mergeCell ref="AK27:AO27"/>
    <mergeCell ref="AK29:AO29"/>
    <mergeCell ref="W31:AE31"/>
    <mergeCell ref="L31:P31"/>
    <mergeCell ref="AK31:AO31"/>
    <mergeCell ref="L32:P32"/>
    <mergeCell ref="W32:AE32"/>
    <mergeCell ref="AK32:AO32"/>
    <mergeCell ref="L33:P33"/>
    <mergeCell ref="AK33:AO33"/>
    <mergeCell ref="W33:AE33"/>
    <mergeCell ref="L34:P34"/>
    <mergeCell ref="AK34:AO34"/>
    <mergeCell ref="W34:AE34"/>
    <mergeCell ref="W35:AE35"/>
    <mergeCell ref="L35:P35"/>
    <mergeCell ref="AK35:AO35"/>
    <mergeCell ref="AK36:AO36"/>
    <mergeCell ref="L36:P36"/>
    <mergeCell ref="W36:AE36"/>
    <mergeCell ref="X38:AB38"/>
    <mergeCell ref="AK38:AO38"/>
    <mergeCell ref="AR2:BE2"/>
  </mergeCells>
  <dataValidations count="2">
    <dataValidation type="list" allowBlank="1" showInputMessage="1" showErrorMessage="1" error="Povoleny jsou hodnoty základní, snížená, zákl. přenesená, sníž. přenesená, nulová." sqref="AU97:AU101">
      <formula1>"základní, snížená, zákl. přenesená, sníž. přenesená, nulová"</formula1>
    </dataValidation>
    <dataValidation type="list" allowBlank="1" showInputMessage="1" showErrorMessage="1" error="Povoleny jsou hodnoty stavební čast, technologická čast, investiční čast." sqref="AT97:AT101">
      <formula1>"stavební čast, technologická čast, investiční čast"</formula1>
    </dataValidation>
  </dataValidations>
  <hyperlinks>
    <hyperlink ref="A95" location="'0350 - Teplice, křižovatk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5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19"/>
      <c r="AT3" s="16" t="s">
        <v>95</v>
      </c>
    </row>
    <row r="4" s="1" customFormat="1" ht="24.96" customHeight="1">
      <c r="B4" s="19"/>
      <c r="D4" s="149" t="s">
        <v>96</v>
      </c>
      <c r="L4" s="19"/>
      <c r="M4" s="150" t="s">
        <v>10</v>
      </c>
      <c r="AT4" s="16" t="s">
        <v>4</v>
      </c>
    </row>
    <row r="5" s="1" customFormat="1" ht="6.96" customHeight="1">
      <c r="B5" s="19"/>
      <c r="L5" s="19"/>
    </row>
    <row r="6" s="2" customFormat="1" ht="12" customHeight="1">
      <c r="A6" s="39"/>
      <c r="B6" s="42"/>
      <c r="C6" s="39"/>
      <c r="D6" s="151" t="s">
        <v>16</v>
      </c>
      <c r="E6" s="39"/>
      <c r="F6" s="39"/>
      <c r="G6" s="39"/>
      <c r="H6" s="39"/>
      <c r="I6" s="39"/>
      <c r="J6" s="39"/>
      <c r="K6" s="39"/>
      <c r="L6" s="64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</row>
    <row r="7" s="2" customFormat="1" ht="16.5" customHeight="1">
      <c r="A7" s="39"/>
      <c r="B7" s="42"/>
      <c r="C7" s="39"/>
      <c r="D7" s="39"/>
      <c r="E7" s="152" t="s">
        <v>17</v>
      </c>
      <c r="F7" s="39"/>
      <c r="G7" s="39"/>
      <c r="H7" s="39"/>
      <c r="I7" s="39"/>
      <c r="J7" s="39"/>
      <c r="K7" s="39"/>
      <c r="L7" s="64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</row>
    <row r="8" s="2" customFormat="1">
      <c r="A8" s="39"/>
      <c r="B8" s="42"/>
      <c r="C8" s="39"/>
      <c r="D8" s="39"/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2" customHeight="1">
      <c r="A9" s="39"/>
      <c r="B9" s="42"/>
      <c r="C9" s="39"/>
      <c r="D9" s="151" t="s">
        <v>18</v>
      </c>
      <c r="E9" s="39"/>
      <c r="F9" s="153" t="s">
        <v>1</v>
      </c>
      <c r="G9" s="39"/>
      <c r="H9" s="39"/>
      <c r="I9" s="151" t="s">
        <v>19</v>
      </c>
      <c r="J9" s="153" t="s">
        <v>1</v>
      </c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2"/>
      <c r="C10" s="39"/>
      <c r="D10" s="151" t="s">
        <v>20</v>
      </c>
      <c r="E10" s="39"/>
      <c r="F10" s="153" t="s">
        <v>21</v>
      </c>
      <c r="G10" s="39"/>
      <c r="H10" s="39"/>
      <c r="I10" s="151" t="s">
        <v>22</v>
      </c>
      <c r="J10" s="154" t="str">
        <f>'Rekapitulace stavby'!AN8</f>
        <v>27. 12. 2022</v>
      </c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0.8" customHeight="1">
      <c r="A11" s="39"/>
      <c r="B11" s="42"/>
      <c r="C11" s="39"/>
      <c r="D11" s="39"/>
      <c r="E11" s="39"/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2"/>
      <c r="C12" s="39"/>
      <c r="D12" s="151" t="s">
        <v>24</v>
      </c>
      <c r="E12" s="39"/>
      <c r="F12" s="39"/>
      <c r="G12" s="39"/>
      <c r="H12" s="39"/>
      <c r="I12" s="151" t="s">
        <v>25</v>
      </c>
      <c r="J12" s="153" t="str">
        <f>IF('Rekapitulace stavby'!AN10="","",'Rekapitulace stavby'!AN10)</f>
        <v/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8" customHeight="1">
      <c r="A13" s="39"/>
      <c r="B13" s="42"/>
      <c r="C13" s="39"/>
      <c r="D13" s="39"/>
      <c r="E13" s="153" t="str">
        <f>IF('Rekapitulace stavby'!E11="","",'Rekapitulace stavby'!E11)</f>
        <v xml:space="preserve"> </v>
      </c>
      <c r="F13" s="39"/>
      <c r="G13" s="39"/>
      <c r="H13" s="39"/>
      <c r="I13" s="151" t="s">
        <v>27</v>
      </c>
      <c r="J13" s="153" t="str">
        <f>IF('Rekapitulace stavby'!AN11="","",'Rekapitulace stavby'!AN11)</f>
        <v/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6.96" customHeight="1">
      <c r="A14" s="39"/>
      <c r="B14" s="42"/>
      <c r="C14" s="39"/>
      <c r="D14" s="39"/>
      <c r="E14" s="39"/>
      <c r="F14" s="39"/>
      <c r="G14" s="39"/>
      <c r="H14" s="39"/>
      <c r="I14" s="39"/>
      <c r="J14" s="39"/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2" customHeight="1">
      <c r="A15" s="39"/>
      <c r="B15" s="42"/>
      <c r="C15" s="39"/>
      <c r="D15" s="151" t="s">
        <v>28</v>
      </c>
      <c r="E15" s="39"/>
      <c r="F15" s="39"/>
      <c r="G15" s="39"/>
      <c r="H15" s="39"/>
      <c r="I15" s="151" t="s">
        <v>25</v>
      </c>
      <c r="J15" s="32" t="str">
        <f>'Rekapitulace stavby'!AN13</f>
        <v>Vyplň údaj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8" customHeight="1">
      <c r="A16" s="39"/>
      <c r="B16" s="42"/>
      <c r="C16" s="39"/>
      <c r="D16" s="39"/>
      <c r="E16" s="32" t="str">
        <f>'Rekapitulace stavby'!E14</f>
        <v>Vyplň údaj</v>
      </c>
      <c r="F16" s="153"/>
      <c r="G16" s="153"/>
      <c r="H16" s="153"/>
      <c r="I16" s="151" t="s">
        <v>27</v>
      </c>
      <c r="J16" s="32" t="str">
        <f>'Rekapitulace stavby'!AN14</f>
        <v>Vyplň údaj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6.96" customHeight="1">
      <c r="A17" s="39"/>
      <c r="B17" s="42"/>
      <c r="C17" s="39"/>
      <c r="D17" s="39"/>
      <c r="E17" s="39"/>
      <c r="F17" s="39"/>
      <c r="G17" s="39"/>
      <c r="H17" s="39"/>
      <c r="I17" s="39"/>
      <c r="J17" s="39"/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2" customHeight="1">
      <c r="A18" s="39"/>
      <c r="B18" s="42"/>
      <c r="C18" s="39"/>
      <c r="D18" s="151" t="s">
        <v>30</v>
      </c>
      <c r="E18" s="39"/>
      <c r="F18" s="39"/>
      <c r="G18" s="39"/>
      <c r="H18" s="39"/>
      <c r="I18" s="151" t="s">
        <v>25</v>
      </c>
      <c r="J18" s="153" t="s">
        <v>31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8" customHeight="1">
      <c r="A19" s="39"/>
      <c r="B19" s="42"/>
      <c r="C19" s="39"/>
      <c r="D19" s="39"/>
      <c r="E19" s="153" t="s">
        <v>32</v>
      </c>
      <c r="F19" s="39"/>
      <c r="G19" s="39"/>
      <c r="H19" s="39"/>
      <c r="I19" s="151" t="s">
        <v>27</v>
      </c>
      <c r="J19" s="153" t="s">
        <v>33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6.96" customHeight="1">
      <c r="A20" s="39"/>
      <c r="B20" s="42"/>
      <c r="C20" s="39"/>
      <c r="D20" s="39"/>
      <c r="E20" s="39"/>
      <c r="F20" s="39"/>
      <c r="G20" s="39"/>
      <c r="H20" s="39"/>
      <c r="I20" s="39"/>
      <c r="J20" s="39"/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2" customHeight="1">
      <c r="A21" s="39"/>
      <c r="B21" s="42"/>
      <c r="C21" s="39"/>
      <c r="D21" s="151" t="s">
        <v>35</v>
      </c>
      <c r="E21" s="39"/>
      <c r="F21" s="39"/>
      <c r="G21" s="39"/>
      <c r="H21" s="39"/>
      <c r="I21" s="151" t="s">
        <v>25</v>
      </c>
      <c r="J21" s="153" t="s">
        <v>31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8" customHeight="1">
      <c r="A22" s="39"/>
      <c r="B22" s="42"/>
      <c r="C22" s="39"/>
      <c r="D22" s="39"/>
      <c r="E22" s="153" t="s">
        <v>32</v>
      </c>
      <c r="F22" s="39"/>
      <c r="G22" s="39"/>
      <c r="H22" s="39"/>
      <c r="I22" s="151" t="s">
        <v>27</v>
      </c>
      <c r="J22" s="153" t="s">
        <v>33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6.96" customHeight="1">
      <c r="A23" s="39"/>
      <c r="B23" s="42"/>
      <c r="C23" s="39"/>
      <c r="D23" s="39"/>
      <c r="E23" s="39"/>
      <c r="F23" s="39"/>
      <c r="G23" s="39"/>
      <c r="H23" s="39"/>
      <c r="I23" s="39"/>
      <c r="J23" s="39"/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2" customHeight="1">
      <c r="A24" s="39"/>
      <c r="B24" s="42"/>
      <c r="C24" s="39"/>
      <c r="D24" s="151" t="s">
        <v>36</v>
      </c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8" customFormat="1" ht="16.5" customHeight="1">
      <c r="A25" s="155"/>
      <c r="B25" s="156"/>
      <c r="C25" s="155"/>
      <c r="D25" s="155"/>
      <c r="E25" s="157" t="s">
        <v>1</v>
      </c>
      <c r="F25" s="157"/>
      <c r="G25" s="157"/>
      <c r="H25" s="157"/>
      <c r="I25" s="155"/>
      <c r="J25" s="155"/>
      <c r="K25" s="155"/>
      <c r="L25" s="158"/>
      <c r="S25" s="155"/>
      <c r="T25" s="155"/>
      <c r="U25" s="155"/>
      <c r="V25" s="155"/>
      <c r="W25" s="155"/>
      <c r="X25" s="155"/>
      <c r="Y25" s="155"/>
      <c r="Z25" s="155"/>
      <c r="AA25" s="155"/>
      <c r="AB25" s="155"/>
      <c r="AC25" s="155"/>
      <c r="AD25" s="155"/>
      <c r="AE25" s="155"/>
    </row>
    <row r="26" s="2" customFormat="1" ht="6.96" customHeight="1">
      <c r="A26" s="39"/>
      <c r="B26" s="42"/>
      <c r="C26" s="39"/>
      <c r="D26" s="39"/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2"/>
      <c r="C27" s="39"/>
      <c r="D27" s="159"/>
      <c r="E27" s="159"/>
      <c r="F27" s="159"/>
      <c r="G27" s="159"/>
      <c r="H27" s="159"/>
      <c r="I27" s="159"/>
      <c r="J27" s="159"/>
      <c r="K27" s="15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4.4" customHeight="1">
      <c r="A28" s="39"/>
      <c r="B28" s="42"/>
      <c r="C28" s="39"/>
      <c r="D28" s="153" t="s">
        <v>97</v>
      </c>
      <c r="E28" s="39"/>
      <c r="F28" s="39"/>
      <c r="G28" s="39"/>
      <c r="H28" s="39"/>
      <c r="I28" s="39"/>
      <c r="J28" s="160">
        <f>J94</f>
        <v>0</v>
      </c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14.4" customHeight="1">
      <c r="A29" s="39"/>
      <c r="B29" s="42"/>
      <c r="C29" s="39"/>
      <c r="D29" s="161" t="s">
        <v>89</v>
      </c>
      <c r="E29" s="39"/>
      <c r="F29" s="39"/>
      <c r="G29" s="39"/>
      <c r="H29" s="39"/>
      <c r="I29" s="39"/>
      <c r="J29" s="160">
        <f>J101</f>
        <v>0</v>
      </c>
      <c r="K29" s="39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2"/>
      <c r="C30" s="39"/>
      <c r="D30" s="162" t="s">
        <v>39</v>
      </c>
      <c r="E30" s="39"/>
      <c r="F30" s="39"/>
      <c r="G30" s="39"/>
      <c r="H30" s="39"/>
      <c r="I30" s="39"/>
      <c r="J30" s="163">
        <f>ROUND(J28 + J29,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2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2"/>
      <c r="C32" s="39"/>
      <c r="D32" s="39"/>
      <c r="E32" s="39"/>
      <c r="F32" s="164" t="s">
        <v>41</v>
      </c>
      <c r="G32" s="39"/>
      <c r="H32" s="39"/>
      <c r="I32" s="164" t="s">
        <v>40</v>
      </c>
      <c r="J32" s="164" t="s">
        <v>42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2"/>
      <c r="C33" s="39"/>
      <c r="D33" s="165" t="s">
        <v>43</v>
      </c>
      <c r="E33" s="151" t="s">
        <v>44</v>
      </c>
      <c r="F33" s="166">
        <f>ROUND((SUM(BE101:BE108) + SUM(BE126:BE242)),  2)</f>
        <v>0</v>
      </c>
      <c r="G33" s="39"/>
      <c r="H33" s="39"/>
      <c r="I33" s="167">
        <v>0.20999999999999999</v>
      </c>
      <c r="J33" s="166">
        <f>ROUND(((SUM(BE101:BE108) + SUM(BE126:BE242))*I33),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2"/>
      <c r="C34" s="39"/>
      <c r="D34" s="39"/>
      <c r="E34" s="151" t="s">
        <v>45</v>
      </c>
      <c r="F34" s="166">
        <f>ROUND((SUM(BF101:BF108) + SUM(BF126:BF242)),  2)</f>
        <v>0</v>
      </c>
      <c r="G34" s="39"/>
      <c r="H34" s="39"/>
      <c r="I34" s="167">
        <v>0.14999999999999999</v>
      </c>
      <c r="J34" s="166">
        <f>ROUND(((SUM(BF101:BF108) + SUM(BF126:BF242))*I34),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2"/>
      <c r="C35" s="39"/>
      <c r="D35" s="39"/>
      <c r="E35" s="151" t="s">
        <v>46</v>
      </c>
      <c r="F35" s="166">
        <f>ROUND((SUM(BG101:BG108) + SUM(BG126:BG242)),  2)</f>
        <v>0</v>
      </c>
      <c r="G35" s="39"/>
      <c r="H35" s="39"/>
      <c r="I35" s="167">
        <v>0.20999999999999999</v>
      </c>
      <c r="J35" s="166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2"/>
      <c r="C36" s="39"/>
      <c r="D36" s="39"/>
      <c r="E36" s="151" t="s">
        <v>47</v>
      </c>
      <c r="F36" s="166">
        <f>ROUND((SUM(BH101:BH108) + SUM(BH126:BH242)),  2)</f>
        <v>0</v>
      </c>
      <c r="G36" s="39"/>
      <c r="H36" s="39"/>
      <c r="I36" s="167">
        <v>0.14999999999999999</v>
      </c>
      <c r="J36" s="166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2"/>
      <c r="C37" s="39"/>
      <c r="D37" s="39"/>
      <c r="E37" s="151" t="s">
        <v>48</v>
      </c>
      <c r="F37" s="166">
        <f>ROUND((SUM(BI101:BI108) + SUM(BI126:BI242)),  2)</f>
        <v>0</v>
      </c>
      <c r="G37" s="39"/>
      <c r="H37" s="39"/>
      <c r="I37" s="167">
        <v>0</v>
      </c>
      <c r="J37" s="166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2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2"/>
      <c r="C39" s="168"/>
      <c r="D39" s="169" t="s">
        <v>49</v>
      </c>
      <c r="E39" s="170"/>
      <c r="F39" s="170"/>
      <c r="G39" s="171" t="s">
        <v>50</v>
      </c>
      <c r="H39" s="172" t="s">
        <v>51</v>
      </c>
      <c r="I39" s="170"/>
      <c r="J39" s="173">
        <f>SUM(J30:J37)</f>
        <v>0</v>
      </c>
      <c r="K39" s="174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2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4"/>
      <c r="D50" s="175" t="s">
        <v>52</v>
      </c>
      <c r="E50" s="176"/>
      <c r="F50" s="176"/>
      <c r="G50" s="175" t="s">
        <v>53</v>
      </c>
      <c r="H50" s="176"/>
      <c r="I50" s="176"/>
      <c r="J50" s="176"/>
      <c r="K50" s="176"/>
      <c r="L50" s="64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9"/>
      <c r="B61" s="42"/>
      <c r="C61" s="39"/>
      <c r="D61" s="177" t="s">
        <v>54</v>
      </c>
      <c r="E61" s="178"/>
      <c r="F61" s="179" t="s">
        <v>55</v>
      </c>
      <c r="G61" s="177" t="s">
        <v>54</v>
      </c>
      <c r="H61" s="178"/>
      <c r="I61" s="178"/>
      <c r="J61" s="180" t="s">
        <v>55</v>
      </c>
      <c r="K61" s="178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9"/>
      <c r="B65" s="42"/>
      <c r="C65" s="39"/>
      <c r="D65" s="175" t="s">
        <v>56</v>
      </c>
      <c r="E65" s="181"/>
      <c r="F65" s="181"/>
      <c r="G65" s="175" t="s">
        <v>57</v>
      </c>
      <c r="H65" s="181"/>
      <c r="I65" s="181"/>
      <c r="J65" s="181"/>
      <c r="K65" s="181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9"/>
      <c r="B76" s="42"/>
      <c r="C76" s="39"/>
      <c r="D76" s="177" t="s">
        <v>54</v>
      </c>
      <c r="E76" s="178"/>
      <c r="F76" s="179" t="s">
        <v>55</v>
      </c>
      <c r="G76" s="177" t="s">
        <v>54</v>
      </c>
      <c r="H76" s="178"/>
      <c r="I76" s="178"/>
      <c r="J76" s="180" t="s">
        <v>55</v>
      </c>
      <c r="K76" s="178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2"/>
      <c r="C77" s="183"/>
      <c r="D77" s="183"/>
      <c r="E77" s="183"/>
      <c r="F77" s="183"/>
      <c r="G77" s="183"/>
      <c r="H77" s="183"/>
      <c r="I77" s="183"/>
      <c r="J77" s="183"/>
      <c r="K77" s="183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4"/>
      <c r="C81" s="185"/>
      <c r="D81" s="185"/>
      <c r="E81" s="185"/>
      <c r="F81" s="185"/>
      <c r="G81" s="185"/>
      <c r="H81" s="185"/>
      <c r="I81" s="185"/>
      <c r="J81" s="185"/>
      <c r="K81" s="185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2" t="s">
        <v>98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1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77" t="str">
        <f>E7</f>
        <v>Teplice, křižovatka Jankovcova-Masarykova</v>
      </c>
      <c r="F85" s="41"/>
      <c r="G85" s="41"/>
      <c r="H85" s="41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2" customHeight="1">
      <c r="A87" s="39"/>
      <c r="B87" s="40"/>
      <c r="C87" s="31" t="s">
        <v>20</v>
      </c>
      <c r="D87" s="41"/>
      <c r="E87" s="41"/>
      <c r="F87" s="26" t="str">
        <f>F10</f>
        <v>Teplice</v>
      </c>
      <c r="G87" s="41"/>
      <c r="H87" s="41"/>
      <c r="I87" s="31" t="s">
        <v>22</v>
      </c>
      <c r="J87" s="80" t="str">
        <f>IF(J10="","",J10)</f>
        <v>27. 12. 2022</v>
      </c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5.15" customHeight="1">
      <c r="A89" s="39"/>
      <c r="B89" s="40"/>
      <c r="C89" s="31" t="s">
        <v>24</v>
      </c>
      <c r="D89" s="41"/>
      <c r="E89" s="41"/>
      <c r="F89" s="26" t="str">
        <f>E13</f>
        <v xml:space="preserve"> </v>
      </c>
      <c r="G89" s="41"/>
      <c r="H89" s="41"/>
      <c r="I89" s="31" t="s">
        <v>30</v>
      </c>
      <c r="J89" s="35" t="str">
        <f>E19</f>
        <v>Elektroline, a.s.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5.15" customHeight="1">
      <c r="A90" s="39"/>
      <c r="B90" s="40"/>
      <c r="C90" s="31" t="s">
        <v>28</v>
      </c>
      <c r="D90" s="41"/>
      <c r="E90" s="41"/>
      <c r="F90" s="26" t="str">
        <f>IF(E16="","",E16)</f>
        <v>Vyplň údaj</v>
      </c>
      <c r="G90" s="41"/>
      <c r="H90" s="41"/>
      <c r="I90" s="31" t="s">
        <v>35</v>
      </c>
      <c r="J90" s="35" t="str">
        <f>E22</f>
        <v>Elektroline, a.s.</v>
      </c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0.32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29.28" customHeight="1">
      <c r="A92" s="39"/>
      <c r="B92" s="40"/>
      <c r="C92" s="186" t="s">
        <v>99</v>
      </c>
      <c r="D92" s="145"/>
      <c r="E92" s="145"/>
      <c r="F92" s="145"/>
      <c r="G92" s="145"/>
      <c r="H92" s="145"/>
      <c r="I92" s="145"/>
      <c r="J92" s="187" t="s">
        <v>100</v>
      </c>
      <c r="K92" s="145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2.8" customHeight="1">
      <c r="A94" s="39"/>
      <c r="B94" s="40"/>
      <c r="C94" s="188" t="s">
        <v>101</v>
      </c>
      <c r="D94" s="41"/>
      <c r="E94" s="41"/>
      <c r="F94" s="41"/>
      <c r="G94" s="41"/>
      <c r="H94" s="41"/>
      <c r="I94" s="41"/>
      <c r="J94" s="111">
        <f>J126</f>
        <v>0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U94" s="16" t="s">
        <v>102</v>
      </c>
    </row>
    <row r="95" s="9" customFormat="1" ht="24.96" customHeight="1">
      <c r="A95" s="9"/>
      <c r="B95" s="189"/>
      <c r="C95" s="190"/>
      <c r="D95" s="191" t="s">
        <v>103</v>
      </c>
      <c r="E95" s="192"/>
      <c r="F95" s="192"/>
      <c r="G95" s="192"/>
      <c r="H95" s="192"/>
      <c r="I95" s="192"/>
      <c r="J95" s="193">
        <f>J127</f>
        <v>0</v>
      </c>
      <c r="K95" s="190"/>
      <c r="L95" s="194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95"/>
      <c r="C96" s="196"/>
      <c r="D96" s="197" t="s">
        <v>104</v>
      </c>
      <c r="E96" s="198"/>
      <c r="F96" s="198"/>
      <c r="G96" s="198"/>
      <c r="H96" s="198"/>
      <c r="I96" s="198"/>
      <c r="J96" s="199">
        <f>J128</f>
        <v>0</v>
      </c>
      <c r="K96" s="196"/>
      <c r="L96" s="20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95"/>
      <c r="C97" s="196"/>
      <c r="D97" s="197" t="s">
        <v>105</v>
      </c>
      <c r="E97" s="198"/>
      <c r="F97" s="198"/>
      <c r="G97" s="198"/>
      <c r="H97" s="198"/>
      <c r="I97" s="198"/>
      <c r="J97" s="199">
        <f>J143</f>
        <v>0</v>
      </c>
      <c r="K97" s="196"/>
      <c r="L97" s="20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9" customFormat="1" ht="24.96" customHeight="1">
      <c r="A98" s="9"/>
      <c r="B98" s="189"/>
      <c r="C98" s="190"/>
      <c r="D98" s="191" t="s">
        <v>106</v>
      </c>
      <c r="E98" s="192"/>
      <c r="F98" s="192"/>
      <c r="G98" s="192"/>
      <c r="H98" s="192"/>
      <c r="I98" s="192"/>
      <c r="J98" s="193">
        <f>J229</f>
        <v>0</v>
      </c>
      <c r="K98" s="190"/>
      <c r="L98" s="194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2" customFormat="1" ht="21.84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64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6.96" customHeight="1">
      <c r="A100" s="39"/>
      <c r="B100" s="40"/>
      <c r="C100" s="41"/>
      <c r="D100" s="41"/>
      <c r="E100" s="41"/>
      <c r="F100" s="41"/>
      <c r="G100" s="41"/>
      <c r="H100" s="41"/>
      <c r="I100" s="41"/>
      <c r="J100" s="41"/>
      <c r="K100" s="41"/>
      <c r="L100" s="64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</row>
    <row r="101" s="2" customFormat="1" ht="29.28" customHeight="1">
      <c r="A101" s="39"/>
      <c r="B101" s="40"/>
      <c r="C101" s="188" t="s">
        <v>107</v>
      </c>
      <c r="D101" s="41"/>
      <c r="E101" s="41"/>
      <c r="F101" s="41"/>
      <c r="G101" s="41"/>
      <c r="H101" s="41"/>
      <c r="I101" s="41"/>
      <c r="J101" s="201">
        <f>ROUND(J102 + J103 + J104 + J105 + J106 + J107,2)</f>
        <v>0</v>
      </c>
      <c r="K101" s="41"/>
      <c r="L101" s="64"/>
      <c r="N101" s="202" t="s">
        <v>43</v>
      </c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2" s="2" customFormat="1" ht="18" customHeight="1">
      <c r="A102" s="39"/>
      <c r="B102" s="40"/>
      <c r="C102" s="41"/>
      <c r="D102" s="140" t="s">
        <v>108</v>
      </c>
      <c r="E102" s="133"/>
      <c r="F102" s="133"/>
      <c r="G102" s="41"/>
      <c r="H102" s="41"/>
      <c r="I102" s="41"/>
      <c r="J102" s="134">
        <v>0</v>
      </c>
      <c r="K102" s="41"/>
      <c r="L102" s="203"/>
      <c r="M102" s="204"/>
      <c r="N102" s="205" t="s">
        <v>44</v>
      </c>
      <c r="O102" s="204"/>
      <c r="P102" s="204"/>
      <c r="Q102" s="204"/>
      <c r="R102" s="204"/>
      <c r="S102" s="206"/>
      <c r="T102" s="206"/>
      <c r="U102" s="206"/>
      <c r="V102" s="206"/>
      <c r="W102" s="206"/>
      <c r="X102" s="206"/>
      <c r="Y102" s="206"/>
      <c r="Z102" s="206"/>
      <c r="AA102" s="206"/>
      <c r="AB102" s="206"/>
      <c r="AC102" s="206"/>
      <c r="AD102" s="206"/>
      <c r="AE102" s="206"/>
      <c r="AF102" s="204"/>
      <c r="AG102" s="204"/>
      <c r="AH102" s="204"/>
      <c r="AI102" s="204"/>
      <c r="AJ102" s="204"/>
      <c r="AK102" s="204"/>
      <c r="AL102" s="204"/>
      <c r="AM102" s="204"/>
      <c r="AN102" s="204"/>
      <c r="AO102" s="204"/>
      <c r="AP102" s="204"/>
      <c r="AQ102" s="204"/>
      <c r="AR102" s="204"/>
      <c r="AS102" s="204"/>
      <c r="AT102" s="204"/>
      <c r="AU102" s="204"/>
      <c r="AV102" s="204"/>
      <c r="AW102" s="204"/>
      <c r="AX102" s="204"/>
      <c r="AY102" s="207" t="s">
        <v>109</v>
      </c>
      <c r="AZ102" s="204"/>
      <c r="BA102" s="204"/>
      <c r="BB102" s="204"/>
      <c r="BC102" s="204"/>
      <c r="BD102" s="204"/>
      <c r="BE102" s="208">
        <f>IF(N102="základní",J102,0)</f>
        <v>0</v>
      </c>
      <c r="BF102" s="208">
        <f>IF(N102="snížená",J102,0)</f>
        <v>0</v>
      </c>
      <c r="BG102" s="208">
        <f>IF(N102="zákl. přenesená",J102,0)</f>
        <v>0</v>
      </c>
      <c r="BH102" s="208">
        <f>IF(N102="sníž. přenesená",J102,0)</f>
        <v>0</v>
      </c>
      <c r="BI102" s="208">
        <f>IF(N102="nulová",J102,0)</f>
        <v>0</v>
      </c>
      <c r="BJ102" s="207" t="s">
        <v>84</v>
      </c>
      <c r="BK102" s="204"/>
      <c r="BL102" s="204"/>
      <c r="BM102" s="204"/>
    </row>
    <row r="103" s="2" customFormat="1" ht="18" customHeight="1">
      <c r="A103" s="39"/>
      <c r="B103" s="40"/>
      <c r="C103" s="41"/>
      <c r="D103" s="140" t="s">
        <v>110</v>
      </c>
      <c r="E103" s="133"/>
      <c r="F103" s="133"/>
      <c r="G103" s="41"/>
      <c r="H103" s="41"/>
      <c r="I103" s="41"/>
      <c r="J103" s="134">
        <v>0</v>
      </c>
      <c r="K103" s="41"/>
      <c r="L103" s="203"/>
      <c r="M103" s="204"/>
      <c r="N103" s="205" t="s">
        <v>44</v>
      </c>
      <c r="O103" s="204"/>
      <c r="P103" s="204"/>
      <c r="Q103" s="204"/>
      <c r="R103" s="204"/>
      <c r="S103" s="206"/>
      <c r="T103" s="206"/>
      <c r="U103" s="206"/>
      <c r="V103" s="206"/>
      <c r="W103" s="206"/>
      <c r="X103" s="206"/>
      <c r="Y103" s="206"/>
      <c r="Z103" s="206"/>
      <c r="AA103" s="206"/>
      <c r="AB103" s="206"/>
      <c r="AC103" s="206"/>
      <c r="AD103" s="206"/>
      <c r="AE103" s="206"/>
      <c r="AF103" s="204"/>
      <c r="AG103" s="204"/>
      <c r="AH103" s="204"/>
      <c r="AI103" s="204"/>
      <c r="AJ103" s="204"/>
      <c r="AK103" s="204"/>
      <c r="AL103" s="204"/>
      <c r="AM103" s="204"/>
      <c r="AN103" s="204"/>
      <c r="AO103" s="204"/>
      <c r="AP103" s="204"/>
      <c r="AQ103" s="204"/>
      <c r="AR103" s="204"/>
      <c r="AS103" s="204"/>
      <c r="AT103" s="204"/>
      <c r="AU103" s="204"/>
      <c r="AV103" s="204"/>
      <c r="AW103" s="204"/>
      <c r="AX103" s="204"/>
      <c r="AY103" s="207" t="s">
        <v>109</v>
      </c>
      <c r="AZ103" s="204"/>
      <c r="BA103" s="204"/>
      <c r="BB103" s="204"/>
      <c r="BC103" s="204"/>
      <c r="BD103" s="204"/>
      <c r="BE103" s="208">
        <f>IF(N103="základní",J103,0)</f>
        <v>0</v>
      </c>
      <c r="BF103" s="208">
        <f>IF(N103="snížená",J103,0)</f>
        <v>0</v>
      </c>
      <c r="BG103" s="208">
        <f>IF(N103="zákl. přenesená",J103,0)</f>
        <v>0</v>
      </c>
      <c r="BH103" s="208">
        <f>IF(N103="sníž. přenesená",J103,0)</f>
        <v>0</v>
      </c>
      <c r="BI103" s="208">
        <f>IF(N103="nulová",J103,0)</f>
        <v>0</v>
      </c>
      <c r="BJ103" s="207" t="s">
        <v>84</v>
      </c>
      <c r="BK103" s="204"/>
      <c r="BL103" s="204"/>
      <c r="BM103" s="204"/>
    </row>
    <row r="104" s="2" customFormat="1" ht="18" customHeight="1">
      <c r="A104" s="39"/>
      <c r="B104" s="40"/>
      <c r="C104" s="41"/>
      <c r="D104" s="140" t="s">
        <v>111</v>
      </c>
      <c r="E104" s="133"/>
      <c r="F104" s="133"/>
      <c r="G104" s="41"/>
      <c r="H104" s="41"/>
      <c r="I104" s="41"/>
      <c r="J104" s="134">
        <v>0</v>
      </c>
      <c r="K104" s="41"/>
      <c r="L104" s="203"/>
      <c r="M104" s="204"/>
      <c r="N104" s="205" t="s">
        <v>44</v>
      </c>
      <c r="O104" s="204"/>
      <c r="P104" s="204"/>
      <c r="Q104" s="204"/>
      <c r="R104" s="204"/>
      <c r="S104" s="206"/>
      <c r="T104" s="206"/>
      <c r="U104" s="206"/>
      <c r="V104" s="206"/>
      <c r="W104" s="206"/>
      <c r="X104" s="206"/>
      <c r="Y104" s="206"/>
      <c r="Z104" s="206"/>
      <c r="AA104" s="206"/>
      <c r="AB104" s="206"/>
      <c r="AC104" s="206"/>
      <c r="AD104" s="206"/>
      <c r="AE104" s="206"/>
      <c r="AF104" s="204"/>
      <c r="AG104" s="204"/>
      <c r="AH104" s="204"/>
      <c r="AI104" s="204"/>
      <c r="AJ104" s="204"/>
      <c r="AK104" s="204"/>
      <c r="AL104" s="204"/>
      <c r="AM104" s="204"/>
      <c r="AN104" s="204"/>
      <c r="AO104" s="204"/>
      <c r="AP104" s="204"/>
      <c r="AQ104" s="204"/>
      <c r="AR104" s="204"/>
      <c r="AS104" s="204"/>
      <c r="AT104" s="204"/>
      <c r="AU104" s="204"/>
      <c r="AV104" s="204"/>
      <c r="AW104" s="204"/>
      <c r="AX104" s="204"/>
      <c r="AY104" s="207" t="s">
        <v>109</v>
      </c>
      <c r="AZ104" s="204"/>
      <c r="BA104" s="204"/>
      <c r="BB104" s="204"/>
      <c r="BC104" s="204"/>
      <c r="BD104" s="204"/>
      <c r="BE104" s="208">
        <f>IF(N104="základní",J104,0)</f>
        <v>0</v>
      </c>
      <c r="BF104" s="208">
        <f>IF(N104="snížená",J104,0)</f>
        <v>0</v>
      </c>
      <c r="BG104" s="208">
        <f>IF(N104="zákl. přenesená",J104,0)</f>
        <v>0</v>
      </c>
      <c r="BH104" s="208">
        <f>IF(N104="sníž. přenesená",J104,0)</f>
        <v>0</v>
      </c>
      <c r="BI104" s="208">
        <f>IF(N104="nulová",J104,0)</f>
        <v>0</v>
      </c>
      <c r="BJ104" s="207" t="s">
        <v>84</v>
      </c>
      <c r="BK104" s="204"/>
      <c r="BL104" s="204"/>
      <c r="BM104" s="204"/>
    </row>
    <row r="105" s="2" customFormat="1" ht="18" customHeight="1">
      <c r="A105" s="39"/>
      <c r="B105" s="40"/>
      <c r="C105" s="41"/>
      <c r="D105" s="140" t="s">
        <v>112</v>
      </c>
      <c r="E105" s="133"/>
      <c r="F105" s="133"/>
      <c r="G105" s="41"/>
      <c r="H105" s="41"/>
      <c r="I105" s="41"/>
      <c r="J105" s="134">
        <v>0</v>
      </c>
      <c r="K105" s="41"/>
      <c r="L105" s="203"/>
      <c r="M105" s="204"/>
      <c r="N105" s="205" t="s">
        <v>44</v>
      </c>
      <c r="O105" s="204"/>
      <c r="P105" s="204"/>
      <c r="Q105" s="204"/>
      <c r="R105" s="204"/>
      <c r="S105" s="206"/>
      <c r="T105" s="206"/>
      <c r="U105" s="206"/>
      <c r="V105" s="206"/>
      <c r="W105" s="206"/>
      <c r="X105" s="206"/>
      <c r="Y105" s="206"/>
      <c r="Z105" s="206"/>
      <c r="AA105" s="206"/>
      <c r="AB105" s="206"/>
      <c r="AC105" s="206"/>
      <c r="AD105" s="206"/>
      <c r="AE105" s="206"/>
      <c r="AF105" s="204"/>
      <c r="AG105" s="204"/>
      <c r="AH105" s="204"/>
      <c r="AI105" s="204"/>
      <c r="AJ105" s="204"/>
      <c r="AK105" s="204"/>
      <c r="AL105" s="204"/>
      <c r="AM105" s="204"/>
      <c r="AN105" s="204"/>
      <c r="AO105" s="204"/>
      <c r="AP105" s="204"/>
      <c r="AQ105" s="204"/>
      <c r="AR105" s="204"/>
      <c r="AS105" s="204"/>
      <c r="AT105" s="204"/>
      <c r="AU105" s="204"/>
      <c r="AV105" s="204"/>
      <c r="AW105" s="204"/>
      <c r="AX105" s="204"/>
      <c r="AY105" s="207" t="s">
        <v>109</v>
      </c>
      <c r="AZ105" s="204"/>
      <c r="BA105" s="204"/>
      <c r="BB105" s="204"/>
      <c r="BC105" s="204"/>
      <c r="BD105" s="204"/>
      <c r="BE105" s="208">
        <f>IF(N105="základní",J105,0)</f>
        <v>0</v>
      </c>
      <c r="BF105" s="208">
        <f>IF(N105="snížená",J105,0)</f>
        <v>0</v>
      </c>
      <c r="BG105" s="208">
        <f>IF(N105="zákl. přenesená",J105,0)</f>
        <v>0</v>
      </c>
      <c r="BH105" s="208">
        <f>IF(N105="sníž. přenesená",J105,0)</f>
        <v>0</v>
      </c>
      <c r="BI105" s="208">
        <f>IF(N105="nulová",J105,0)</f>
        <v>0</v>
      </c>
      <c r="BJ105" s="207" t="s">
        <v>84</v>
      </c>
      <c r="BK105" s="204"/>
      <c r="BL105" s="204"/>
      <c r="BM105" s="204"/>
    </row>
    <row r="106" s="2" customFormat="1" ht="18" customHeight="1">
      <c r="A106" s="39"/>
      <c r="B106" s="40"/>
      <c r="C106" s="41"/>
      <c r="D106" s="140" t="s">
        <v>113</v>
      </c>
      <c r="E106" s="133"/>
      <c r="F106" s="133"/>
      <c r="G106" s="41"/>
      <c r="H106" s="41"/>
      <c r="I106" s="41"/>
      <c r="J106" s="134">
        <v>0</v>
      </c>
      <c r="K106" s="41"/>
      <c r="L106" s="203"/>
      <c r="M106" s="204"/>
      <c r="N106" s="205" t="s">
        <v>44</v>
      </c>
      <c r="O106" s="204"/>
      <c r="P106" s="204"/>
      <c r="Q106" s="204"/>
      <c r="R106" s="204"/>
      <c r="S106" s="206"/>
      <c r="T106" s="206"/>
      <c r="U106" s="206"/>
      <c r="V106" s="206"/>
      <c r="W106" s="206"/>
      <c r="X106" s="206"/>
      <c r="Y106" s="206"/>
      <c r="Z106" s="206"/>
      <c r="AA106" s="206"/>
      <c r="AB106" s="206"/>
      <c r="AC106" s="206"/>
      <c r="AD106" s="206"/>
      <c r="AE106" s="206"/>
      <c r="AF106" s="204"/>
      <c r="AG106" s="204"/>
      <c r="AH106" s="204"/>
      <c r="AI106" s="204"/>
      <c r="AJ106" s="204"/>
      <c r="AK106" s="204"/>
      <c r="AL106" s="204"/>
      <c r="AM106" s="204"/>
      <c r="AN106" s="204"/>
      <c r="AO106" s="204"/>
      <c r="AP106" s="204"/>
      <c r="AQ106" s="204"/>
      <c r="AR106" s="204"/>
      <c r="AS106" s="204"/>
      <c r="AT106" s="204"/>
      <c r="AU106" s="204"/>
      <c r="AV106" s="204"/>
      <c r="AW106" s="204"/>
      <c r="AX106" s="204"/>
      <c r="AY106" s="207" t="s">
        <v>109</v>
      </c>
      <c r="AZ106" s="204"/>
      <c r="BA106" s="204"/>
      <c r="BB106" s="204"/>
      <c r="BC106" s="204"/>
      <c r="BD106" s="204"/>
      <c r="BE106" s="208">
        <f>IF(N106="základní",J106,0)</f>
        <v>0</v>
      </c>
      <c r="BF106" s="208">
        <f>IF(N106="snížená",J106,0)</f>
        <v>0</v>
      </c>
      <c r="BG106" s="208">
        <f>IF(N106="zákl. přenesená",J106,0)</f>
        <v>0</v>
      </c>
      <c r="BH106" s="208">
        <f>IF(N106="sníž. přenesená",J106,0)</f>
        <v>0</v>
      </c>
      <c r="BI106" s="208">
        <f>IF(N106="nulová",J106,0)</f>
        <v>0</v>
      </c>
      <c r="BJ106" s="207" t="s">
        <v>84</v>
      </c>
      <c r="BK106" s="204"/>
      <c r="BL106" s="204"/>
      <c r="BM106" s="204"/>
    </row>
    <row r="107" s="2" customFormat="1" ht="18" customHeight="1">
      <c r="A107" s="39"/>
      <c r="B107" s="40"/>
      <c r="C107" s="41"/>
      <c r="D107" s="133" t="s">
        <v>114</v>
      </c>
      <c r="E107" s="41"/>
      <c r="F107" s="41"/>
      <c r="G107" s="41"/>
      <c r="H107" s="41"/>
      <c r="I107" s="41"/>
      <c r="J107" s="134">
        <f>ROUND(J28*T107,2)</f>
        <v>0</v>
      </c>
      <c r="K107" s="41"/>
      <c r="L107" s="203"/>
      <c r="M107" s="204"/>
      <c r="N107" s="205" t="s">
        <v>44</v>
      </c>
      <c r="O107" s="204"/>
      <c r="P107" s="204"/>
      <c r="Q107" s="204"/>
      <c r="R107" s="204"/>
      <c r="S107" s="206"/>
      <c r="T107" s="206"/>
      <c r="U107" s="206"/>
      <c r="V107" s="206"/>
      <c r="W107" s="206"/>
      <c r="X107" s="206"/>
      <c r="Y107" s="206"/>
      <c r="Z107" s="206"/>
      <c r="AA107" s="206"/>
      <c r="AB107" s="206"/>
      <c r="AC107" s="206"/>
      <c r="AD107" s="206"/>
      <c r="AE107" s="206"/>
      <c r="AF107" s="204"/>
      <c r="AG107" s="204"/>
      <c r="AH107" s="204"/>
      <c r="AI107" s="204"/>
      <c r="AJ107" s="204"/>
      <c r="AK107" s="204"/>
      <c r="AL107" s="204"/>
      <c r="AM107" s="204"/>
      <c r="AN107" s="204"/>
      <c r="AO107" s="204"/>
      <c r="AP107" s="204"/>
      <c r="AQ107" s="204"/>
      <c r="AR107" s="204"/>
      <c r="AS107" s="204"/>
      <c r="AT107" s="204"/>
      <c r="AU107" s="204"/>
      <c r="AV107" s="204"/>
      <c r="AW107" s="204"/>
      <c r="AX107" s="204"/>
      <c r="AY107" s="207" t="s">
        <v>115</v>
      </c>
      <c r="AZ107" s="204"/>
      <c r="BA107" s="204"/>
      <c r="BB107" s="204"/>
      <c r="BC107" s="204"/>
      <c r="BD107" s="204"/>
      <c r="BE107" s="208">
        <f>IF(N107="základní",J107,0)</f>
        <v>0</v>
      </c>
      <c r="BF107" s="208">
        <f>IF(N107="snížená",J107,0)</f>
        <v>0</v>
      </c>
      <c r="BG107" s="208">
        <f>IF(N107="zákl. přenesená",J107,0)</f>
        <v>0</v>
      </c>
      <c r="BH107" s="208">
        <f>IF(N107="sníž. přenesená",J107,0)</f>
        <v>0</v>
      </c>
      <c r="BI107" s="208">
        <f>IF(N107="nulová",J107,0)</f>
        <v>0</v>
      </c>
      <c r="BJ107" s="207" t="s">
        <v>84</v>
      </c>
      <c r="BK107" s="204"/>
      <c r="BL107" s="204"/>
      <c r="BM107" s="204"/>
    </row>
    <row r="108" s="2" customFormat="1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29.28" customHeight="1">
      <c r="A109" s="39"/>
      <c r="B109" s="40"/>
      <c r="C109" s="144" t="s">
        <v>94</v>
      </c>
      <c r="D109" s="145"/>
      <c r="E109" s="145"/>
      <c r="F109" s="145"/>
      <c r="G109" s="145"/>
      <c r="H109" s="145"/>
      <c r="I109" s="145"/>
      <c r="J109" s="146">
        <f>ROUND(J94+J101,2)</f>
        <v>0</v>
      </c>
      <c r="K109" s="145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67"/>
      <c r="C110" s="68"/>
      <c r="D110" s="68"/>
      <c r="E110" s="68"/>
      <c r="F110" s="68"/>
      <c r="G110" s="68"/>
      <c r="H110" s="68"/>
      <c r="I110" s="68"/>
      <c r="J110" s="68"/>
      <c r="K110" s="68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4" s="2" customFormat="1" ht="6.96" customHeight="1">
      <c r="A114" s="39"/>
      <c r="B114" s="69"/>
      <c r="C114" s="70"/>
      <c r="D114" s="70"/>
      <c r="E114" s="70"/>
      <c r="F114" s="70"/>
      <c r="G114" s="70"/>
      <c r="H114" s="70"/>
      <c r="I114" s="70"/>
      <c r="J114" s="70"/>
      <c r="K114" s="70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24.96" customHeight="1">
      <c r="A115" s="39"/>
      <c r="B115" s="40"/>
      <c r="C115" s="22" t="s">
        <v>116</v>
      </c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1" t="s">
        <v>16</v>
      </c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6.5" customHeight="1">
      <c r="A118" s="39"/>
      <c r="B118" s="40"/>
      <c r="C118" s="41"/>
      <c r="D118" s="41"/>
      <c r="E118" s="77" t="str">
        <f>E7</f>
        <v>Teplice, křižovatka Jankovcova-Masarykova</v>
      </c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2" customHeight="1">
      <c r="A120" s="39"/>
      <c r="B120" s="40"/>
      <c r="C120" s="31" t="s">
        <v>20</v>
      </c>
      <c r="D120" s="41"/>
      <c r="E120" s="41"/>
      <c r="F120" s="26" t="str">
        <f>F10</f>
        <v>Teplice</v>
      </c>
      <c r="G120" s="41"/>
      <c r="H120" s="41"/>
      <c r="I120" s="31" t="s">
        <v>22</v>
      </c>
      <c r="J120" s="80" t="str">
        <f>IF(J10="","",J10)</f>
        <v>27. 12. 2022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6.96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5.15" customHeight="1">
      <c r="A122" s="39"/>
      <c r="B122" s="40"/>
      <c r="C122" s="31" t="s">
        <v>24</v>
      </c>
      <c r="D122" s="41"/>
      <c r="E122" s="41"/>
      <c r="F122" s="26" t="str">
        <f>E13</f>
        <v xml:space="preserve"> </v>
      </c>
      <c r="G122" s="41"/>
      <c r="H122" s="41"/>
      <c r="I122" s="31" t="s">
        <v>30</v>
      </c>
      <c r="J122" s="35" t="str">
        <f>E19</f>
        <v>Elektroline, a.s.</v>
      </c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5.15" customHeight="1">
      <c r="A123" s="39"/>
      <c r="B123" s="40"/>
      <c r="C123" s="31" t="s">
        <v>28</v>
      </c>
      <c r="D123" s="41"/>
      <c r="E123" s="41"/>
      <c r="F123" s="26" t="str">
        <f>IF(E16="","",E16)</f>
        <v>Vyplň údaj</v>
      </c>
      <c r="G123" s="41"/>
      <c r="H123" s="41"/>
      <c r="I123" s="31" t="s">
        <v>35</v>
      </c>
      <c r="J123" s="35" t="str">
        <f>E22</f>
        <v>Elektroline, a.s.</v>
      </c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0.32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11" customFormat="1" ht="29.28" customHeight="1">
      <c r="A125" s="209"/>
      <c r="B125" s="210"/>
      <c r="C125" s="211" t="s">
        <v>117</v>
      </c>
      <c r="D125" s="212" t="s">
        <v>64</v>
      </c>
      <c r="E125" s="212" t="s">
        <v>60</v>
      </c>
      <c r="F125" s="212" t="s">
        <v>61</v>
      </c>
      <c r="G125" s="212" t="s">
        <v>118</v>
      </c>
      <c r="H125" s="212" t="s">
        <v>119</v>
      </c>
      <c r="I125" s="212" t="s">
        <v>120</v>
      </c>
      <c r="J125" s="212" t="s">
        <v>100</v>
      </c>
      <c r="K125" s="213" t="s">
        <v>121</v>
      </c>
      <c r="L125" s="214"/>
      <c r="M125" s="101" t="s">
        <v>1</v>
      </c>
      <c r="N125" s="102" t="s">
        <v>43</v>
      </c>
      <c r="O125" s="102" t="s">
        <v>122</v>
      </c>
      <c r="P125" s="102" t="s">
        <v>123</v>
      </c>
      <c r="Q125" s="102" t="s">
        <v>124</v>
      </c>
      <c r="R125" s="102" t="s">
        <v>125</v>
      </c>
      <c r="S125" s="102" t="s">
        <v>126</v>
      </c>
      <c r="T125" s="103" t="s">
        <v>127</v>
      </c>
      <c r="U125" s="209"/>
      <c r="V125" s="209"/>
      <c r="W125" s="209"/>
      <c r="X125" s="209"/>
      <c r="Y125" s="209"/>
      <c r="Z125" s="209"/>
      <c r="AA125" s="209"/>
      <c r="AB125" s="209"/>
      <c r="AC125" s="209"/>
      <c r="AD125" s="209"/>
      <c r="AE125" s="209"/>
    </row>
    <row r="126" s="2" customFormat="1" ht="22.8" customHeight="1">
      <c r="A126" s="39"/>
      <c r="B126" s="40"/>
      <c r="C126" s="108" t="s">
        <v>128</v>
      </c>
      <c r="D126" s="41"/>
      <c r="E126" s="41"/>
      <c r="F126" s="41"/>
      <c r="G126" s="41"/>
      <c r="H126" s="41"/>
      <c r="I126" s="41"/>
      <c r="J126" s="215">
        <f>BK126</f>
        <v>0</v>
      </c>
      <c r="K126" s="41"/>
      <c r="L126" s="42"/>
      <c r="M126" s="104"/>
      <c r="N126" s="216"/>
      <c r="O126" s="105"/>
      <c r="P126" s="217">
        <f>P127+P229</f>
        <v>0</v>
      </c>
      <c r="Q126" s="105"/>
      <c r="R126" s="217">
        <f>R127+R229</f>
        <v>0</v>
      </c>
      <c r="S126" s="105"/>
      <c r="T126" s="218">
        <f>T127+T229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6" t="s">
        <v>78</v>
      </c>
      <c r="AU126" s="16" t="s">
        <v>102</v>
      </c>
      <c r="BK126" s="219">
        <f>BK127+BK229</f>
        <v>0</v>
      </c>
    </row>
    <row r="127" s="12" customFormat="1" ht="25.92" customHeight="1">
      <c r="A127" s="12"/>
      <c r="B127" s="220"/>
      <c r="C127" s="221"/>
      <c r="D127" s="222" t="s">
        <v>78</v>
      </c>
      <c r="E127" s="223" t="s">
        <v>129</v>
      </c>
      <c r="F127" s="223" t="s">
        <v>129</v>
      </c>
      <c r="G127" s="221"/>
      <c r="H127" s="221"/>
      <c r="I127" s="224"/>
      <c r="J127" s="225">
        <f>BK127</f>
        <v>0</v>
      </c>
      <c r="K127" s="221"/>
      <c r="L127" s="226"/>
      <c r="M127" s="227"/>
      <c r="N127" s="228"/>
      <c r="O127" s="228"/>
      <c r="P127" s="229">
        <f>P128+P143</f>
        <v>0</v>
      </c>
      <c r="Q127" s="228"/>
      <c r="R127" s="229">
        <f>R128+R143</f>
        <v>0</v>
      </c>
      <c r="S127" s="228"/>
      <c r="T127" s="230">
        <f>T128+T143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31" t="s">
        <v>84</v>
      </c>
      <c r="AT127" s="232" t="s">
        <v>78</v>
      </c>
      <c r="AU127" s="232" t="s">
        <v>79</v>
      </c>
      <c r="AY127" s="231" t="s">
        <v>130</v>
      </c>
      <c r="BK127" s="233">
        <f>BK128+BK143</f>
        <v>0</v>
      </c>
    </row>
    <row r="128" s="12" customFormat="1" ht="22.8" customHeight="1">
      <c r="A128" s="12"/>
      <c r="B128" s="220"/>
      <c r="C128" s="221"/>
      <c r="D128" s="222" t="s">
        <v>78</v>
      </c>
      <c r="E128" s="234" t="s">
        <v>131</v>
      </c>
      <c r="F128" s="234" t="s">
        <v>132</v>
      </c>
      <c r="G128" s="221"/>
      <c r="H128" s="221"/>
      <c r="I128" s="224"/>
      <c r="J128" s="235">
        <f>BK128</f>
        <v>0</v>
      </c>
      <c r="K128" s="221"/>
      <c r="L128" s="226"/>
      <c r="M128" s="227"/>
      <c r="N128" s="228"/>
      <c r="O128" s="228"/>
      <c r="P128" s="229">
        <f>SUM(P129:P142)</f>
        <v>0</v>
      </c>
      <c r="Q128" s="228"/>
      <c r="R128" s="229">
        <f>SUM(R129:R142)</f>
        <v>0</v>
      </c>
      <c r="S128" s="228"/>
      <c r="T128" s="230">
        <f>SUM(T129:T142)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31" t="s">
        <v>84</v>
      </c>
      <c r="AT128" s="232" t="s">
        <v>78</v>
      </c>
      <c r="AU128" s="232" t="s">
        <v>84</v>
      </c>
      <c r="AY128" s="231" t="s">
        <v>130</v>
      </c>
      <c r="BK128" s="233">
        <f>SUM(BK129:BK142)</f>
        <v>0</v>
      </c>
    </row>
    <row r="129" s="2" customFormat="1" ht="16.5" customHeight="1">
      <c r="A129" s="39"/>
      <c r="B129" s="40"/>
      <c r="C129" s="236" t="s">
        <v>84</v>
      </c>
      <c r="D129" s="236" t="s">
        <v>133</v>
      </c>
      <c r="E129" s="237" t="s">
        <v>134</v>
      </c>
      <c r="F129" s="238" t="s">
        <v>135</v>
      </c>
      <c r="G129" s="239" t="s">
        <v>136</v>
      </c>
      <c r="H129" s="240">
        <v>3</v>
      </c>
      <c r="I129" s="241"/>
      <c r="J129" s="242">
        <f>ROUND(I129*H129,2)</f>
        <v>0</v>
      </c>
      <c r="K129" s="238" t="s">
        <v>1</v>
      </c>
      <c r="L129" s="42"/>
      <c r="M129" s="243" t="s">
        <v>1</v>
      </c>
      <c r="N129" s="244" t="s">
        <v>44</v>
      </c>
      <c r="O129" s="92"/>
      <c r="P129" s="245">
        <f>O129*H129</f>
        <v>0</v>
      </c>
      <c r="Q129" s="245">
        <v>0</v>
      </c>
      <c r="R129" s="245">
        <f>Q129*H129</f>
        <v>0</v>
      </c>
      <c r="S129" s="245">
        <v>0</v>
      </c>
      <c r="T129" s="246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47" t="s">
        <v>137</v>
      </c>
      <c r="AT129" s="247" t="s">
        <v>133</v>
      </c>
      <c r="AU129" s="247" t="s">
        <v>95</v>
      </c>
      <c r="AY129" s="16" t="s">
        <v>130</v>
      </c>
      <c r="BE129" s="139">
        <f>IF(N129="základní",J129,0)</f>
        <v>0</v>
      </c>
      <c r="BF129" s="139">
        <f>IF(N129="snížená",J129,0)</f>
        <v>0</v>
      </c>
      <c r="BG129" s="139">
        <f>IF(N129="zákl. přenesená",J129,0)</f>
        <v>0</v>
      </c>
      <c r="BH129" s="139">
        <f>IF(N129="sníž. přenesená",J129,0)</f>
        <v>0</v>
      </c>
      <c r="BI129" s="139">
        <f>IF(N129="nulová",J129,0)</f>
        <v>0</v>
      </c>
      <c r="BJ129" s="16" t="s">
        <v>84</v>
      </c>
      <c r="BK129" s="139">
        <f>ROUND(I129*H129,2)</f>
        <v>0</v>
      </c>
      <c r="BL129" s="16" t="s">
        <v>137</v>
      </c>
      <c r="BM129" s="247" t="s">
        <v>138</v>
      </c>
    </row>
    <row r="130" s="2" customFormat="1">
      <c r="A130" s="39"/>
      <c r="B130" s="40"/>
      <c r="C130" s="41"/>
      <c r="D130" s="248" t="s">
        <v>139</v>
      </c>
      <c r="E130" s="41"/>
      <c r="F130" s="249" t="s">
        <v>140</v>
      </c>
      <c r="G130" s="41"/>
      <c r="H130" s="41"/>
      <c r="I130" s="206"/>
      <c r="J130" s="41"/>
      <c r="K130" s="41"/>
      <c r="L130" s="42"/>
      <c r="M130" s="250"/>
      <c r="N130" s="251"/>
      <c r="O130" s="92"/>
      <c r="P130" s="92"/>
      <c r="Q130" s="92"/>
      <c r="R130" s="92"/>
      <c r="S130" s="92"/>
      <c r="T130" s="93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6" t="s">
        <v>139</v>
      </c>
      <c r="AU130" s="16" t="s">
        <v>95</v>
      </c>
    </row>
    <row r="131" s="2" customFormat="1" ht="16.5" customHeight="1">
      <c r="A131" s="39"/>
      <c r="B131" s="40"/>
      <c r="C131" s="236" t="s">
        <v>95</v>
      </c>
      <c r="D131" s="236" t="s">
        <v>133</v>
      </c>
      <c r="E131" s="237" t="s">
        <v>141</v>
      </c>
      <c r="F131" s="238" t="s">
        <v>142</v>
      </c>
      <c r="G131" s="239" t="s">
        <v>136</v>
      </c>
      <c r="H131" s="240">
        <v>2</v>
      </c>
      <c r="I131" s="241"/>
      <c r="J131" s="242">
        <f>ROUND(I131*H131,2)</f>
        <v>0</v>
      </c>
      <c r="K131" s="238" t="s">
        <v>1</v>
      </c>
      <c r="L131" s="42"/>
      <c r="M131" s="243" t="s">
        <v>1</v>
      </c>
      <c r="N131" s="244" t="s">
        <v>44</v>
      </c>
      <c r="O131" s="92"/>
      <c r="P131" s="245">
        <f>O131*H131</f>
        <v>0</v>
      </c>
      <c r="Q131" s="245">
        <v>0</v>
      </c>
      <c r="R131" s="245">
        <f>Q131*H131</f>
        <v>0</v>
      </c>
      <c r="S131" s="245">
        <v>0</v>
      </c>
      <c r="T131" s="246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47" t="s">
        <v>137</v>
      </c>
      <c r="AT131" s="247" t="s">
        <v>133</v>
      </c>
      <c r="AU131" s="247" t="s">
        <v>95</v>
      </c>
      <c r="AY131" s="16" t="s">
        <v>130</v>
      </c>
      <c r="BE131" s="139">
        <f>IF(N131="základní",J131,0)</f>
        <v>0</v>
      </c>
      <c r="BF131" s="139">
        <f>IF(N131="snížená",J131,0)</f>
        <v>0</v>
      </c>
      <c r="BG131" s="139">
        <f>IF(N131="zákl. přenesená",J131,0)</f>
        <v>0</v>
      </c>
      <c r="BH131" s="139">
        <f>IF(N131="sníž. přenesená",J131,0)</f>
        <v>0</v>
      </c>
      <c r="BI131" s="139">
        <f>IF(N131="nulová",J131,0)</f>
        <v>0</v>
      </c>
      <c r="BJ131" s="16" t="s">
        <v>84</v>
      </c>
      <c r="BK131" s="139">
        <f>ROUND(I131*H131,2)</f>
        <v>0</v>
      </c>
      <c r="BL131" s="16" t="s">
        <v>137</v>
      </c>
      <c r="BM131" s="247" t="s">
        <v>143</v>
      </c>
    </row>
    <row r="132" s="2" customFormat="1">
      <c r="A132" s="39"/>
      <c r="B132" s="40"/>
      <c r="C132" s="41"/>
      <c r="D132" s="248" t="s">
        <v>139</v>
      </c>
      <c r="E132" s="41"/>
      <c r="F132" s="249" t="s">
        <v>144</v>
      </c>
      <c r="G132" s="41"/>
      <c r="H132" s="41"/>
      <c r="I132" s="206"/>
      <c r="J132" s="41"/>
      <c r="K132" s="41"/>
      <c r="L132" s="42"/>
      <c r="M132" s="250"/>
      <c r="N132" s="251"/>
      <c r="O132" s="92"/>
      <c r="P132" s="92"/>
      <c r="Q132" s="92"/>
      <c r="R132" s="92"/>
      <c r="S132" s="92"/>
      <c r="T132" s="93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6" t="s">
        <v>139</v>
      </c>
      <c r="AU132" s="16" t="s">
        <v>95</v>
      </c>
    </row>
    <row r="133" s="2" customFormat="1" ht="16.5" customHeight="1">
      <c r="A133" s="39"/>
      <c r="B133" s="40"/>
      <c r="C133" s="236" t="s">
        <v>145</v>
      </c>
      <c r="D133" s="236" t="s">
        <v>133</v>
      </c>
      <c r="E133" s="237" t="s">
        <v>146</v>
      </c>
      <c r="F133" s="238" t="s">
        <v>147</v>
      </c>
      <c r="G133" s="239" t="s">
        <v>148</v>
      </c>
      <c r="H133" s="240">
        <v>2400</v>
      </c>
      <c r="I133" s="241"/>
      <c r="J133" s="242">
        <f>ROUND(I133*H133,2)</f>
        <v>0</v>
      </c>
      <c r="K133" s="238" t="s">
        <v>1</v>
      </c>
      <c r="L133" s="42"/>
      <c r="M133" s="243" t="s">
        <v>1</v>
      </c>
      <c r="N133" s="244" t="s">
        <v>44</v>
      </c>
      <c r="O133" s="92"/>
      <c r="P133" s="245">
        <f>O133*H133</f>
        <v>0</v>
      </c>
      <c r="Q133" s="245">
        <v>0</v>
      </c>
      <c r="R133" s="245">
        <f>Q133*H133</f>
        <v>0</v>
      </c>
      <c r="S133" s="245">
        <v>0</v>
      </c>
      <c r="T133" s="246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47" t="s">
        <v>137</v>
      </c>
      <c r="AT133" s="247" t="s">
        <v>133</v>
      </c>
      <c r="AU133" s="247" t="s">
        <v>95</v>
      </c>
      <c r="AY133" s="16" t="s">
        <v>130</v>
      </c>
      <c r="BE133" s="139">
        <f>IF(N133="základní",J133,0)</f>
        <v>0</v>
      </c>
      <c r="BF133" s="139">
        <f>IF(N133="snížená",J133,0)</f>
        <v>0</v>
      </c>
      <c r="BG133" s="139">
        <f>IF(N133="zákl. přenesená",J133,0)</f>
        <v>0</v>
      </c>
      <c r="BH133" s="139">
        <f>IF(N133="sníž. přenesená",J133,0)</f>
        <v>0</v>
      </c>
      <c r="BI133" s="139">
        <f>IF(N133="nulová",J133,0)</f>
        <v>0</v>
      </c>
      <c r="BJ133" s="16" t="s">
        <v>84</v>
      </c>
      <c r="BK133" s="139">
        <f>ROUND(I133*H133,2)</f>
        <v>0</v>
      </c>
      <c r="BL133" s="16" t="s">
        <v>137</v>
      </c>
      <c r="BM133" s="247" t="s">
        <v>149</v>
      </c>
    </row>
    <row r="134" s="2" customFormat="1" ht="21.75" customHeight="1">
      <c r="A134" s="39"/>
      <c r="B134" s="40"/>
      <c r="C134" s="236" t="s">
        <v>137</v>
      </c>
      <c r="D134" s="236" t="s">
        <v>133</v>
      </c>
      <c r="E134" s="237" t="s">
        <v>150</v>
      </c>
      <c r="F134" s="238" t="s">
        <v>151</v>
      </c>
      <c r="G134" s="239" t="s">
        <v>136</v>
      </c>
      <c r="H134" s="240">
        <v>242</v>
      </c>
      <c r="I134" s="241"/>
      <c r="J134" s="242">
        <f>ROUND(I134*H134,2)</f>
        <v>0</v>
      </c>
      <c r="K134" s="238" t="s">
        <v>1</v>
      </c>
      <c r="L134" s="42"/>
      <c r="M134" s="243" t="s">
        <v>1</v>
      </c>
      <c r="N134" s="244" t="s">
        <v>44</v>
      </c>
      <c r="O134" s="92"/>
      <c r="P134" s="245">
        <f>O134*H134</f>
        <v>0</v>
      </c>
      <c r="Q134" s="245">
        <v>0</v>
      </c>
      <c r="R134" s="245">
        <f>Q134*H134</f>
        <v>0</v>
      </c>
      <c r="S134" s="245">
        <v>0</v>
      </c>
      <c r="T134" s="246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47" t="s">
        <v>137</v>
      </c>
      <c r="AT134" s="247" t="s">
        <v>133</v>
      </c>
      <c r="AU134" s="247" t="s">
        <v>95</v>
      </c>
      <c r="AY134" s="16" t="s">
        <v>130</v>
      </c>
      <c r="BE134" s="139">
        <f>IF(N134="základní",J134,0)</f>
        <v>0</v>
      </c>
      <c r="BF134" s="139">
        <f>IF(N134="snížená",J134,0)</f>
        <v>0</v>
      </c>
      <c r="BG134" s="139">
        <f>IF(N134="zákl. přenesená",J134,0)</f>
        <v>0</v>
      </c>
      <c r="BH134" s="139">
        <f>IF(N134="sníž. přenesená",J134,0)</f>
        <v>0</v>
      </c>
      <c r="BI134" s="139">
        <f>IF(N134="nulová",J134,0)</f>
        <v>0</v>
      </c>
      <c r="BJ134" s="16" t="s">
        <v>84</v>
      </c>
      <c r="BK134" s="139">
        <f>ROUND(I134*H134,2)</f>
        <v>0</v>
      </c>
      <c r="BL134" s="16" t="s">
        <v>137</v>
      </c>
      <c r="BM134" s="247" t="s">
        <v>152</v>
      </c>
    </row>
    <row r="135" s="2" customFormat="1" ht="16.5" customHeight="1">
      <c r="A135" s="39"/>
      <c r="B135" s="40"/>
      <c r="C135" s="236" t="s">
        <v>153</v>
      </c>
      <c r="D135" s="236" t="s">
        <v>133</v>
      </c>
      <c r="E135" s="237" t="s">
        <v>154</v>
      </c>
      <c r="F135" s="238" t="s">
        <v>155</v>
      </c>
      <c r="G135" s="239" t="s">
        <v>136</v>
      </c>
      <c r="H135" s="240">
        <v>10</v>
      </c>
      <c r="I135" s="241"/>
      <c r="J135" s="242">
        <f>ROUND(I135*H135,2)</f>
        <v>0</v>
      </c>
      <c r="K135" s="238" t="s">
        <v>1</v>
      </c>
      <c r="L135" s="42"/>
      <c r="M135" s="243" t="s">
        <v>1</v>
      </c>
      <c r="N135" s="244" t="s">
        <v>44</v>
      </c>
      <c r="O135" s="92"/>
      <c r="P135" s="245">
        <f>O135*H135</f>
        <v>0</v>
      </c>
      <c r="Q135" s="245">
        <v>0</v>
      </c>
      <c r="R135" s="245">
        <f>Q135*H135</f>
        <v>0</v>
      </c>
      <c r="S135" s="245">
        <v>0</v>
      </c>
      <c r="T135" s="246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47" t="s">
        <v>137</v>
      </c>
      <c r="AT135" s="247" t="s">
        <v>133</v>
      </c>
      <c r="AU135" s="247" t="s">
        <v>95</v>
      </c>
      <c r="AY135" s="16" t="s">
        <v>130</v>
      </c>
      <c r="BE135" s="139">
        <f>IF(N135="základní",J135,0)</f>
        <v>0</v>
      </c>
      <c r="BF135" s="139">
        <f>IF(N135="snížená",J135,0)</f>
        <v>0</v>
      </c>
      <c r="BG135" s="139">
        <f>IF(N135="zákl. přenesená",J135,0)</f>
        <v>0</v>
      </c>
      <c r="BH135" s="139">
        <f>IF(N135="sníž. přenesená",J135,0)</f>
        <v>0</v>
      </c>
      <c r="BI135" s="139">
        <f>IF(N135="nulová",J135,0)</f>
        <v>0</v>
      </c>
      <c r="BJ135" s="16" t="s">
        <v>84</v>
      </c>
      <c r="BK135" s="139">
        <f>ROUND(I135*H135,2)</f>
        <v>0</v>
      </c>
      <c r="BL135" s="16" t="s">
        <v>137</v>
      </c>
      <c r="BM135" s="247" t="s">
        <v>156</v>
      </c>
    </row>
    <row r="136" s="2" customFormat="1" ht="16.5" customHeight="1">
      <c r="A136" s="39"/>
      <c r="B136" s="40"/>
      <c r="C136" s="236" t="s">
        <v>157</v>
      </c>
      <c r="D136" s="236" t="s">
        <v>133</v>
      </c>
      <c r="E136" s="237" t="s">
        <v>158</v>
      </c>
      <c r="F136" s="238" t="s">
        <v>159</v>
      </c>
      <c r="G136" s="239" t="s">
        <v>136</v>
      </c>
      <c r="H136" s="240">
        <v>40</v>
      </c>
      <c r="I136" s="241"/>
      <c r="J136" s="242">
        <f>ROUND(I136*H136,2)</f>
        <v>0</v>
      </c>
      <c r="K136" s="238" t="s">
        <v>1</v>
      </c>
      <c r="L136" s="42"/>
      <c r="M136" s="243" t="s">
        <v>1</v>
      </c>
      <c r="N136" s="244" t="s">
        <v>44</v>
      </c>
      <c r="O136" s="92"/>
      <c r="P136" s="245">
        <f>O136*H136</f>
        <v>0</v>
      </c>
      <c r="Q136" s="245">
        <v>0</v>
      </c>
      <c r="R136" s="245">
        <f>Q136*H136</f>
        <v>0</v>
      </c>
      <c r="S136" s="245">
        <v>0</v>
      </c>
      <c r="T136" s="246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47" t="s">
        <v>137</v>
      </c>
      <c r="AT136" s="247" t="s">
        <v>133</v>
      </c>
      <c r="AU136" s="247" t="s">
        <v>95</v>
      </c>
      <c r="AY136" s="16" t="s">
        <v>130</v>
      </c>
      <c r="BE136" s="139">
        <f>IF(N136="základní",J136,0)</f>
        <v>0</v>
      </c>
      <c r="BF136" s="139">
        <f>IF(N136="snížená",J136,0)</f>
        <v>0</v>
      </c>
      <c r="BG136" s="139">
        <f>IF(N136="zákl. přenesená",J136,0)</f>
        <v>0</v>
      </c>
      <c r="BH136" s="139">
        <f>IF(N136="sníž. přenesená",J136,0)</f>
        <v>0</v>
      </c>
      <c r="BI136" s="139">
        <f>IF(N136="nulová",J136,0)</f>
        <v>0</v>
      </c>
      <c r="BJ136" s="16" t="s">
        <v>84</v>
      </c>
      <c r="BK136" s="139">
        <f>ROUND(I136*H136,2)</f>
        <v>0</v>
      </c>
      <c r="BL136" s="16" t="s">
        <v>137</v>
      </c>
      <c r="BM136" s="247" t="s">
        <v>160</v>
      </c>
    </row>
    <row r="137" s="2" customFormat="1" ht="16.5" customHeight="1">
      <c r="A137" s="39"/>
      <c r="B137" s="40"/>
      <c r="C137" s="236" t="s">
        <v>161</v>
      </c>
      <c r="D137" s="236" t="s">
        <v>133</v>
      </c>
      <c r="E137" s="237" t="s">
        <v>162</v>
      </c>
      <c r="F137" s="238" t="s">
        <v>163</v>
      </c>
      <c r="G137" s="239" t="s">
        <v>136</v>
      </c>
      <c r="H137" s="240">
        <v>1</v>
      </c>
      <c r="I137" s="241"/>
      <c r="J137" s="242">
        <f>ROUND(I137*H137,2)</f>
        <v>0</v>
      </c>
      <c r="K137" s="238" t="s">
        <v>1</v>
      </c>
      <c r="L137" s="42"/>
      <c r="M137" s="243" t="s">
        <v>1</v>
      </c>
      <c r="N137" s="244" t="s">
        <v>44</v>
      </c>
      <c r="O137" s="92"/>
      <c r="P137" s="245">
        <f>O137*H137</f>
        <v>0</v>
      </c>
      <c r="Q137" s="245">
        <v>0</v>
      </c>
      <c r="R137" s="245">
        <f>Q137*H137</f>
        <v>0</v>
      </c>
      <c r="S137" s="245">
        <v>0</v>
      </c>
      <c r="T137" s="246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47" t="s">
        <v>137</v>
      </c>
      <c r="AT137" s="247" t="s">
        <v>133</v>
      </c>
      <c r="AU137" s="247" t="s">
        <v>95</v>
      </c>
      <c r="AY137" s="16" t="s">
        <v>130</v>
      </c>
      <c r="BE137" s="139">
        <f>IF(N137="základní",J137,0)</f>
        <v>0</v>
      </c>
      <c r="BF137" s="139">
        <f>IF(N137="snížená",J137,0)</f>
        <v>0</v>
      </c>
      <c r="BG137" s="139">
        <f>IF(N137="zákl. přenesená",J137,0)</f>
        <v>0</v>
      </c>
      <c r="BH137" s="139">
        <f>IF(N137="sníž. přenesená",J137,0)</f>
        <v>0</v>
      </c>
      <c r="BI137" s="139">
        <f>IF(N137="nulová",J137,0)</f>
        <v>0</v>
      </c>
      <c r="BJ137" s="16" t="s">
        <v>84</v>
      </c>
      <c r="BK137" s="139">
        <f>ROUND(I137*H137,2)</f>
        <v>0</v>
      </c>
      <c r="BL137" s="16" t="s">
        <v>137</v>
      </c>
      <c r="BM137" s="247" t="s">
        <v>164</v>
      </c>
    </row>
    <row r="138" s="2" customFormat="1" ht="16.5" customHeight="1">
      <c r="A138" s="39"/>
      <c r="B138" s="40"/>
      <c r="C138" s="236" t="s">
        <v>165</v>
      </c>
      <c r="D138" s="236" t="s">
        <v>133</v>
      </c>
      <c r="E138" s="237" t="s">
        <v>166</v>
      </c>
      <c r="F138" s="238" t="s">
        <v>167</v>
      </c>
      <c r="G138" s="239" t="s">
        <v>136</v>
      </c>
      <c r="H138" s="240">
        <v>1600</v>
      </c>
      <c r="I138" s="241"/>
      <c r="J138" s="242">
        <f>ROUND(I138*H138,2)</f>
        <v>0</v>
      </c>
      <c r="K138" s="238" t="s">
        <v>1</v>
      </c>
      <c r="L138" s="42"/>
      <c r="M138" s="243" t="s">
        <v>1</v>
      </c>
      <c r="N138" s="244" t="s">
        <v>44</v>
      </c>
      <c r="O138" s="92"/>
      <c r="P138" s="245">
        <f>O138*H138</f>
        <v>0</v>
      </c>
      <c r="Q138" s="245">
        <v>0</v>
      </c>
      <c r="R138" s="245">
        <f>Q138*H138</f>
        <v>0</v>
      </c>
      <c r="S138" s="245">
        <v>0</v>
      </c>
      <c r="T138" s="246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47" t="s">
        <v>137</v>
      </c>
      <c r="AT138" s="247" t="s">
        <v>133</v>
      </c>
      <c r="AU138" s="247" t="s">
        <v>95</v>
      </c>
      <c r="AY138" s="16" t="s">
        <v>130</v>
      </c>
      <c r="BE138" s="139">
        <f>IF(N138="základní",J138,0)</f>
        <v>0</v>
      </c>
      <c r="BF138" s="139">
        <f>IF(N138="snížená",J138,0)</f>
        <v>0</v>
      </c>
      <c r="BG138" s="139">
        <f>IF(N138="zákl. přenesená",J138,0)</f>
        <v>0</v>
      </c>
      <c r="BH138" s="139">
        <f>IF(N138="sníž. přenesená",J138,0)</f>
        <v>0</v>
      </c>
      <c r="BI138" s="139">
        <f>IF(N138="nulová",J138,0)</f>
        <v>0</v>
      </c>
      <c r="BJ138" s="16" t="s">
        <v>84</v>
      </c>
      <c r="BK138" s="139">
        <f>ROUND(I138*H138,2)</f>
        <v>0</v>
      </c>
      <c r="BL138" s="16" t="s">
        <v>137</v>
      </c>
      <c r="BM138" s="247" t="s">
        <v>168</v>
      </c>
    </row>
    <row r="139" s="2" customFormat="1" ht="16.5" customHeight="1">
      <c r="A139" s="39"/>
      <c r="B139" s="40"/>
      <c r="C139" s="236" t="s">
        <v>169</v>
      </c>
      <c r="D139" s="236" t="s">
        <v>133</v>
      </c>
      <c r="E139" s="237" t="s">
        <v>170</v>
      </c>
      <c r="F139" s="238" t="s">
        <v>171</v>
      </c>
      <c r="G139" s="239" t="s">
        <v>172</v>
      </c>
      <c r="H139" s="240">
        <v>1</v>
      </c>
      <c r="I139" s="241"/>
      <c r="J139" s="242">
        <f>ROUND(I139*H139,2)</f>
        <v>0</v>
      </c>
      <c r="K139" s="238" t="s">
        <v>1</v>
      </c>
      <c r="L139" s="42"/>
      <c r="M139" s="243" t="s">
        <v>1</v>
      </c>
      <c r="N139" s="244" t="s">
        <v>44</v>
      </c>
      <c r="O139" s="92"/>
      <c r="P139" s="245">
        <f>O139*H139</f>
        <v>0</v>
      </c>
      <c r="Q139" s="245">
        <v>0</v>
      </c>
      <c r="R139" s="245">
        <f>Q139*H139</f>
        <v>0</v>
      </c>
      <c r="S139" s="245">
        <v>0</v>
      </c>
      <c r="T139" s="246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47" t="s">
        <v>137</v>
      </c>
      <c r="AT139" s="247" t="s">
        <v>133</v>
      </c>
      <c r="AU139" s="247" t="s">
        <v>95</v>
      </c>
      <c r="AY139" s="16" t="s">
        <v>130</v>
      </c>
      <c r="BE139" s="139">
        <f>IF(N139="základní",J139,0)</f>
        <v>0</v>
      </c>
      <c r="BF139" s="139">
        <f>IF(N139="snížená",J139,0)</f>
        <v>0</v>
      </c>
      <c r="BG139" s="139">
        <f>IF(N139="zákl. přenesená",J139,0)</f>
        <v>0</v>
      </c>
      <c r="BH139" s="139">
        <f>IF(N139="sníž. přenesená",J139,0)</f>
        <v>0</v>
      </c>
      <c r="BI139" s="139">
        <f>IF(N139="nulová",J139,0)</f>
        <v>0</v>
      </c>
      <c r="BJ139" s="16" t="s">
        <v>84</v>
      </c>
      <c r="BK139" s="139">
        <f>ROUND(I139*H139,2)</f>
        <v>0</v>
      </c>
      <c r="BL139" s="16" t="s">
        <v>137</v>
      </c>
      <c r="BM139" s="247" t="s">
        <v>173</v>
      </c>
    </row>
    <row r="140" s="2" customFormat="1">
      <c r="A140" s="39"/>
      <c r="B140" s="40"/>
      <c r="C140" s="41"/>
      <c r="D140" s="248" t="s">
        <v>139</v>
      </c>
      <c r="E140" s="41"/>
      <c r="F140" s="249" t="s">
        <v>174</v>
      </c>
      <c r="G140" s="41"/>
      <c r="H140" s="41"/>
      <c r="I140" s="206"/>
      <c r="J140" s="41"/>
      <c r="K140" s="41"/>
      <c r="L140" s="42"/>
      <c r="M140" s="250"/>
      <c r="N140" s="251"/>
      <c r="O140" s="92"/>
      <c r="P140" s="92"/>
      <c r="Q140" s="92"/>
      <c r="R140" s="92"/>
      <c r="S140" s="92"/>
      <c r="T140" s="93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6" t="s">
        <v>139</v>
      </c>
      <c r="AU140" s="16" t="s">
        <v>95</v>
      </c>
    </row>
    <row r="141" s="2" customFormat="1" ht="21.75" customHeight="1">
      <c r="A141" s="39"/>
      <c r="B141" s="40"/>
      <c r="C141" s="236" t="s">
        <v>175</v>
      </c>
      <c r="D141" s="236" t="s">
        <v>133</v>
      </c>
      <c r="E141" s="237" t="s">
        <v>176</v>
      </c>
      <c r="F141" s="238" t="s">
        <v>177</v>
      </c>
      <c r="G141" s="239" t="s">
        <v>136</v>
      </c>
      <c r="H141" s="240">
        <v>5</v>
      </c>
      <c r="I141" s="241"/>
      <c r="J141" s="242">
        <f>ROUND(I141*H141,2)</f>
        <v>0</v>
      </c>
      <c r="K141" s="238" t="s">
        <v>1</v>
      </c>
      <c r="L141" s="42"/>
      <c r="M141" s="243" t="s">
        <v>1</v>
      </c>
      <c r="N141" s="244" t="s">
        <v>44</v>
      </c>
      <c r="O141" s="92"/>
      <c r="P141" s="245">
        <f>O141*H141</f>
        <v>0</v>
      </c>
      <c r="Q141" s="245">
        <v>0</v>
      </c>
      <c r="R141" s="245">
        <f>Q141*H141</f>
        <v>0</v>
      </c>
      <c r="S141" s="245">
        <v>0</v>
      </c>
      <c r="T141" s="246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47" t="s">
        <v>137</v>
      </c>
      <c r="AT141" s="247" t="s">
        <v>133</v>
      </c>
      <c r="AU141" s="247" t="s">
        <v>95</v>
      </c>
      <c r="AY141" s="16" t="s">
        <v>130</v>
      </c>
      <c r="BE141" s="139">
        <f>IF(N141="základní",J141,0)</f>
        <v>0</v>
      </c>
      <c r="BF141" s="139">
        <f>IF(N141="snížená",J141,0)</f>
        <v>0</v>
      </c>
      <c r="BG141" s="139">
        <f>IF(N141="zákl. přenesená",J141,0)</f>
        <v>0</v>
      </c>
      <c r="BH141" s="139">
        <f>IF(N141="sníž. přenesená",J141,0)</f>
        <v>0</v>
      </c>
      <c r="BI141" s="139">
        <f>IF(N141="nulová",J141,0)</f>
        <v>0</v>
      </c>
      <c r="BJ141" s="16" t="s">
        <v>84</v>
      </c>
      <c r="BK141" s="139">
        <f>ROUND(I141*H141,2)</f>
        <v>0</v>
      </c>
      <c r="BL141" s="16" t="s">
        <v>137</v>
      </c>
      <c r="BM141" s="247" t="s">
        <v>178</v>
      </c>
    </row>
    <row r="142" s="2" customFormat="1" ht="16.5" customHeight="1">
      <c r="A142" s="39"/>
      <c r="B142" s="40"/>
      <c r="C142" s="236" t="s">
        <v>179</v>
      </c>
      <c r="D142" s="236" t="s">
        <v>133</v>
      </c>
      <c r="E142" s="237" t="s">
        <v>180</v>
      </c>
      <c r="F142" s="238" t="s">
        <v>181</v>
      </c>
      <c r="G142" s="239" t="s">
        <v>136</v>
      </c>
      <c r="H142" s="240">
        <v>5</v>
      </c>
      <c r="I142" s="241"/>
      <c r="J142" s="242">
        <f>ROUND(I142*H142,2)</f>
        <v>0</v>
      </c>
      <c r="K142" s="238" t="s">
        <v>1</v>
      </c>
      <c r="L142" s="42"/>
      <c r="M142" s="243" t="s">
        <v>1</v>
      </c>
      <c r="N142" s="244" t="s">
        <v>44</v>
      </c>
      <c r="O142" s="92"/>
      <c r="P142" s="245">
        <f>O142*H142</f>
        <v>0</v>
      </c>
      <c r="Q142" s="245">
        <v>0</v>
      </c>
      <c r="R142" s="245">
        <f>Q142*H142</f>
        <v>0</v>
      </c>
      <c r="S142" s="245">
        <v>0</v>
      </c>
      <c r="T142" s="246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47" t="s">
        <v>137</v>
      </c>
      <c r="AT142" s="247" t="s">
        <v>133</v>
      </c>
      <c r="AU142" s="247" t="s">
        <v>95</v>
      </c>
      <c r="AY142" s="16" t="s">
        <v>130</v>
      </c>
      <c r="BE142" s="139">
        <f>IF(N142="základní",J142,0)</f>
        <v>0</v>
      </c>
      <c r="BF142" s="139">
        <f>IF(N142="snížená",J142,0)</f>
        <v>0</v>
      </c>
      <c r="BG142" s="139">
        <f>IF(N142="zákl. přenesená",J142,0)</f>
        <v>0</v>
      </c>
      <c r="BH142" s="139">
        <f>IF(N142="sníž. přenesená",J142,0)</f>
        <v>0</v>
      </c>
      <c r="BI142" s="139">
        <f>IF(N142="nulová",J142,0)</f>
        <v>0</v>
      </c>
      <c r="BJ142" s="16" t="s">
        <v>84</v>
      </c>
      <c r="BK142" s="139">
        <f>ROUND(I142*H142,2)</f>
        <v>0</v>
      </c>
      <c r="BL142" s="16" t="s">
        <v>137</v>
      </c>
      <c r="BM142" s="247" t="s">
        <v>182</v>
      </c>
    </row>
    <row r="143" s="12" customFormat="1" ht="22.8" customHeight="1">
      <c r="A143" s="12"/>
      <c r="B143" s="220"/>
      <c r="C143" s="221"/>
      <c r="D143" s="222" t="s">
        <v>78</v>
      </c>
      <c r="E143" s="234" t="s">
        <v>183</v>
      </c>
      <c r="F143" s="234" t="s">
        <v>184</v>
      </c>
      <c r="G143" s="221"/>
      <c r="H143" s="221"/>
      <c r="I143" s="224"/>
      <c r="J143" s="235">
        <f>BK143</f>
        <v>0</v>
      </c>
      <c r="K143" s="221"/>
      <c r="L143" s="226"/>
      <c r="M143" s="227"/>
      <c r="N143" s="228"/>
      <c r="O143" s="228"/>
      <c r="P143" s="229">
        <f>SUM(P144:P228)</f>
        <v>0</v>
      </c>
      <c r="Q143" s="228"/>
      <c r="R143" s="229">
        <f>SUM(R144:R228)</f>
        <v>0</v>
      </c>
      <c r="S143" s="228"/>
      <c r="T143" s="230">
        <f>SUM(T144:T228)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31" t="s">
        <v>84</v>
      </c>
      <c r="AT143" s="232" t="s">
        <v>78</v>
      </c>
      <c r="AU143" s="232" t="s">
        <v>84</v>
      </c>
      <c r="AY143" s="231" t="s">
        <v>130</v>
      </c>
      <c r="BK143" s="233">
        <f>SUM(BK144:BK228)</f>
        <v>0</v>
      </c>
    </row>
    <row r="144" s="2" customFormat="1" ht="21.75" customHeight="1">
      <c r="A144" s="39"/>
      <c r="B144" s="40"/>
      <c r="C144" s="252" t="s">
        <v>185</v>
      </c>
      <c r="D144" s="252" t="s">
        <v>186</v>
      </c>
      <c r="E144" s="253" t="s">
        <v>187</v>
      </c>
      <c r="F144" s="254" t="s">
        <v>188</v>
      </c>
      <c r="G144" s="255" t="s">
        <v>136</v>
      </c>
      <c r="H144" s="256">
        <v>115</v>
      </c>
      <c r="I144" s="257"/>
      <c r="J144" s="258">
        <f>ROUND(I144*H144,2)</f>
        <v>0</v>
      </c>
      <c r="K144" s="254" t="s">
        <v>1</v>
      </c>
      <c r="L144" s="259"/>
      <c r="M144" s="260" t="s">
        <v>1</v>
      </c>
      <c r="N144" s="261" t="s">
        <v>44</v>
      </c>
      <c r="O144" s="92"/>
      <c r="P144" s="245">
        <f>O144*H144</f>
        <v>0</v>
      </c>
      <c r="Q144" s="245">
        <v>0</v>
      </c>
      <c r="R144" s="245">
        <f>Q144*H144</f>
        <v>0</v>
      </c>
      <c r="S144" s="245">
        <v>0</v>
      </c>
      <c r="T144" s="246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47" t="s">
        <v>165</v>
      </c>
      <c r="AT144" s="247" t="s">
        <v>186</v>
      </c>
      <c r="AU144" s="247" t="s">
        <v>95</v>
      </c>
      <c r="AY144" s="16" t="s">
        <v>130</v>
      </c>
      <c r="BE144" s="139">
        <f>IF(N144="základní",J144,0)</f>
        <v>0</v>
      </c>
      <c r="BF144" s="139">
        <f>IF(N144="snížená",J144,0)</f>
        <v>0</v>
      </c>
      <c r="BG144" s="139">
        <f>IF(N144="zákl. přenesená",J144,0)</f>
        <v>0</v>
      </c>
      <c r="BH144" s="139">
        <f>IF(N144="sníž. přenesená",J144,0)</f>
        <v>0</v>
      </c>
      <c r="BI144" s="139">
        <f>IF(N144="nulová",J144,0)</f>
        <v>0</v>
      </c>
      <c r="BJ144" s="16" t="s">
        <v>84</v>
      </c>
      <c r="BK144" s="139">
        <f>ROUND(I144*H144,2)</f>
        <v>0</v>
      </c>
      <c r="BL144" s="16" t="s">
        <v>137</v>
      </c>
      <c r="BM144" s="247" t="s">
        <v>189</v>
      </c>
    </row>
    <row r="145" s="2" customFormat="1" ht="16.5" customHeight="1">
      <c r="A145" s="39"/>
      <c r="B145" s="40"/>
      <c r="C145" s="236" t="s">
        <v>190</v>
      </c>
      <c r="D145" s="236" t="s">
        <v>133</v>
      </c>
      <c r="E145" s="237" t="s">
        <v>191</v>
      </c>
      <c r="F145" s="238" t="s">
        <v>192</v>
      </c>
      <c r="G145" s="239" t="s">
        <v>136</v>
      </c>
      <c r="H145" s="240">
        <v>115</v>
      </c>
      <c r="I145" s="241"/>
      <c r="J145" s="242">
        <f>ROUND(I145*H145,2)</f>
        <v>0</v>
      </c>
      <c r="K145" s="238" t="s">
        <v>1</v>
      </c>
      <c r="L145" s="42"/>
      <c r="M145" s="243" t="s">
        <v>1</v>
      </c>
      <c r="N145" s="244" t="s">
        <v>44</v>
      </c>
      <c r="O145" s="92"/>
      <c r="P145" s="245">
        <f>O145*H145</f>
        <v>0</v>
      </c>
      <c r="Q145" s="245">
        <v>0</v>
      </c>
      <c r="R145" s="245">
        <f>Q145*H145</f>
        <v>0</v>
      </c>
      <c r="S145" s="245">
        <v>0</v>
      </c>
      <c r="T145" s="246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47" t="s">
        <v>137</v>
      </c>
      <c r="AT145" s="247" t="s">
        <v>133</v>
      </c>
      <c r="AU145" s="247" t="s">
        <v>95</v>
      </c>
      <c r="AY145" s="16" t="s">
        <v>130</v>
      </c>
      <c r="BE145" s="139">
        <f>IF(N145="základní",J145,0)</f>
        <v>0</v>
      </c>
      <c r="BF145" s="139">
        <f>IF(N145="snížená",J145,0)</f>
        <v>0</v>
      </c>
      <c r="BG145" s="139">
        <f>IF(N145="zákl. přenesená",J145,0)</f>
        <v>0</v>
      </c>
      <c r="BH145" s="139">
        <f>IF(N145="sníž. přenesená",J145,0)</f>
        <v>0</v>
      </c>
      <c r="BI145" s="139">
        <f>IF(N145="nulová",J145,0)</f>
        <v>0</v>
      </c>
      <c r="BJ145" s="16" t="s">
        <v>84</v>
      </c>
      <c r="BK145" s="139">
        <f>ROUND(I145*H145,2)</f>
        <v>0</v>
      </c>
      <c r="BL145" s="16" t="s">
        <v>137</v>
      </c>
      <c r="BM145" s="247" t="s">
        <v>193</v>
      </c>
    </row>
    <row r="146" s="2" customFormat="1" ht="21.75" customHeight="1">
      <c r="A146" s="39"/>
      <c r="B146" s="40"/>
      <c r="C146" s="252" t="s">
        <v>194</v>
      </c>
      <c r="D146" s="252" t="s">
        <v>186</v>
      </c>
      <c r="E146" s="253" t="s">
        <v>195</v>
      </c>
      <c r="F146" s="254" t="s">
        <v>196</v>
      </c>
      <c r="G146" s="255" t="s">
        <v>136</v>
      </c>
      <c r="H146" s="256">
        <v>15</v>
      </c>
      <c r="I146" s="257"/>
      <c r="J146" s="258">
        <f>ROUND(I146*H146,2)</f>
        <v>0</v>
      </c>
      <c r="K146" s="254" t="s">
        <v>1</v>
      </c>
      <c r="L146" s="259"/>
      <c r="M146" s="260" t="s">
        <v>1</v>
      </c>
      <c r="N146" s="261" t="s">
        <v>44</v>
      </c>
      <c r="O146" s="92"/>
      <c r="P146" s="245">
        <f>O146*H146</f>
        <v>0</v>
      </c>
      <c r="Q146" s="245">
        <v>0</v>
      </c>
      <c r="R146" s="245">
        <f>Q146*H146</f>
        <v>0</v>
      </c>
      <c r="S146" s="245">
        <v>0</v>
      </c>
      <c r="T146" s="246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47" t="s">
        <v>165</v>
      </c>
      <c r="AT146" s="247" t="s">
        <v>186</v>
      </c>
      <c r="AU146" s="247" t="s">
        <v>95</v>
      </c>
      <c r="AY146" s="16" t="s">
        <v>130</v>
      </c>
      <c r="BE146" s="139">
        <f>IF(N146="základní",J146,0)</f>
        <v>0</v>
      </c>
      <c r="BF146" s="139">
        <f>IF(N146="snížená",J146,0)</f>
        <v>0</v>
      </c>
      <c r="BG146" s="139">
        <f>IF(N146="zákl. přenesená",J146,0)</f>
        <v>0</v>
      </c>
      <c r="BH146" s="139">
        <f>IF(N146="sníž. přenesená",J146,0)</f>
        <v>0</v>
      </c>
      <c r="BI146" s="139">
        <f>IF(N146="nulová",J146,0)</f>
        <v>0</v>
      </c>
      <c r="BJ146" s="16" t="s">
        <v>84</v>
      </c>
      <c r="BK146" s="139">
        <f>ROUND(I146*H146,2)</f>
        <v>0</v>
      </c>
      <c r="BL146" s="16" t="s">
        <v>137</v>
      </c>
      <c r="BM146" s="247" t="s">
        <v>197</v>
      </c>
    </row>
    <row r="147" s="2" customFormat="1" ht="24.15" customHeight="1">
      <c r="A147" s="39"/>
      <c r="B147" s="40"/>
      <c r="C147" s="236" t="s">
        <v>8</v>
      </c>
      <c r="D147" s="236" t="s">
        <v>133</v>
      </c>
      <c r="E147" s="237" t="s">
        <v>198</v>
      </c>
      <c r="F147" s="238" t="s">
        <v>199</v>
      </c>
      <c r="G147" s="239" t="s">
        <v>136</v>
      </c>
      <c r="H147" s="240">
        <v>5</v>
      </c>
      <c r="I147" s="241"/>
      <c r="J147" s="242">
        <f>ROUND(I147*H147,2)</f>
        <v>0</v>
      </c>
      <c r="K147" s="238" t="s">
        <v>1</v>
      </c>
      <c r="L147" s="42"/>
      <c r="M147" s="243" t="s">
        <v>1</v>
      </c>
      <c r="N147" s="244" t="s">
        <v>44</v>
      </c>
      <c r="O147" s="92"/>
      <c r="P147" s="245">
        <f>O147*H147</f>
        <v>0</v>
      </c>
      <c r="Q147" s="245">
        <v>0</v>
      </c>
      <c r="R147" s="245">
        <f>Q147*H147</f>
        <v>0</v>
      </c>
      <c r="S147" s="245">
        <v>0</v>
      </c>
      <c r="T147" s="246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47" t="s">
        <v>137</v>
      </c>
      <c r="AT147" s="247" t="s">
        <v>133</v>
      </c>
      <c r="AU147" s="247" t="s">
        <v>95</v>
      </c>
      <c r="AY147" s="16" t="s">
        <v>130</v>
      </c>
      <c r="BE147" s="139">
        <f>IF(N147="základní",J147,0)</f>
        <v>0</v>
      </c>
      <c r="BF147" s="139">
        <f>IF(N147="snížená",J147,0)</f>
        <v>0</v>
      </c>
      <c r="BG147" s="139">
        <f>IF(N147="zákl. přenesená",J147,0)</f>
        <v>0</v>
      </c>
      <c r="BH147" s="139">
        <f>IF(N147="sníž. přenesená",J147,0)</f>
        <v>0</v>
      </c>
      <c r="BI147" s="139">
        <f>IF(N147="nulová",J147,0)</f>
        <v>0</v>
      </c>
      <c r="BJ147" s="16" t="s">
        <v>84</v>
      </c>
      <c r="BK147" s="139">
        <f>ROUND(I147*H147,2)</f>
        <v>0</v>
      </c>
      <c r="BL147" s="16" t="s">
        <v>137</v>
      </c>
      <c r="BM147" s="247" t="s">
        <v>200</v>
      </c>
    </row>
    <row r="148" s="2" customFormat="1" ht="16.5" customHeight="1">
      <c r="A148" s="39"/>
      <c r="B148" s="40"/>
      <c r="C148" s="236" t="s">
        <v>201</v>
      </c>
      <c r="D148" s="236" t="s">
        <v>133</v>
      </c>
      <c r="E148" s="237" t="s">
        <v>202</v>
      </c>
      <c r="F148" s="238" t="s">
        <v>203</v>
      </c>
      <c r="G148" s="239" t="s">
        <v>136</v>
      </c>
      <c r="H148" s="240">
        <v>5</v>
      </c>
      <c r="I148" s="241"/>
      <c r="J148" s="242">
        <f>ROUND(I148*H148,2)</f>
        <v>0</v>
      </c>
      <c r="K148" s="238" t="s">
        <v>1</v>
      </c>
      <c r="L148" s="42"/>
      <c r="M148" s="243" t="s">
        <v>1</v>
      </c>
      <c r="N148" s="244" t="s">
        <v>44</v>
      </c>
      <c r="O148" s="92"/>
      <c r="P148" s="245">
        <f>O148*H148</f>
        <v>0</v>
      </c>
      <c r="Q148" s="245">
        <v>0</v>
      </c>
      <c r="R148" s="245">
        <f>Q148*H148</f>
        <v>0</v>
      </c>
      <c r="S148" s="245">
        <v>0</v>
      </c>
      <c r="T148" s="246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47" t="s">
        <v>137</v>
      </c>
      <c r="AT148" s="247" t="s">
        <v>133</v>
      </c>
      <c r="AU148" s="247" t="s">
        <v>95</v>
      </c>
      <c r="AY148" s="16" t="s">
        <v>130</v>
      </c>
      <c r="BE148" s="139">
        <f>IF(N148="základní",J148,0)</f>
        <v>0</v>
      </c>
      <c r="BF148" s="139">
        <f>IF(N148="snížená",J148,0)</f>
        <v>0</v>
      </c>
      <c r="BG148" s="139">
        <f>IF(N148="zákl. přenesená",J148,0)</f>
        <v>0</v>
      </c>
      <c r="BH148" s="139">
        <f>IF(N148="sníž. přenesená",J148,0)</f>
        <v>0</v>
      </c>
      <c r="BI148" s="139">
        <f>IF(N148="nulová",J148,0)</f>
        <v>0</v>
      </c>
      <c r="BJ148" s="16" t="s">
        <v>84</v>
      </c>
      <c r="BK148" s="139">
        <f>ROUND(I148*H148,2)</f>
        <v>0</v>
      </c>
      <c r="BL148" s="16" t="s">
        <v>137</v>
      </c>
      <c r="BM148" s="247" t="s">
        <v>204</v>
      </c>
    </row>
    <row r="149" s="2" customFormat="1" ht="16.5" customHeight="1">
      <c r="A149" s="39"/>
      <c r="B149" s="40"/>
      <c r="C149" s="252" t="s">
        <v>205</v>
      </c>
      <c r="D149" s="252" t="s">
        <v>186</v>
      </c>
      <c r="E149" s="253" t="s">
        <v>206</v>
      </c>
      <c r="F149" s="254" t="s">
        <v>207</v>
      </c>
      <c r="G149" s="255" t="s">
        <v>136</v>
      </c>
      <c r="H149" s="256">
        <v>5</v>
      </c>
      <c r="I149" s="257"/>
      <c r="J149" s="258">
        <f>ROUND(I149*H149,2)</f>
        <v>0</v>
      </c>
      <c r="K149" s="254" t="s">
        <v>1</v>
      </c>
      <c r="L149" s="259"/>
      <c r="M149" s="260" t="s">
        <v>1</v>
      </c>
      <c r="N149" s="261" t="s">
        <v>44</v>
      </c>
      <c r="O149" s="92"/>
      <c r="P149" s="245">
        <f>O149*H149</f>
        <v>0</v>
      </c>
      <c r="Q149" s="245">
        <v>0</v>
      </c>
      <c r="R149" s="245">
        <f>Q149*H149</f>
        <v>0</v>
      </c>
      <c r="S149" s="245">
        <v>0</v>
      </c>
      <c r="T149" s="246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47" t="s">
        <v>165</v>
      </c>
      <c r="AT149" s="247" t="s">
        <v>186</v>
      </c>
      <c r="AU149" s="247" t="s">
        <v>95</v>
      </c>
      <c r="AY149" s="16" t="s">
        <v>130</v>
      </c>
      <c r="BE149" s="139">
        <f>IF(N149="základní",J149,0)</f>
        <v>0</v>
      </c>
      <c r="BF149" s="139">
        <f>IF(N149="snížená",J149,0)</f>
        <v>0</v>
      </c>
      <c r="BG149" s="139">
        <f>IF(N149="zákl. přenesená",J149,0)</f>
        <v>0</v>
      </c>
      <c r="BH149" s="139">
        <f>IF(N149="sníž. přenesená",J149,0)</f>
        <v>0</v>
      </c>
      <c r="BI149" s="139">
        <f>IF(N149="nulová",J149,0)</f>
        <v>0</v>
      </c>
      <c r="BJ149" s="16" t="s">
        <v>84</v>
      </c>
      <c r="BK149" s="139">
        <f>ROUND(I149*H149,2)</f>
        <v>0</v>
      </c>
      <c r="BL149" s="16" t="s">
        <v>137</v>
      </c>
      <c r="BM149" s="247" t="s">
        <v>208</v>
      </c>
    </row>
    <row r="150" s="2" customFormat="1" ht="21.75" customHeight="1">
      <c r="A150" s="39"/>
      <c r="B150" s="40"/>
      <c r="C150" s="252" t="s">
        <v>209</v>
      </c>
      <c r="D150" s="252" t="s">
        <v>186</v>
      </c>
      <c r="E150" s="253" t="s">
        <v>210</v>
      </c>
      <c r="F150" s="254" t="s">
        <v>211</v>
      </c>
      <c r="G150" s="255" t="s">
        <v>136</v>
      </c>
      <c r="H150" s="256">
        <v>5</v>
      </c>
      <c r="I150" s="257"/>
      <c r="J150" s="258">
        <f>ROUND(I150*H150,2)</f>
        <v>0</v>
      </c>
      <c r="K150" s="254" t="s">
        <v>1</v>
      </c>
      <c r="L150" s="259"/>
      <c r="M150" s="260" t="s">
        <v>1</v>
      </c>
      <c r="N150" s="261" t="s">
        <v>44</v>
      </c>
      <c r="O150" s="92"/>
      <c r="P150" s="245">
        <f>O150*H150</f>
        <v>0</v>
      </c>
      <c r="Q150" s="245">
        <v>0</v>
      </c>
      <c r="R150" s="245">
        <f>Q150*H150</f>
        <v>0</v>
      </c>
      <c r="S150" s="245">
        <v>0</v>
      </c>
      <c r="T150" s="246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47" t="s">
        <v>165</v>
      </c>
      <c r="AT150" s="247" t="s">
        <v>186</v>
      </c>
      <c r="AU150" s="247" t="s">
        <v>95</v>
      </c>
      <c r="AY150" s="16" t="s">
        <v>130</v>
      </c>
      <c r="BE150" s="139">
        <f>IF(N150="základní",J150,0)</f>
        <v>0</v>
      </c>
      <c r="BF150" s="139">
        <f>IF(N150="snížená",J150,0)</f>
        <v>0</v>
      </c>
      <c r="BG150" s="139">
        <f>IF(N150="zákl. přenesená",J150,0)</f>
        <v>0</v>
      </c>
      <c r="BH150" s="139">
        <f>IF(N150="sníž. přenesená",J150,0)</f>
        <v>0</v>
      </c>
      <c r="BI150" s="139">
        <f>IF(N150="nulová",J150,0)</f>
        <v>0</v>
      </c>
      <c r="BJ150" s="16" t="s">
        <v>84</v>
      </c>
      <c r="BK150" s="139">
        <f>ROUND(I150*H150,2)</f>
        <v>0</v>
      </c>
      <c r="BL150" s="16" t="s">
        <v>137</v>
      </c>
      <c r="BM150" s="247" t="s">
        <v>212</v>
      </c>
    </row>
    <row r="151" s="2" customFormat="1" ht="21.75" customHeight="1">
      <c r="A151" s="39"/>
      <c r="B151" s="40"/>
      <c r="C151" s="252" t="s">
        <v>213</v>
      </c>
      <c r="D151" s="252" t="s">
        <v>186</v>
      </c>
      <c r="E151" s="253" t="s">
        <v>214</v>
      </c>
      <c r="F151" s="254" t="s">
        <v>215</v>
      </c>
      <c r="G151" s="255" t="s">
        <v>136</v>
      </c>
      <c r="H151" s="256">
        <v>55</v>
      </c>
      <c r="I151" s="257"/>
      <c r="J151" s="258">
        <f>ROUND(I151*H151,2)</f>
        <v>0</v>
      </c>
      <c r="K151" s="254" t="s">
        <v>1</v>
      </c>
      <c r="L151" s="259"/>
      <c r="M151" s="260" t="s">
        <v>1</v>
      </c>
      <c r="N151" s="261" t="s">
        <v>44</v>
      </c>
      <c r="O151" s="92"/>
      <c r="P151" s="245">
        <f>O151*H151</f>
        <v>0</v>
      </c>
      <c r="Q151" s="245">
        <v>0</v>
      </c>
      <c r="R151" s="245">
        <f>Q151*H151</f>
        <v>0</v>
      </c>
      <c r="S151" s="245">
        <v>0</v>
      </c>
      <c r="T151" s="246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47" t="s">
        <v>165</v>
      </c>
      <c r="AT151" s="247" t="s">
        <v>186</v>
      </c>
      <c r="AU151" s="247" t="s">
        <v>95</v>
      </c>
      <c r="AY151" s="16" t="s">
        <v>130</v>
      </c>
      <c r="BE151" s="139">
        <f>IF(N151="základní",J151,0)</f>
        <v>0</v>
      </c>
      <c r="BF151" s="139">
        <f>IF(N151="snížená",J151,0)</f>
        <v>0</v>
      </c>
      <c r="BG151" s="139">
        <f>IF(N151="zákl. přenesená",J151,0)</f>
        <v>0</v>
      </c>
      <c r="BH151" s="139">
        <f>IF(N151="sníž. přenesená",J151,0)</f>
        <v>0</v>
      </c>
      <c r="BI151" s="139">
        <f>IF(N151="nulová",J151,0)</f>
        <v>0</v>
      </c>
      <c r="BJ151" s="16" t="s">
        <v>84</v>
      </c>
      <c r="BK151" s="139">
        <f>ROUND(I151*H151,2)</f>
        <v>0</v>
      </c>
      <c r="BL151" s="16" t="s">
        <v>137</v>
      </c>
      <c r="BM151" s="247" t="s">
        <v>216</v>
      </c>
    </row>
    <row r="152" s="2" customFormat="1" ht="16.5" customHeight="1">
      <c r="A152" s="39"/>
      <c r="B152" s="40"/>
      <c r="C152" s="236" t="s">
        <v>217</v>
      </c>
      <c r="D152" s="236" t="s">
        <v>133</v>
      </c>
      <c r="E152" s="237" t="s">
        <v>218</v>
      </c>
      <c r="F152" s="238" t="s">
        <v>219</v>
      </c>
      <c r="G152" s="239" t="s">
        <v>136</v>
      </c>
      <c r="H152" s="240">
        <v>70</v>
      </c>
      <c r="I152" s="241"/>
      <c r="J152" s="242">
        <f>ROUND(I152*H152,2)</f>
        <v>0</v>
      </c>
      <c r="K152" s="238" t="s">
        <v>1</v>
      </c>
      <c r="L152" s="42"/>
      <c r="M152" s="243" t="s">
        <v>1</v>
      </c>
      <c r="N152" s="244" t="s">
        <v>44</v>
      </c>
      <c r="O152" s="92"/>
      <c r="P152" s="245">
        <f>O152*H152</f>
        <v>0</v>
      </c>
      <c r="Q152" s="245">
        <v>0</v>
      </c>
      <c r="R152" s="245">
        <f>Q152*H152</f>
        <v>0</v>
      </c>
      <c r="S152" s="245">
        <v>0</v>
      </c>
      <c r="T152" s="246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47" t="s">
        <v>137</v>
      </c>
      <c r="AT152" s="247" t="s">
        <v>133</v>
      </c>
      <c r="AU152" s="247" t="s">
        <v>95</v>
      </c>
      <c r="AY152" s="16" t="s">
        <v>130</v>
      </c>
      <c r="BE152" s="139">
        <f>IF(N152="základní",J152,0)</f>
        <v>0</v>
      </c>
      <c r="BF152" s="139">
        <f>IF(N152="snížená",J152,0)</f>
        <v>0</v>
      </c>
      <c r="BG152" s="139">
        <f>IF(N152="zákl. přenesená",J152,0)</f>
        <v>0</v>
      </c>
      <c r="BH152" s="139">
        <f>IF(N152="sníž. přenesená",J152,0)</f>
        <v>0</v>
      </c>
      <c r="BI152" s="139">
        <f>IF(N152="nulová",J152,0)</f>
        <v>0</v>
      </c>
      <c r="BJ152" s="16" t="s">
        <v>84</v>
      </c>
      <c r="BK152" s="139">
        <f>ROUND(I152*H152,2)</f>
        <v>0</v>
      </c>
      <c r="BL152" s="16" t="s">
        <v>137</v>
      </c>
      <c r="BM152" s="247" t="s">
        <v>220</v>
      </c>
    </row>
    <row r="153" s="13" customFormat="1">
      <c r="A153" s="13"/>
      <c r="B153" s="262"/>
      <c r="C153" s="263"/>
      <c r="D153" s="248" t="s">
        <v>221</v>
      </c>
      <c r="E153" s="264" t="s">
        <v>1</v>
      </c>
      <c r="F153" s="265" t="s">
        <v>222</v>
      </c>
      <c r="G153" s="263"/>
      <c r="H153" s="266">
        <v>70</v>
      </c>
      <c r="I153" s="267"/>
      <c r="J153" s="263"/>
      <c r="K153" s="263"/>
      <c r="L153" s="268"/>
      <c r="M153" s="269"/>
      <c r="N153" s="270"/>
      <c r="O153" s="270"/>
      <c r="P153" s="270"/>
      <c r="Q153" s="270"/>
      <c r="R153" s="270"/>
      <c r="S153" s="270"/>
      <c r="T153" s="271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72" t="s">
        <v>221</v>
      </c>
      <c r="AU153" s="272" t="s">
        <v>95</v>
      </c>
      <c r="AV153" s="13" t="s">
        <v>95</v>
      </c>
      <c r="AW153" s="13" t="s">
        <v>34</v>
      </c>
      <c r="AX153" s="13" t="s">
        <v>79</v>
      </c>
      <c r="AY153" s="272" t="s">
        <v>130</v>
      </c>
    </row>
    <row r="154" s="14" customFormat="1">
      <c r="A154" s="14"/>
      <c r="B154" s="273"/>
      <c r="C154" s="274"/>
      <c r="D154" s="248" t="s">
        <v>221</v>
      </c>
      <c r="E154" s="275" t="s">
        <v>1</v>
      </c>
      <c r="F154" s="276" t="s">
        <v>223</v>
      </c>
      <c r="G154" s="274"/>
      <c r="H154" s="277">
        <v>70</v>
      </c>
      <c r="I154" s="278"/>
      <c r="J154" s="274"/>
      <c r="K154" s="274"/>
      <c r="L154" s="279"/>
      <c r="M154" s="280"/>
      <c r="N154" s="281"/>
      <c r="O154" s="281"/>
      <c r="P154" s="281"/>
      <c r="Q154" s="281"/>
      <c r="R154" s="281"/>
      <c r="S154" s="281"/>
      <c r="T154" s="282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83" t="s">
        <v>221</v>
      </c>
      <c r="AU154" s="283" t="s">
        <v>95</v>
      </c>
      <c r="AV154" s="14" t="s">
        <v>137</v>
      </c>
      <c r="AW154" s="14" t="s">
        <v>34</v>
      </c>
      <c r="AX154" s="14" t="s">
        <v>84</v>
      </c>
      <c r="AY154" s="283" t="s">
        <v>130</v>
      </c>
    </row>
    <row r="155" s="2" customFormat="1" ht="16.5" customHeight="1">
      <c r="A155" s="39"/>
      <c r="B155" s="40"/>
      <c r="C155" s="252" t="s">
        <v>7</v>
      </c>
      <c r="D155" s="252" t="s">
        <v>186</v>
      </c>
      <c r="E155" s="253" t="s">
        <v>224</v>
      </c>
      <c r="F155" s="254" t="s">
        <v>225</v>
      </c>
      <c r="G155" s="255" t="s">
        <v>136</v>
      </c>
      <c r="H155" s="256">
        <v>8</v>
      </c>
      <c r="I155" s="257"/>
      <c r="J155" s="258">
        <f>ROUND(I155*H155,2)</f>
        <v>0</v>
      </c>
      <c r="K155" s="254" t="s">
        <v>1</v>
      </c>
      <c r="L155" s="259"/>
      <c r="M155" s="260" t="s">
        <v>1</v>
      </c>
      <c r="N155" s="261" t="s">
        <v>44</v>
      </c>
      <c r="O155" s="92"/>
      <c r="P155" s="245">
        <f>O155*H155</f>
        <v>0</v>
      </c>
      <c r="Q155" s="245">
        <v>0</v>
      </c>
      <c r="R155" s="245">
        <f>Q155*H155</f>
        <v>0</v>
      </c>
      <c r="S155" s="245">
        <v>0</v>
      </c>
      <c r="T155" s="246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47" t="s">
        <v>165</v>
      </c>
      <c r="AT155" s="247" t="s">
        <v>186</v>
      </c>
      <c r="AU155" s="247" t="s">
        <v>95</v>
      </c>
      <c r="AY155" s="16" t="s">
        <v>130</v>
      </c>
      <c r="BE155" s="139">
        <f>IF(N155="základní",J155,0)</f>
        <v>0</v>
      </c>
      <c r="BF155" s="139">
        <f>IF(N155="snížená",J155,0)</f>
        <v>0</v>
      </c>
      <c r="BG155" s="139">
        <f>IF(N155="zákl. přenesená",J155,0)</f>
        <v>0</v>
      </c>
      <c r="BH155" s="139">
        <f>IF(N155="sníž. přenesená",J155,0)</f>
        <v>0</v>
      </c>
      <c r="BI155" s="139">
        <f>IF(N155="nulová",J155,0)</f>
        <v>0</v>
      </c>
      <c r="BJ155" s="16" t="s">
        <v>84</v>
      </c>
      <c r="BK155" s="139">
        <f>ROUND(I155*H155,2)</f>
        <v>0</v>
      </c>
      <c r="BL155" s="16" t="s">
        <v>137</v>
      </c>
      <c r="BM155" s="247" t="s">
        <v>226</v>
      </c>
    </row>
    <row r="156" s="2" customFormat="1" ht="16.5" customHeight="1">
      <c r="A156" s="39"/>
      <c r="B156" s="40"/>
      <c r="C156" s="236" t="s">
        <v>227</v>
      </c>
      <c r="D156" s="236" t="s">
        <v>133</v>
      </c>
      <c r="E156" s="237" t="s">
        <v>228</v>
      </c>
      <c r="F156" s="238" t="s">
        <v>229</v>
      </c>
      <c r="G156" s="239" t="s">
        <v>136</v>
      </c>
      <c r="H156" s="240">
        <v>8</v>
      </c>
      <c r="I156" s="241"/>
      <c r="J156" s="242">
        <f>ROUND(I156*H156,2)</f>
        <v>0</v>
      </c>
      <c r="K156" s="238" t="s">
        <v>1</v>
      </c>
      <c r="L156" s="42"/>
      <c r="M156" s="243" t="s">
        <v>1</v>
      </c>
      <c r="N156" s="244" t="s">
        <v>44</v>
      </c>
      <c r="O156" s="92"/>
      <c r="P156" s="245">
        <f>O156*H156</f>
        <v>0</v>
      </c>
      <c r="Q156" s="245">
        <v>0</v>
      </c>
      <c r="R156" s="245">
        <f>Q156*H156</f>
        <v>0</v>
      </c>
      <c r="S156" s="245">
        <v>0</v>
      </c>
      <c r="T156" s="246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47" t="s">
        <v>137</v>
      </c>
      <c r="AT156" s="247" t="s">
        <v>133</v>
      </c>
      <c r="AU156" s="247" t="s">
        <v>95</v>
      </c>
      <c r="AY156" s="16" t="s">
        <v>130</v>
      </c>
      <c r="BE156" s="139">
        <f>IF(N156="základní",J156,0)</f>
        <v>0</v>
      </c>
      <c r="BF156" s="139">
        <f>IF(N156="snížená",J156,0)</f>
        <v>0</v>
      </c>
      <c r="BG156" s="139">
        <f>IF(N156="zákl. přenesená",J156,0)</f>
        <v>0</v>
      </c>
      <c r="BH156" s="139">
        <f>IF(N156="sníž. přenesená",J156,0)</f>
        <v>0</v>
      </c>
      <c r="BI156" s="139">
        <f>IF(N156="nulová",J156,0)</f>
        <v>0</v>
      </c>
      <c r="BJ156" s="16" t="s">
        <v>84</v>
      </c>
      <c r="BK156" s="139">
        <f>ROUND(I156*H156,2)</f>
        <v>0</v>
      </c>
      <c r="BL156" s="16" t="s">
        <v>137</v>
      </c>
      <c r="BM156" s="247" t="s">
        <v>230</v>
      </c>
    </row>
    <row r="157" s="2" customFormat="1" ht="16.5" customHeight="1">
      <c r="A157" s="39"/>
      <c r="B157" s="40"/>
      <c r="C157" s="252" t="s">
        <v>231</v>
      </c>
      <c r="D157" s="252" t="s">
        <v>186</v>
      </c>
      <c r="E157" s="253" t="s">
        <v>232</v>
      </c>
      <c r="F157" s="254" t="s">
        <v>233</v>
      </c>
      <c r="G157" s="255" t="s">
        <v>136</v>
      </c>
      <c r="H157" s="256">
        <v>13</v>
      </c>
      <c r="I157" s="257"/>
      <c r="J157" s="258">
        <f>ROUND(I157*H157,2)</f>
        <v>0</v>
      </c>
      <c r="K157" s="254" t="s">
        <v>1</v>
      </c>
      <c r="L157" s="259"/>
      <c r="M157" s="260" t="s">
        <v>1</v>
      </c>
      <c r="N157" s="261" t="s">
        <v>44</v>
      </c>
      <c r="O157" s="92"/>
      <c r="P157" s="245">
        <f>O157*H157</f>
        <v>0</v>
      </c>
      <c r="Q157" s="245">
        <v>0</v>
      </c>
      <c r="R157" s="245">
        <f>Q157*H157</f>
        <v>0</v>
      </c>
      <c r="S157" s="245">
        <v>0</v>
      </c>
      <c r="T157" s="246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47" t="s">
        <v>165</v>
      </c>
      <c r="AT157" s="247" t="s">
        <v>186</v>
      </c>
      <c r="AU157" s="247" t="s">
        <v>95</v>
      </c>
      <c r="AY157" s="16" t="s">
        <v>130</v>
      </c>
      <c r="BE157" s="139">
        <f>IF(N157="základní",J157,0)</f>
        <v>0</v>
      </c>
      <c r="BF157" s="139">
        <f>IF(N157="snížená",J157,0)</f>
        <v>0</v>
      </c>
      <c r="BG157" s="139">
        <f>IF(N157="zákl. přenesená",J157,0)</f>
        <v>0</v>
      </c>
      <c r="BH157" s="139">
        <f>IF(N157="sníž. přenesená",J157,0)</f>
        <v>0</v>
      </c>
      <c r="BI157" s="139">
        <f>IF(N157="nulová",J157,0)</f>
        <v>0</v>
      </c>
      <c r="BJ157" s="16" t="s">
        <v>84</v>
      </c>
      <c r="BK157" s="139">
        <f>ROUND(I157*H157,2)</f>
        <v>0</v>
      </c>
      <c r="BL157" s="16" t="s">
        <v>137</v>
      </c>
      <c r="BM157" s="247" t="s">
        <v>234</v>
      </c>
    </row>
    <row r="158" s="2" customFormat="1" ht="16.5" customHeight="1">
      <c r="A158" s="39"/>
      <c r="B158" s="40"/>
      <c r="C158" s="252" t="s">
        <v>235</v>
      </c>
      <c r="D158" s="252" t="s">
        <v>186</v>
      </c>
      <c r="E158" s="253" t="s">
        <v>236</v>
      </c>
      <c r="F158" s="254" t="s">
        <v>237</v>
      </c>
      <c r="G158" s="255" t="s">
        <v>136</v>
      </c>
      <c r="H158" s="256">
        <v>36</v>
      </c>
      <c r="I158" s="257"/>
      <c r="J158" s="258">
        <f>ROUND(I158*H158,2)</f>
        <v>0</v>
      </c>
      <c r="K158" s="254" t="s">
        <v>1</v>
      </c>
      <c r="L158" s="259"/>
      <c r="M158" s="260" t="s">
        <v>1</v>
      </c>
      <c r="N158" s="261" t="s">
        <v>44</v>
      </c>
      <c r="O158" s="92"/>
      <c r="P158" s="245">
        <f>O158*H158</f>
        <v>0</v>
      </c>
      <c r="Q158" s="245">
        <v>0</v>
      </c>
      <c r="R158" s="245">
        <f>Q158*H158</f>
        <v>0</v>
      </c>
      <c r="S158" s="245">
        <v>0</v>
      </c>
      <c r="T158" s="246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47" t="s">
        <v>165</v>
      </c>
      <c r="AT158" s="247" t="s">
        <v>186</v>
      </c>
      <c r="AU158" s="247" t="s">
        <v>95</v>
      </c>
      <c r="AY158" s="16" t="s">
        <v>130</v>
      </c>
      <c r="BE158" s="139">
        <f>IF(N158="základní",J158,0)</f>
        <v>0</v>
      </c>
      <c r="BF158" s="139">
        <f>IF(N158="snížená",J158,0)</f>
        <v>0</v>
      </c>
      <c r="BG158" s="139">
        <f>IF(N158="zákl. přenesená",J158,0)</f>
        <v>0</v>
      </c>
      <c r="BH158" s="139">
        <f>IF(N158="sníž. přenesená",J158,0)</f>
        <v>0</v>
      </c>
      <c r="BI158" s="139">
        <f>IF(N158="nulová",J158,0)</f>
        <v>0</v>
      </c>
      <c r="BJ158" s="16" t="s">
        <v>84</v>
      </c>
      <c r="BK158" s="139">
        <f>ROUND(I158*H158,2)</f>
        <v>0</v>
      </c>
      <c r="BL158" s="16" t="s">
        <v>137</v>
      </c>
      <c r="BM158" s="247" t="s">
        <v>238</v>
      </c>
    </row>
    <row r="159" s="2" customFormat="1" ht="16.5" customHeight="1">
      <c r="A159" s="39"/>
      <c r="B159" s="40"/>
      <c r="C159" s="236" t="s">
        <v>239</v>
      </c>
      <c r="D159" s="236" t="s">
        <v>133</v>
      </c>
      <c r="E159" s="237" t="s">
        <v>240</v>
      </c>
      <c r="F159" s="238" t="s">
        <v>241</v>
      </c>
      <c r="G159" s="239" t="s">
        <v>136</v>
      </c>
      <c r="H159" s="240">
        <v>49</v>
      </c>
      <c r="I159" s="241"/>
      <c r="J159" s="242">
        <f>ROUND(I159*H159,2)</f>
        <v>0</v>
      </c>
      <c r="K159" s="238" t="s">
        <v>1</v>
      </c>
      <c r="L159" s="42"/>
      <c r="M159" s="243" t="s">
        <v>1</v>
      </c>
      <c r="N159" s="244" t="s">
        <v>44</v>
      </c>
      <c r="O159" s="92"/>
      <c r="P159" s="245">
        <f>O159*H159</f>
        <v>0</v>
      </c>
      <c r="Q159" s="245">
        <v>0</v>
      </c>
      <c r="R159" s="245">
        <f>Q159*H159</f>
        <v>0</v>
      </c>
      <c r="S159" s="245">
        <v>0</v>
      </c>
      <c r="T159" s="246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47" t="s">
        <v>137</v>
      </c>
      <c r="AT159" s="247" t="s">
        <v>133</v>
      </c>
      <c r="AU159" s="247" t="s">
        <v>95</v>
      </c>
      <c r="AY159" s="16" t="s">
        <v>130</v>
      </c>
      <c r="BE159" s="139">
        <f>IF(N159="základní",J159,0)</f>
        <v>0</v>
      </c>
      <c r="BF159" s="139">
        <f>IF(N159="snížená",J159,0)</f>
        <v>0</v>
      </c>
      <c r="BG159" s="139">
        <f>IF(N159="zákl. přenesená",J159,0)</f>
        <v>0</v>
      </c>
      <c r="BH159" s="139">
        <f>IF(N159="sníž. přenesená",J159,0)</f>
        <v>0</v>
      </c>
      <c r="BI159" s="139">
        <f>IF(N159="nulová",J159,0)</f>
        <v>0</v>
      </c>
      <c r="BJ159" s="16" t="s">
        <v>84</v>
      </c>
      <c r="BK159" s="139">
        <f>ROUND(I159*H159,2)</f>
        <v>0</v>
      </c>
      <c r="BL159" s="16" t="s">
        <v>137</v>
      </c>
      <c r="BM159" s="247" t="s">
        <v>242</v>
      </c>
    </row>
    <row r="160" s="13" customFormat="1">
      <c r="A160" s="13"/>
      <c r="B160" s="262"/>
      <c r="C160" s="263"/>
      <c r="D160" s="248" t="s">
        <v>221</v>
      </c>
      <c r="E160" s="264" t="s">
        <v>1</v>
      </c>
      <c r="F160" s="265" t="s">
        <v>243</v>
      </c>
      <c r="G160" s="263"/>
      <c r="H160" s="266">
        <v>49</v>
      </c>
      <c r="I160" s="267"/>
      <c r="J160" s="263"/>
      <c r="K160" s="263"/>
      <c r="L160" s="268"/>
      <c r="M160" s="269"/>
      <c r="N160" s="270"/>
      <c r="O160" s="270"/>
      <c r="P160" s="270"/>
      <c r="Q160" s="270"/>
      <c r="R160" s="270"/>
      <c r="S160" s="270"/>
      <c r="T160" s="271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72" t="s">
        <v>221</v>
      </c>
      <c r="AU160" s="272" t="s">
        <v>95</v>
      </c>
      <c r="AV160" s="13" t="s">
        <v>95</v>
      </c>
      <c r="AW160" s="13" t="s">
        <v>34</v>
      </c>
      <c r="AX160" s="13" t="s">
        <v>79</v>
      </c>
      <c r="AY160" s="272" t="s">
        <v>130</v>
      </c>
    </row>
    <row r="161" s="14" customFormat="1">
      <c r="A161" s="14"/>
      <c r="B161" s="273"/>
      <c r="C161" s="274"/>
      <c r="D161" s="248" t="s">
        <v>221</v>
      </c>
      <c r="E161" s="275" t="s">
        <v>1</v>
      </c>
      <c r="F161" s="276" t="s">
        <v>223</v>
      </c>
      <c r="G161" s="274"/>
      <c r="H161" s="277">
        <v>49</v>
      </c>
      <c r="I161" s="278"/>
      <c r="J161" s="274"/>
      <c r="K161" s="274"/>
      <c r="L161" s="279"/>
      <c r="M161" s="280"/>
      <c r="N161" s="281"/>
      <c r="O161" s="281"/>
      <c r="P161" s="281"/>
      <c r="Q161" s="281"/>
      <c r="R161" s="281"/>
      <c r="S161" s="281"/>
      <c r="T161" s="282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83" t="s">
        <v>221</v>
      </c>
      <c r="AU161" s="283" t="s">
        <v>95</v>
      </c>
      <c r="AV161" s="14" t="s">
        <v>137</v>
      </c>
      <c r="AW161" s="14" t="s">
        <v>34</v>
      </c>
      <c r="AX161" s="14" t="s">
        <v>84</v>
      </c>
      <c r="AY161" s="283" t="s">
        <v>130</v>
      </c>
    </row>
    <row r="162" s="2" customFormat="1" ht="24.15" customHeight="1">
      <c r="A162" s="39"/>
      <c r="B162" s="40"/>
      <c r="C162" s="252" t="s">
        <v>244</v>
      </c>
      <c r="D162" s="252" t="s">
        <v>186</v>
      </c>
      <c r="E162" s="253" t="s">
        <v>245</v>
      </c>
      <c r="F162" s="254" t="s">
        <v>246</v>
      </c>
      <c r="G162" s="255" t="s">
        <v>136</v>
      </c>
      <c r="H162" s="256">
        <v>3</v>
      </c>
      <c r="I162" s="257"/>
      <c r="J162" s="258">
        <f>ROUND(I162*H162,2)</f>
        <v>0</v>
      </c>
      <c r="K162" s="254" t="s">
        <v>1</v>
      </c>
      <c r="L162" s="259"/>
      <c r="M162" s="260" t="s">
        <v>1</v>
      </c>
      <c r="N162" s="261" t="s">
        <v>44</v>
      </c>
      <c r="O162" s="92"/>
      <c r="P162" s="245">
        <f>O162*H162</f>
        <v>0</v>
      </c>
      <c r="Q162" s="245">
        <v>0</v>
      </c>
      <c r="R162" s="245">
        <f>Q162*H162</f>
        <v>0</v>
      </c>
      <c r="S162" s="245">
        <v>0</v>
      </c>
      <c r="T162" s="246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47" t="s">
        <v>165</v>
      </c>
      <c r="AT162" s="247" t="s">
        <v>186</v>
      </c>
      <c r="AU162" s="247" t="s">
        <v>95</v>
      </c>
      <c r="AY162" s="16" t="s">
        <v>130</v>
      </c>
      <c r="BE162" s="139">
        <f>IF(N162="základní",J162,0)</f>
        <v>0</v>
      </c>
      <c r="BF162" s="139">
        <f>IF(N162="snížená",J162,0)</f>
        <v>0</v>
      </c>
      <c r="BG162" s="139">
        <f>IF(N162="zákl. přenesená",J162,0)</f>
        <v>0</v>
      </c>
      <c r="BH162" s="139">
        <f>IF(N162="sníž. přenesená",J162,0)</f>
        <v>0</v>
      </c>
      <c r="BI162" s="139">
        <f>IF(N162="nulová",J162,0)</f>
        <v>0</v>
      </c>
      <c r="BJ162" s="16" t="s">
        <v>84</v>
      </c>
      <c r="BK162" s="139">
        <f>ROUND(I162*H162,2)</f>
        <v>0</v>
      </c>
      <c r="BL162" s="16" t="s">
        <v>137</v>
      </c>
      <c r="BM162" s="247" t="s">
        <v>247</v>
      </c>
    </row>
    <row r="163" s="2" customFormat="1" ht="24.15" customHeight="1">
      <c r="A163" s="39"/>
      <c r="B163" s="40"/>
      <c r="C163" s="252" t="s">
        <v>248</v>
      </c>
      <c r="D163" s="252" t="s">
        <v>186</v>
      </c>
      <c r="E163" s="253" t="s">
        <v>249</v>
      </c>
      <c r="F163" s="254" t="s">
        <v>250</v>
      </c>
      <c r="G163" s="255" t="s">
        <v>136</v>
      </c>
      <c r="H163" s="256">
        <v>39</v>
      </c>
      <c r="I163" s="257"/>
      <c r="J163" s="258">
        <f>ROUND(I163*H163,2)</f>
        <v>0</v>
      </c>
      <c r="K163" s="254" t="s">
        <v>1</v>
      </c>
      <c r="L163" s="259"/>
      <c r="M163" s="260" t="s">
        <v>1</v>
      </c>
      <c r="N163" s="261" t="s">
        <v>44</v>
      </c>
      <c r="O163" s="92"/>
      <c r="P163" s="245">
        <f>O163*H163</f>
        <v>0</v>
      </c>
      <c r="Q163" s="245">
        <v>0</v>
      </c>
      <c r="R163" s="245">
        <f>Q163*H163</f>
        <v>0</v>
      </c>
      <c r="S163" s="245">
        <v>0</v>
      </c>
      <c r="T163" s="246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47" t="s">
        <v>165</v>
      </c>
      <c r="AT163" s="247" t="s">
        <v>186</v>
      </c>
      <c r="AU163" s="247" t="s">
        <v>95</v>
      </c>
      <c r="AY163" s="16" t="s">
        <v>130</v>
      </c>
      <c r="BE163" s="139">
        <f>IF(N163="základní",J163,0)</f>
        <v>0</v>
      </c>
      <c r="BF163" s="139">
        <f>IF(N163="snížená",J163,0)</f>
        <v>0</v>
      </c>
      <c r="BG163" s="139">
        <f>IF(N163="zákl. přenesená",J163,0)</f>
        <v>0</v>
      </c>
      <c r="BH163" s="139">
        <f>IF(N163="sníž. přenesená",J163,0)</f>
        <v>0</v>
      </c>
      <c r="BI163" s="139">
        <f>IF(N163="nulová",J163,0)</f>
        <v>0</v>
      </c>
      <c r="BJ163" s="16" t="s">
        <v>84</v>
      </c>
      <c r="BK163" s="139">
        <f>ROUND(I163*H163,2)</f>
        <v>0</v>
      </c>
      <c r="BL163" s="16" t="s">
        <v>137</v>
      </c>
      <c r="BM163" s="247" t="s">
        <v>251</v>
      </c>
    </row>
    <row r="164" s="2" customFormat="1" ht="24.15" customHeight="1">
      <c r="A164" s="39"/>
      <c r="B164" s="40"/>
      <c r="C164" s="236" t="s">
        <v>252</v>
      </c>
      <c r="D164" s="236" t="s">
        <v>133</v>
      </c>
      <c r="E164" s="237" t="s">
        <v>253</v>
      </c>
      <c r="F164" s="238" t="s">
        <v>254</v>
      </c>
      <c r="G164" s="239" t="s">
        <v>136</v>
      </c>
      <c r="H164" s="240">
        <v>42</v>
      </c>
      <c r="I164" s="241"/>
      <c r="J164" s="242">
        <f>ROUND(I164*H164,2)</f>
        <v>0</v>
      </c>
      <c r="K164" s="238" t="s">
        <v>1</v>
      </c>
      <c r="L164" s="42"/>
      <c r="M164" s="243" t="s">
        <v>1</v>
      </c>
      <c r="N164" s="244" t="s">
        <v>44</v>
      </c>
      <c r="O164" s="92"/>
      <c r="P164" s="245">
        <f>O164*H164</f>
        <v>0</v>
      </c>
      <c r="Q164" s="245">
        <v>0</v>
      </c>
      <c r="R164" s="245">
        <f>Q164*H164</f>
        <v>0</v>
      </c>
      <c r="S164" s="245">
        <v>0</v>
      </c>
      <c r="T164" s="246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47" t="s">
        <v>137</v>
      </c>
      <c r="AT164" s="247" t="s">
        <v>133</v>
      </c>
      <c r="AU164" s="247" t="s">
        <v>95</v>
      </c>
      <c r="AY164" s="16" t="s">
        <v>130</v>
      </c>
      <c r="BE164" s="139">
        <f>IF(N164="základní",J164,0)</f>
        <v>0</v>
      </c>
      <c r="BF164" s="139">
        <f>IF(N164="snížená",J164,0)</f>
        <v>0</v>
      </c>
      <c r="BG164" s="139">
        <f>IF(N164="zákl. přenesená",J164,0)</f>
        <v>0</v>
      </c>
      <c r="BH164" s="139">
        <f>IF(N164="sníž. přenesená",J164,0)</f>
        <v>0</v>
      </c>
      <c r="BI164" s="139">
        <f>IF(N164="nulová",J164,0)</f>
        <v>0</v>
      </c>
      <c r="BJ164" s="16" t="s">
        <v>84</v>
      </c>
      <c r="BK164" s="139">
        <f>ROUND(I164*H164,2)</f>
        <v>0</v>
      </c>
      <c r="BL164" s="16" t="s">
        <v>137</v>
      </c>
      <c r="BM164" s="247" t="s">
        <v>255</v>
      </c>
    </row>
    <row r="165" s="13" customFormat="1">
      <c r="A165" s="13"/>
      <c r="B165" s="262"/>
      <c r="C165" s="263"/>
      <c r="D165" s="248" t="s">
        <v>221</v>
      </c>
      <c r="E165" s="264" t="s">
        <v>1</v>
      </c>
      <c r="F165" s="265" t="s">
        <v>256</v>
      </c>
      <c r="G165" s="263"/>
      <c r="H165" s="266">
        <v>42</v>
      </c>
      <c r="I165" s="267"/>
      <c r="J165" s="263"/>
      <c r="K165" s="263"/>
      <c r="L165" s="268"/>
      <c r="M165" s="269"/>
      <c r="N165" s="270"/>
      <c r="O165" s="270"/>
      <c r="P165" s="270"/>
      <c r="Q165" s="270"/>
      <c r="R165" s="270"/>
      <c r="S165" s="270"/>
      <c r="T165" s="271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72" t="s">
        <v>221</v>
      </c>
      <c r="AU165" s="272" t="s">
        <v>95</v>
      </c>
      <c r="AV165" s="13" t="s">
        <v>95</v>
      </c>
      <c r="AW165" s="13" t="s">
        <v>34</v>
      </c>
      <c r="AX165" s="13" t="s">
        <v>79</v>
      </c>
      <c r="AY165" s="272" t="s">
        <v>130</v>
      </c>
    </row>
    <row r="166" s="14" customFormat="1">
      <c r="A166" s="14"/>
      <c r="B166" s="273"/>
      <c r="C166" s="274"/>
      <c r="D166" s="248" t="s">
        <v>221</v>
      </c>
      <c r="E166" s="275" t="s">
        <v>1</v>
      </c>
      <c r="F166" s="276" t="s">
        <v>223</v>
      </c>
      <c r="G166" s="274"/>
      <c r="H166" s="277">
        <v>42</v>
      </c>
      <c r="I166" s="278"/>
      <c r="J166" s="274"/>
      <c r="K166" s="274"/>
      <c r="L166" s="279"/>
      <c r="M166" s="280"/>
      <c r="N166" s="281"/>
      <c r="O166" s="281"/>
      <c r="P166" s="281"/>
      <c r="Q166" s="281"/>
      <c r="R166" s="281"/>
      <c r="S166" s="281"/>
      <c r="T166" s="282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83" t="s">
        <v>221</v>
      </c>
      <c r="AU166" s="283" t="s">
        <v>95</v>
      </c>
      <c r="AV166" s="14" t="s">
        <v>137</v>
      </c>
      <c r="AW166" s="14" t="s">
        <v>34</v>
      </c>
      <c r="AX166" s="14" t="s">
        <v>84</v>
      </c>
      <c r="AY166" s="283" t="s">
        <v>130</v>
      </c>
    </row>
    <row r="167" s="2" customFormat="1" ht="16.5" customHeight="1">
      <c r="A167" s="39"/>
      <c r="B167" s="40"/>
      <c r="C167" s="252" t="s">
        <v>257</v>
      </c>
      <c r="D167" s="252" t="s">
        <v>186</v>
      </c>
      <c r="E167" s="253" t="s">
        <v>258</v>
      </c>
      <c r="F167" s="254" t="s">
        <v>259</v>
      </c>
      <c r="G167" s="255" t="s">
        <v>148</v>
      </c>
      <c r="H167" s="256">
        <v>724</v>
      </c>
      <c r="I167" s="257"/>
      <c r="J167" s="258">
        <f>ROUND(I167*H167,2)</f>
        <v>0</v>
      </c>
      <c r="K167" s="254" t="s">
        <v>1</v>
      </c>
      <c r="L167" s="259"/>
      <c r="M167" s="260" t="s">
        <v>1</v>
      </c>
      <c r="N167" s="261" t="s">
        <v>44</v>
      </c>
      <c r="O167" s="92"/>
      <c r="P167" s="245">
        <f>O167*H167</f>
        <v>0</v>
      </c>
      <c r="Q167" s="245">
        <v>0</v>
      </c>
      <c r="R167" s="245">
        <f>Q167*H167</f>
        <v>0</v>
      </c>
      <c r="S167" s="245">
        <v>0</v>
      </c>
      <c r="T167" s="246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47" t="s">
        <v>165</v>
      </c>
      <c r="AT167" s="247" t="s">
        <v>186</v>
      </c>
      <c r="AU167" s="247" t="s">
        <v>95</v>
      </c>
      <c r="AY167" s="16" t="s">
        <v>130</v>
      </c>
      <c r="BE167" s="139">
        <f>IF(N167="základní",J167,0)</f>
        <v>0</v>
      </c>
      <c r="BF167" s="139">
        <f>IF(N167="snížená",J167,0)</f>
        <v>0</v>
      </c>
      <c r="BG167" s="139">
        <f>IF(N167="zákl. přenesená",J167,0)</f>
        <v>0</v>
      </c>
      <c r="BH167" s="139">
        <f>IF(N167="sníž. přenesená",J167,0)</f>
        <v>0</v>
      </c>
      <c r="BI167" s="139">
        <f>IF(N167="nulová",J167,0)</f>
        <v>0</v>
      </c>
      <c r="BJ167" s="16" t="s">
        <v>84</v>
      </c>
      <c r="BK167" s="139">
        <f>ROUND(I167*H167,2)</f>
        <v>0</v>
      </c>
      <c r="BL167" s="16" t="s">
        <v>137</v>
      </c>
      <c r="BM167" s="247" t="s">
        <v>260</v>
      </c>
    </row>
    <row r="168" s="2" customFormat="1" ht="16.5" customHeight="1">
      <c r="A168" s="39"/>
      <c r="B168" s="40"/>
      <c r="C168" s="252" t="s">
        <v>261</v>
      </c>
      <c r="D168" s="252" t="s">
        <v>186</v>
      </c>
      <c r="E168" s="253" t="s">
        <v>262</v>
      </c>
      <c r="F168" s="254" t="s">
        <v>263</v>
      </c>
      <c r="G168" s="255" t="s">
        <v>148</v>
      </c>
      <c r="H168" s="256">
        <v>1637</v>
      </c>
      <c r="I168" s="257"/>
      <c r="J168" s="258">
        <f>ROUND(I168*H168,2)</f>
        <v>0</v>
      </c>
      <c r="K168" s="254" t="s">
        <v>1</v>
      </c>
      <c r="L168" s="259"/>
      <c r="M168" s="260" t="s">
        <v>1</v>
      </c>
      <c r="N168" s="261" t="s">
        <v>44</v>
      </c>
      <c r="O168" s="92"/>
      <c r="P168" s="245">
        <f>O168*H168</f>
        <v>0</v>
      </c>
      <c r="Q168" s="245">
        <v>0</v>
      </c>
      <c r="R168" s="245">
        <f>Q168*H168</f>
        <v>0</v>
      </c>
      <c r="S168" s="245">
        <v>0</v>
      </c>
      <c r="T168" s="246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47" t="s">
        <v>165</v>
      </c>
      <c r="AT168" s="247" t="s">
        <v>186</v>
      </c>
      <c r="AU168" s="247" t="s">
        <v>95</v>
      </c>
      <c r="AY168" s="16" t="s">
        <v>130</v>
      </c>
      <c r="BE168" s="139">
        <f>IF(N168="základní",J168,0)</f>
        <v>0</v>
      </c>
      <c r="BF168" s="139">
        <f>IF(N168="snížená",J168,0)</f>
        <v>0</v>
      </c>
      <c r="BG168" s="139">
        <f>IF(N168="zákl. přenesená",J168,0)</f>
        <v>0</v>
      </c>
      <c r="BH168" s="139">
        <f>IF(N168="sníž. přenesená",J168,0)</f>
        <v>0</v>
      </c>
      <c r="BI168" s="139">
        <f>IF(N168="nulová",J168,0)</f>
        <v>0</v>
      </c>
      <c r="BJ168" s="16" t="s">
        <v>84</v>
      </c>
      <c r="BK168" s="139">
        <f>ROUND(I168*H168,2)</f>
        <v>0</v>
      </c>
      <c r="BL168" s="16" t="s">
        <v>137</v>
      </c>
      <c r="BM168" s="247" t="s">
        <v>264</v>
      </c>
    </row>
    <row r="169" s="2" customFormat="1" ht="16.5" customHeight="1">
      <c r="A169" s="39"/>
      <c r="B169" s="40"/>
      <c r="C169" s="236" t="s">
        <v>265</v>
      </c>
      <c r="D169" s="236" t="s">
        <v>133</v>
      </c>
      <c r="E169" s="237" t="s">
        <v>266</v>
      </c>
      <c r="F169" s="238" t="s">
        <v>267</v>
      </c>
      <c r="G169" s="239" t="s">
        <v>148</v>
      </c>
      <c r="H169" s="240">
        <v>2361</v>
      </c>
      <c r="I169" s="241"/>
      <c r="J169" s="242">
        <f>ROUND(I169*H169,2)</f>
        <v>0</v>
      </c>
      <c r="K169" s="238" t="s">
        <v>1</v>
      </c>
      <c r="L169" s="42"/>
      <c r="M169" s="243" t="s">
        <v>1</v>
      </c>
      <c r="N169" s="244" t="s">
        <v>44</v>
      </c>
      <c r="O169" s="92"/>
      <c r="P169" s="245">
        <f>O169*H169</f>
        <v>0</v>
      </c>
      <c r="Q169" s="245">
        <v>0</v>
      </c>
      <c r="R169" s="245">
        <f>Q169*H169</f>
        <v>0</v>
      </c>
      <c r="S169" s="245">
        <v>0</v>
      </c>
      <c r="T169" s="246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47" t="s">
        <v>137</v>
      </c>
      <c r="AT169" s="247" t="s">
        <v>133</v>
      </c>
      <c r="AU169" s="247" t="s">
        <v>95</v>
      </c>
      <c r="AY169" s="16" t="s">
        <v>130</v>
      </c>
      <c r="BE169" s="139">
        <f>IF(N169="základní",J169,0)</f>
        <v>0</v>
      </c>
      <c r="BF169" s="139">
        <f>IF(N169="snížená",J169,0)</f>
        <v>0</v>
      </c>
      <c r="BG169" s="139">
        <f>IF(N169="zákl. přenesená",J169,0)</f>
        <v>0</v>
      </c>
      <c r="BH169" s="139">
        <f>IF(N169="sníž. přenesená",J169,0)</f>
        <v>0</v>
      </c>
      <c r="BI169" s="139">
        <f>IF(N169="nulová",J169,0)</f>
        <v>0</v>
      </c>
      <c r="BJ169" s="16" t="s">
        <v>84</v>
      </c>
      <c r="BK169" s="139">
        <f>ROUND(I169*H169,2)</f>
        <v>0</v>
      </c>
      <c r="BL169" s="16" t="s">
        <v>137</v>
      </c>
      <c r="BM169" s="247" t="s">
        <v>268</v>
      </c>
    </row>
    <row r="170" s="13" customFormat="1">
      <c r="A170" s="13"/>
      <c r="B170" s="262"/>
      <c r="C170" s="263"/>
      <c r="D170" s="248" t="s">
        <v>221</v>
      </c>
      <c r="E170" s="264" t="s">
        <v>1</v>
      </c>
      <c r="F170" s="265" t="s">
        <v>269</v>
      </c>
      <c r="G170" s="263"/>
      <c r="H170" s="266">
        <v>2361</v>
      </c>
      <c r="I170" s="267"/>
      <c r="J170" s="263"/>
      <c r="K170" s="263"/>
      <c r="L170" s="268"/>
      <c r="M170" s="269"/>
      <c r="N170" s="270"/>
      <c r="O170" s="270"/>
      <c r="P170" s="270"/>
      <c r="Q170" s="270"/>
      <c r="R170" s="270"/>
      <c r="S170" s="270"/>
      <c r="T170" s="271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72" t="s">
        <v>221</v>
      </c>
      <c r="AU170" s="272" t="s">
        <v>95</v>
      </c>
      <c r="AV170" s="13" t="s">
        <v>95</v>
      </c>
      <c r="AW170" s="13" t="s">
        <v>34</v>
      </c>
      <c r="AX170" s="13" t="s">
        <v>79</v>
      </c>
      <c r="AY170" s="272" t="s">
        <v>130</v>
      </c>
    </row>
    <row r="171" s="14" customFormat="1">
      <c r="A171" s="14"/>
      <c r="B171" s="273"/>
      <c r="C171" s="274"/>
      <c r="D171" s="248" t="s">
        <v>221</v>
      </c>
      <c r="E171" s="275" t="s">
        <v>1</v>
      </c>
      <c r="F171" s="276" t="s">
        <v>223</v>
      </c>
      <c r="G171" s="274"/>
      <c r="H171" s="277">
        <v>2361</v>
      </c>
      <c r="I171" s="278"/>
      <c r="J171" s="274"/>
      <c r="K171" s="274"/>
      <c r="L171" s="279"/>
      <c r="M171" s="280"/>
      <c r="N171" s="281"/>
      <c r="O171" s="281"/>
      <c r="P171" s="281"/>
      <c r="Q171" s="281"/>
      <c r="R171" s="281"/>
      <c r="S171" s="281"/>
      <c r="T171" s="282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83" t="s">
        <v>221</v>
      </c>
      <c r="AU171" s="283" t="s">
        <v>95</v>
      </c>
      <c r="AV171" s="14" t="s">
        <v>137</v>
      </c>
      <c r="AW171" s="14" t="s">
        <v>34</v>
      </c>
      <c r="AX171" s="14" t="s">
        <v>84</v>
      </c>
      <c r="AY171" s="283" t="s">
        <v>130</v>
      </c>
    </row>
    <row r="172" s="2" customFormat="1" ht="16.5" customHeight="1">
      <c r="A172" s="39"/>
      <c r="B172" s="40"/>
      <c r="C172" s="252" t="s">
        <v>270</v>
      </c>
      <c r="D172" s="252" t="s">
        <v>186</v>
      </c>
      <c r="E172" s="253" t="s">
        <v>271</v>
      </c>
      <c r="F172" s="254" t="s">
        <v>272</v>
      </c>
      <c r="G172" s="255" t="s">
        <v>136</v>
      </c>
      <c r="H172" s="256">
        <v>1</v>
      </c>
      <c r="I172" s="257"/>
      <c r="J172" s="258">
        <f>ROUND(I172*H172,2)</f>
        <v>0</v>
      </c>
      <c r="K172" s="254" t="s">
        <v>1</v>
      </c>
      <c r="L172" s="259"/>
      <c r="M172" s="260" t="s">
        <v>1</v>
      </c>
      <c r="N172" s="261" t="s">
        <v>44</v>
      </c>
      <c r="O172" s="92"/>
      <c r="P172" s="245">
        <f>O172*H172</f>
        <v>0</v>
      </c>
      <c r="Q172" s="245">
        <v>0</v>
      </c>
      <c r="R172" s="245">
        <f>Q172*H172</f>
        <v>0</v>
      </c>
      <c r="S172" s="245">
        <v>0</v>
      </c>
      <c r="T172" s="246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47" t="s">
        <v>165</v>
      </c>
      <c r="AT172" s="247" t="s">
        <v>186</v>
      </c>
      <c r="AU172" s="247" t="s">
        <v>95</v>
      </c>
      <c r="AY172" s="16" t="s">
        <v>130</v>
      </c>
      <c r="BE172" s="139">
        <f>IF(N172="základní",J172,0)</f>
        <v>0</v>
      </c>
      <c r="BF172" s="139">
        <f>IF(N172="snížená",J172,0)</f>
        <v>0</v>
      </c>
      <c r="BG172" s="139">
        <f>IF(N172="zákl. přenesená",J172,0)</f>
        <v>0</v>
      </c>
      <c r="BH172" s="139">
        <f>IF(N172="sníž. přenesená",J172,0)</f>
        <v>0</v>
      </c>
      <c r="BI172" s="139">
        <f>IF(N172="nulová",J172,0)</f>
        <v>0</v>
      </c>
      <c r="BJ172" s="16" t="s">
        <v>84</v>
      </c>
      <c r="BK172" s="139">
        <f>ROUND(I172*H172,2)</f>
        <v>0</v>
      </c>
      <c r="BL172" s="16" t="s">
        <v>137</v>
      </c>
      <c r="BM172" s="247" t="s">
        <v>273</v>
      </c>
    </row>
    <row r="173" s="2" customFormat="1" ht="16.5" customHeight="1">
      <c r="A173" s="39"/>
      <c r="B173" s="40"/>
      <c r="C173" s="236" t="s">
        <v>274</v>
      </c>
      <c r="D173" s="236" t="s">
        <v>133</v>
      </c>
      <c r="E173" s="237" t="s">
        <v>275</v>
      </c>
      <c r="F173" s="238" t="s">
        <v>276</v>
      </c>
      <c r="G173" s="239" t="s">
        <v>136</v>
      </c>
      <c r="H173" s="240">
        <v>1</v>
      </c>
      <c r="I173" s="241"/>
      <c r="J173" s="242">
        <f>ROUND(I173*H173,2)</f>
        <v>0</v>
      </c>
      <c r="K173" s="238" t="s">
        <v>1</v>
      </c>
      <c r="L173" s="42"/>
      <c r="M173" s="243" t="s">
        <v>1</v>
      </c>
      <c r="N173" s="244" t="s">
        <v>44</v>
      </c>
      <c r="O173" s="92"/>
      <c r="P173" s="245">
        <f>O173*H173</f>
        <v>0</v>
      </c>
      <c r="Q173" s="245">
        <v>0</v>
      </c>
      <c r="R173" s="245">
        <f>Q173*H173</f>
        <v>0</v>
      </c>
      <c r="S173" s="245">
        <v>0</v>
      </c>
      <c r="T173" s="246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47" t="s">
        <v>137</v>
      </c>
      <c r="AT173" s="247" t="s">
        <v>133</v>
      </c>
      <c r="AU173" s="247" t="s">
        <v>95</v>
      </c>
      <c r="AY173" s="16" t="s">
        <v>130</v>
      </c>
      <c r="BE173" s="139">
        <f>IF(N173="základní",J173,0)</f>
        <v>0</v>
      </c>
      <c r="BF173" s="139">
        <f>IF(N173="snížená",J173,0)</f>
        <v>0</v>
      </c>
      <c r="BG173" s="139">
        <f>IF(N173="zákl. přenesená",J173,0)</f>
        <v>0</v>
      </c>
      <c r="BH173" s="139">
        <f>IF(N173="sníž. přenesená",J173,0)</f>
        <v>0</v>
      </c>
      <c r="BI173" s="139">
        <f>IF(N173="nulová",J173,0)</f>
        <v>0</v>
      </c>
      <c r="BJ173" s="16" t="s">
        <v>84</v>
      </c>
      <c r="BK173" s="139">
        <f>ROUND(I173*H173,2)</f>
        <v>0</v>
      </c>
      <c r="BL173" s="16" t="s">
        <v>137</v>
      </c>
      <c r="BM173" s="247" t="s">
        <v>277</v>
      </c>
    </row>
    <row r="174" s="2" customFormat="1" ht="16.5" customHeight="1">
      <c r="A174" s="39"/>
      <c r="B174" s="40"/>
      <c r="C174" s="252" t="s">
        <v>278</v>
      </c>
      <c r="D174" s="252" t="s">
        <v>186</v>
      </c>
      <c r="E174" s="253" t="s">
        <v>279</v>
      </c>
      <c r="F174" s="254" t="s">
        <v>280</v>
      </c>
      <c r="G174" s="255" t="s">
        <v>148</v>
      </c>
      <c r="H174" s="256">
        <v>1559</v>
      </c>
      <c r="I174" s="257"/>
      <c r="J174" s="258">
        <f>ROUND(I174*H174,2)</f>
        <v>0</v>
      </c>
      <c r="K174" s="254" t="s">
        <v>1</v>
      </c>
      <c r="L174" s="259"/>
      <c r="M174" s="260" t="s">
        <v>1</v>
      </c>
      <c r="N174" s="261" t="s">
        <v>44</v>
      </c>
      <c r="O174" s="92"/>
      <c r="P174" s="245">
        <f>O174*H174</f>
        <v>0</v>
      </c>
      <c r="Q174" s="245">
        <v>0</v>
      </c>
      <c r="R174" s="245">
        <f>Q174*H174</f>
        <v>0</v>
      </c>
      <c r="S174" s="245">
        <v>0</v>
      </c>
      <c r="T174" s="246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47" t="s">
        <v>165</v>
      </c>
      <c r="AT174" s="247" t="s">
        <v>186</v>
      </c>
      <c r="AU174" s="247" t="s">
        <v>95</v>
      </c>
      <c r="AY174" s="16" t="s">
        <v>130</v>
      </c>
      <c r="BE174" s="139">
        <f>IF(N174="základní",J174,0)</f>
        <v>0</v>
      </c>
      <c r="BF174" s="139">
        <f>IF(N174="snížená",J174,0)</f>
        <v>0</v>
      </c>
      <c r="BG174" s="139">
        <f>IF(N174="zákl. přenesená",J174,0)</f>
        <v>0</v>
      </c>
      <c r="BH174" s="139">
        <f>IF(N174="sníž. přenesená",J174,0)</f>
        <v>0</v>
      </c>
      <c r="BI174" s="139">
        <f>IF(N174="nulová",J174,0)</f>
        <v>0</v>
      </c>
      <c r="BJ174" s="16" t="s">
        <v>84</v>
      </c>
      <c r="BK174" s="139">
        <f>ROUND(I174*H174,2)</f>
        <v>0</v>
      </c>
      <c r="BL174" s="16" t="s">
        <v>137</v>
      </c>
      <c r="BM174" s="247" t="s">
        <v>281</v>
      </c>
    </row>
    <row r="175" s="2" customFormat="1" ht="16.5" customHeight="1">
      <c r="A175" s="39"/>
      <c r="B175" s="40"/>
      <c r="C175" s="236" t="s">
        <v>282</v>
      </c>
      <c r="D175" s="236" t="s">
        <v>133</v>
      </c>
      <c r="E175" s="237" t="s">
        <v>283</v>
      </c>
      <c r="F175" s="238" t="s">
        <v>284</v>
      </c>
      <c r="G175" s="239" t="s">
        <v>148</v>
      </c>
      <c r="H175" s="240">
        <v>1559</v>
      </c>
      <c r="I175" s="241"/>
      <c r="J175" s="242">
        <f>ROUND(I175*H175,2)</f>
        <v>0</v>
      </c>
      <c r="K175" s="238" t="s">
        <v>1</v>
      </c>
      <c r="L175" s="42"/>
      <c r="M175" s="243" t="s">
        <v>1</v>
      </c>
      <c r="N175" s="244" t="s">
        <v>44</v>
      </c>
      <c r="O175" s="92"/>
      <c r="P175" s="245">
        <f>O175*H175</f>
        <v>0</v>
      </c>
      <c r="Q175" s="245">
        <v>0</v>
      </c>
      <c r="R175" s="245">
        <f>Q175*H175</f>
        <v>0</v>
      </c>
      <c r="S175" s="245">
        <v>0</v>
      </c>
      <c r="T175" s="246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47" t="s">
        <v>137</v>
      </c>
      <c r="AT175" s="247" t="s">
        <v>133</v>
      </c>
      <c r="AU175" s="247" t="s">
        <v>95</v>
      </c>
      <c r="AY175" s="16" t="s">
        <v>130</v>
      </c>
      <c r="BE175" s="139">
        <f>IF(N175="základní",J175,0)</f>
        <v>0</v>
      </c>
      <c r="BF175" s="139">
        <f>IF(N175="snížená",J175,0)</f>
        <v>0</v>
      </c>
      <c r="BG175" s="139">
        <f>IF(N175="zákl. přenesená",J175,0)</f>
        <v>0</v>
      </c>
      <c r="BH175" s="139">
        <f>IF(N175="sníž. přenesená",J175,0)</f>
        <v>0</v>
      </c>
      <c r="BI175" s="139">
        <f>IF(N175="nulová",J175,0)</f>
        <v>0</v>
      </c>
      <c r="BJ175" s="16" t="s">
        <v>84</v>
      </c>
      <c r="BK175" s="139">
        <f>ROUND(I175*H175,2)</f>
        <v>0</v>
      </c>
      <c r="BL175" s="16" t="s">
        <v>137</v>
      </c>
      <c r="BM175" s="247" t="s">
        <v>285</v>
      </c>
    </row>
    <row r="176" s="2" customFormat="1" ht="16.5" customHeight="1">
      <c r="A176" s="39"/>
      <c r="B176" s="40"/>
      <c r="C176" s="252" t="s">
        <v>286</v>
      </c>
      <c r="D176" s="252" t="s">
        <v>186</v>
      </c>
      <c r="E176" s="253" t="s">
        <v>287</v>
      </c>
      <c r="F176" s="254" t="s">
        <v>288</v>
      </c>
      <c r="G176" s="255" t="s">
        <v>136</v>
      </c>
      <c r="H176" s="256">
        <v>1</v>
      </c>
      <c r="I176" s="257"/>
      <c r="J176" s="258">
        <f>ROUND(I176*H176,2)</f>
        <v>0</v>
      </c>
      <c r="K176" s="254" t="s">
        <v>1</v>
      </c>
      <c r="L176" s="259"/>
      <c r="M176" s="260" t="s">
        <v>1</v>
      </c>
      <c r="N176" s="261" t="s">
        <v>44</v>
      </c>
      <c r="O176" s="92"/>
      <c r="P176" s="245">
        <f>O176*H176</f>
        <v>0</v>
      </c>
      <c r="Q176" s="245">
        <v>0</v>
      </c>
      <c r="R176" s="245">
        <f>Q176*H176</f>
        <v>0</v>
      </c>
      <c r="S176" s="245">
        <v>0</v>
      </c>
      <c r="T176" s="246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47" t="s">
        <v>165</v>
      </c>
      <c r="AT176" s="247" t="s">
        <v>186</v>
      </c>
      <c r="AU176" s="247" t="s">
        <v>95</v>
      </c>
      <c r="AY176" s="16" t="s">
        <v>130</v>
      </c>
      <c r="BE176" s="139">
        <f>IF(N176="základní",J176,0)</f>
        <v>0</v>
      </c>
      <c r="BF176" s="139">
        <f>IF(N176="snížená",J176,0)</f>
        <v>0</v>
      </c>
      <c r="BG176" s="139">
        <f>IF(N176="zákl. přenesená",J176,0)</f>
        <v>0</v>
      </c>
      <c r="BH176" s="139">
        <f>IF(N176="sníž. přenesená",J176,0)</f>
        <v>0</v>
      </c>
      <c r="BI176" s="139">
        <f>IF(N176="nulová",J176,0)</f>
        <v>0</v>
      </c>
      <c r="BJ176" s="16" t="s">
        <v>84</v>
      </c>
      <c r="BK176" s="139">
        <f>ROUND(I176*H176,2)</f>
        <v>0</v>
      </c>
      <c r="BL176" s="16" t="s">
        <v>137</v>
      </c>
      <c r="BM176" s="247" t="s">
        <v>289</v>
      </c>
    </row>
    <row r="177" s="2" customFormat="1" ht="16.5" customHeight="1">
      <c r="A177" s="39"/>
      <c r="B177" s="40"/>
      <c r="C177" s="236" t="s">
        <v>290</v>
      </c>
      <c r="D177" s="236" t="s">
        <v>133</v>
      </c>
      <c r="E177" s="237" t="s">
        <v>291</v>
      </c>
      <c r="F177" s="238" t="s">
        <v>292</v>
      </c>
      <c r="G177" s="239" t="s">
        <v>136</v>
      </c>
      <c r="H177" s="240">
        <v>1</v>
      </c>
      <c r="I177" s="241"/>
      <c r="J177" s="242">
        <f>ROUND(I177*H177,2)</f>
        <v>0</v>
      </c>
      <c r="K177" s="238" t="s">
        <v>1</v>
      </c>
      <c r="L177" s="42"/>
      <c r="M177" s="243" t="s">
        <v>1</v>
      </c>
      <c r="N177" s="244" t="s">
        <v>44</v>
      </c>
      <c r="O177" s="92"/>
      <c r="P177" s="245">
        <f>O177*H177</f>
        <v>0</v>
      </c>
      <c r="Q177" s="245">
        <v>0</v>
      </c>
      <c r="R177" s="245">
        <f>Q177*H177</f>
        <v>0</v>
      </c>
      <c r="S177" s="245">
        <v>0</v>
      </c>
      <c r="T177" s="246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47" t="s">
        <v>137</v>
      </c>
      <c r="AT177" s="247" t="s">
        <v>133</v>
      </c>
      <c r="AU177" s="247" t="s">
        <v>95</v>
      </c>
      <c r="AY177" s="16" t="s">
        <v>130</v>
      </c>
      <c r="BE177" s="139">
        <f>IF(N177="základní",J177,0)</f>
        <v>0</v>
      </c>
      <c r="BF177" s="139">
        <f>IF(N177="snížená",J177,0)</f>
        <v>0</v>
      </c>
      <c r="BG177" s="139">
        <f>IF(N177="zákl. přenesená",J177,0)</f>
        <v>0</v>
      </c>
      <c r="BH177" s="139">
        <f>IF(N177="sníž. přenesená",J177,0)</f>
        <v>0</v>
      </c>
      <c r="BI177" s="139">
        <f>IF(N177="nulová",J177,0)</f>
        <v>0</v>
      </c>
      <c r="BJ177" s="16" t="s">
        <v>84</v>
      </c>
      <c r="BK177" s="139">
        <f>ROUND(I177*H177,2)</f>
        <v>0</v>
      </c>
      <c r="BL177" s="16" t="s">
        <v>137</v>
      </c>
      <c r="BM177" s="247" t="s">
        <v>293</v>
      </c>
    </row>
    <row r="178" s="2" customFormat="1" ht="16.5" customHeight="1">
      <c r="A178" s="39"/>
      <c r="B178" s="40"/>
      <c r="C178" s="252" t="s">
        <v>294</v>
      </c>
      <c r="D178" s="252" t="s">
        <v>186</v>
      </c>
      <c r="E178" s="253" t="s">
        <v>295</v>
      </c>
      <c r="F178" s="254" t="s">
        <v>296</v>
      </c>
      <c r="G178" s="255" t="s">
        <v>136</v>
      </c>
      <c r="H178" s="256">
        <v>4</v>
      </c>
      <c r="I178" s="257"/>
      <c r="J178" s="258">
        <f>ROUND(I178*H178,2)</f>
        <v>0</v>
      </c>
      <c r="K178" s="254" t="s">
        <v>1</v>
      </c>
      <c r="L178" s="259"/>
      <c r="M178" s="260" t="s">
        <v>1</v>
      </c>
      <c r="N178" s="261" t="s">
        <v>44</v>
      </c>
      <c r="O178" s="92"/>
      <c r="P178" s="245">
        <f>O178*H178</f>
        <v>0</v>
      </c>
      <c r="Q178" s="245">
        <v>0</v>
      </c>
      <c r="R178" s="245">
        <f>Q178*H178</f>
        <v>0</v>
      </c>
      <c r="S178" s="245">
        <v>0</v>
      </c>
      <c r="T178" s="246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47" t="s">
        <v>165</v>
      </c>
      <c r="AT178" s="247" t="s">
        <v>186</v>
      </c>
      <c r="AU178" s="247" t="s">
        <v>95</v>
      </c>
      <c r="AY178" s="16" t="s">
        <v>130</v>
      </c>
      <c r="BE178" s="139">
        <f>IF(N178="základní",J178,0)</f>
        <v>0</v>
      </c>
      <c r="BF178" s="139">
        <f>IF(N178="snížená",J178,0)</f>
        <v>0</v>
      </c>
      <c r="BG178" s="139">
        <f>IF(N178="zákl. přenesená",J178,0)</f>
        <v>0</v>
      </c>
      <c r="BH178" s="139">
        <f>IF(N178="sníž. přenesená",J178,0)</f>
        <v>0</v>
      </c>
      <c r="BI178" s="139">
        <f>IF(N178="nulová",J178,0)</f>
        <v>0</v>
      </c>
      <c r="BJ178" s="16" t="s">
        <v>84</v>
      </c>
      <c r="BK178" s="139">
        <f>ROUND(I178*H178,2)</f>
        <v>0</v>
      </c>
      <c r="BL178" s="16" t="s">
        <v>137</v>
      </c>
      <c r="BM178" s="247" t="s">
        <v>297</v>
      </c>
    </row>
    <row r="179" s="2" customFormat="1" ht="16.5" customHeight="1">
      <c r="A179" s="39"/>
      <c r="B179" s="40"/>
      <c r="C179" s="236" t="s">
        <v>298</v>
      </c>
      <c r="D179" s="236" t="s">
        <v>133</v>
      </c>
      <c r="E179" s="237" t="s">
        <v>299</v>
      </c>
      <c r="F179" s="238" t="s">
        <v>300</v>
      </c>
      <c r="G179" s="239" t="s">
        <v>136</v>
      </c>
      <c r="H179" s="240">
        <v>4</v>
      </c>
      <c r="I179" s="241"/>
      <c r="J179" s="242">
        <f>ROUND(I179*H179,2)</f>
        <v>0</v>
      </c>
      <c r="K179" s="238" t="s">
        <v>1</v>
      </c>
      <c r="L179" s="42"/>
      <c r="M179" s="243" t="s">
        <v>1</v>
      </c>
      <c r="N179" s="244" t="s">
        <v>44</v>
      </c>
      <c r="O179" s="92"/>
      <c r="P179" s="245">
        <f>O179*H179</f>
        <v>0</v>
      </c>
      <c r="Q179" s="245">
        <v>0</v>
      </c>
      <c r="R179" s="245">
        <f>Q179*H179</f>
        <v>0</v>
      </c>
      <c r="S179" s="245">
        <v>0</v>
      </c>
      <c r="T179" s="246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47" t="s">
        <v>137</v>
      </c>
      <c r="AT179" s="247" t="s">
        <v>133</v>
      </c>
      <c r="AU179" s="247" t="s">
        <v>95</v>
      </c>
      <c r="AY179" s="16" t="s">
        <v>130</v>
      </c>
      <c r="BE179" s="139">
        <f>IF(N179="základní",J179,0)</f>
        <v>0</v>
      </c>
      <c r="BF179" s="139">
        <f>IF(N179="snížená",J179,0)</f>
        <v>0</v>
      </c>
      <c r="BG179" s="139">
        <f>IF(N179="zákl. přenesená",J179,0)</f>
        <v>0</v>
      </c>
      <c r="BH179" s="139">
        <f>IF(N179="sníž. přenesená",J179,0)</f>
        <v>0</v>
      </c>
      <c r="BI179" s="139">
        <f>IF(N179="nulová",J179,0)</f>
        <v>0</v>
      </c>
      <c r="BJ179" s="16" t="s">
        <v>84</v>
      </c>
      <c r="BK179" s="139">
        <f>ROUND(I179*H179,2)</f>
        <v>0</v>
      </c>
      <c r="BL179" s="16" t="s">
        <v>137</v>
      </c>
      <c r="BM179" s="247" t="s">
        <v>301</v>
      </c>
    </row>
    <row r="180" s="2" customFormat="1" ht="16.5" customHeight="1">
      <c r="A180" s="39"/>
      <c r="B180" s="40"/>
      <c r="C180" s="252" t="s">
        <v>302</v>
      </c>
      <c r="D180" s="252" t="s">
        <v>186</v>
      </c>
      <c r="E180" s="253" t="s">
        <v>303</v>
      </c>
      <c r="F180" s="254" t="s">
        <v>304</v>
      </c>
      <c r="G180" s="255" t="s">
        <v>136</v>
      </c>
      <c r="H180" s="256">
        <v>7</v>
      </c>
      <c r="I180" s="257"/>
      <c r="J180" s="258">
        <f>ROUND(I180*H180,2)</f>
        <v>0</v>
      </c>
      <c r="K180" s="254" t="s">
        <v>1</v>
      </c>
      <c r="L180" s="259"/>
      <c r="M180" s="260" t="s">
        <v>1</v>
      </c>
      <c r="N180" s="261" t="s">
        <v>44</v>
      </c>
      <c r="O180" s="92"/>
      <c r="P180" s="245">
        <f>O180*H180</f>
        <v>0</v>
      </c>
      <c r="Q180" s="245">
        <v>0</v>
      </c>
      <c r="R180" s="245">
        <f>Q180*H180</f>
        <v>0</v>
      </c>
      <c r="S180" s="245">
        <v>0</v>
      </c>
      <c r="T180" s="246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47" t="s">
        <v>165</v>
      </c>
      <c r="AT180" s="247" t="s">
        <v>186</v>
      </c>
      <c r="AU180" s="247" t="s">
        <v>95</v>
      </c>
      <c r="AY180" s="16" t="s">
        <v>130</v>
      </c>
      <c r="BE180" s="139">
        <f>IF(N180="základní",J180,0)</f>
        <v>0</v>
      </c>
      <c r="BF180" s="139">
        <f>IF(N180="snížená",J180,0)</f>
        <v>0</v>
      </c>
      <c r="BG180" s="139">
        <f>IF(N180="zákl. přenesená",J180,0)</f>
        <v>0</v>
      </c>
      <c r="BH180" s="139">
        <f>IF(N180="sníž. přenesená",J180,0)</f>
        <v>0</v>
      </c>
      <c r="BI180" s="139">
        <f>IF(N180="nulová",J180,0)</f>
        <v>0</v>
      </c>
      <c r="BJ180" s="16" t="s">
        <v>84</v>
      </c>
      <c r="BK180" s="139">
        <f>ROUND(I180*H180,2)</f>
        <v>0</v>
      </c>
      <c r="BL180" s="16" t="s">
        <v>137</v>
      </c>
      <c r="BM180" s="247" t="s">
        <v>305</v>
      </c>
    </row>
    <row r="181" s="2" customFormat="1" ht="16.5" customHeight="1">
      <c r="A181" s="39"/>
      <c r="B181" s="40"/>
      <c r="C181" s="236" t="s">
        <v>306</v>
      </c>
      <c r="D181" s="236" t="s">
        <v>133</v>
      </c>
      <c r="E181" s="237" t="s">
        <v>307</v>
      </c>
      <c r="F181" s="238" t="s">
        <v>308</v>
      </c>
      <c r="G181" s="239" t="s">
        <v>136</v>
      </c>
      <c r="H181" s="240">
        <v>7</v>
      </c>
      <c r="I181" s="241"/>
      <c r="J181" s="242">
        <f>ROUND(I181*H181,2)</f>
        <v>0</v>
      </c>
      <c r="K181" s="238" t="s">
        <v>1</v>
      </c>
      <c r="L181" s="42"/>
      <c r="M181" s="243" t="s">
        <v>1</v>
      </c>
      <c r="N181" s="244" t="s">
        <v>44</v>
      </c>
      <c r="O181" s="92"/>
      <c r="P181" s="245">
        <f>O181*H181</f>
        <v>0</v>
      </c>
      <c r="Q181" s="245">
        <v>0</v>
      </c>
      <c r="R181" s="245">
        <f>Q181*H181</f>
        <v>0</v>
      </c>
      <c r="S181" s="245">
        <v>0</v>
      </c>
      <c r="T181" s="246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47" t="s">
        <v>137</v>
      </c>
      <c r="AT181" s="247" t="s">
        <v>133</v>
      </c>
      <c r="AU181" s="247" t="s">
        <v>95</v>
      </c>
      <c r="AY181" s="16" t="s">
        <v>130</v>
      </c>
      <c r="BE181" s="139">
        <f>IF(N181="základní",J181,0)</f>
        <v>0</v>
      </c>
      <c r="BF181" s="139">
        <f>IF(N181="snížená",J181,0)</f>
        <v>0</v>
      </c>
      <c r="BG181" s="139">
        <f>IF(N181="zákl. přenesená",J181,0)</f>
        <v>0</v>
      </c>
      <c r="BH181" s="139">
        <f>IF(N181="sníž. přenesená",J181,0)</f>
        <v>0</v>
      </c>
      <c r="BI181" s="139">
        <f>IF(N181="nulová",J181,0)</f>
        <v>0</v>
      </c>
      <c r="BJ181" s="16" t="s">
        <v>84</v>
      </c>
      <c r="BK181" s="139">
        <f>ROUND(I181*H181,2)</f>
        <v>0</v>
      </c>
      <c r="BL181" s="16" t="s">
        <v>137</v>
      </c>
      <c r="BM181" s="247" t="s">
        <v>309</v>
      </c>
    </row>
    <row r="182" s="2" customFormat="1" ht="16.5" customHeight="1">
      <c r="A182" s="39"/>
      <c r="B182" s="40"/>
      <c r="C182" s="252" t="s">
        <v>310</v>
      </c>
      <c r="D182" s="252" t="s">
        <v>186</v>
      </c>
      <c r="E182" s="253" t="s">
        <v>311</v>
      </c>
      <c r="F182" s="254" t="s">
        <v>312</v>
      </c>
      <c r="G182" s="255" t="s">
        <v>136</v>
      </c>
      <c r="H182" s="256">
        <v>4</v>
      </c>
      <c r="I182" s="257"/>
      <c r="J182" s="258">
        <f>ROUND(I182*H182,2)</f>
        <v>0</v>
      </c>
      <c r="K182" s="254" t="s">
        <v>1</v>
      </c>
      <c r="L182" s="259"/>
      <c r="M182" s="260" t="s">
        <v>1</v>
      </c>
      <c r="N182" s="261" t="s">
        <v>44</v>
      </c>
      <c r="O182" s="92"/>
      <c r="P182" s="245">
        <f>O182*H182</f>
        <v>0</v>
      </c>
      <c r="Q182" s="245">
        <v>0</v>
      </c>
      <c r="R182" s="245">
        <f>Q182*H182</f>
        <v>0</v>
      </c>
      <c r="S182" s="245">
        <v>0</v>
      </c>
      <c r="T182" s="246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47" t="s">
        <v>165</v>
      </c>
      <c r="AT182" s="247" t="s">
        <v>186</v>
      </c>
      <c r="AU182" s="247" t="s">
        <v>95</v>
      </c>
      <c r="AY182" s="16" t="s">
        <v>130</v>
      </c>
      <c r="BE182" s="139">
        <f>IF(N182="základní",J182,0)</f>
        <v>0</v>
      </c>
      <c r="BF182" s="139">
        <f>IF(N182="snížená",J182,0)</f>
        <v>0</v>
      </c>
      <c r="BG182" s="139">
        <f>IF(N182="zákl. přenesená",J182,0)</f>
        <v>0</v>
      </c>
      <c r="BH182" s="139">
        <f>IF(N182="sníž. přenesená",J182,0)</f>
        <v>0</v>
      </c>
      <c r="BI182" s="139">
        <f>IF(N182="nulová",J182,0)</f>
        <v>0</v>
      </c>
      <c r="BJ182" s="16" t="s">
        <v>84</v>
      </c>
      <c r="BK182" s="139">
        <f>ROUND(I182*H182,2)</f>
        <v>0</v>
      </c>
      <c r="BL182" s="16" t="s">
        <v>137</v>
      </c>
      <c r="BM182" s="247" t="s">
        <v>313</v>
      </c>
    </row>
    <row r="183" s="2" customFormat="1" ht="16.5" customHeight="1">
      <c r="A183" s="39"/>
      <c r="B183" s="40"/>
      <c r="C183" s="236" t="s">
        <v>314</v>
      </c>
      <c r="D183" s="236" t="s">
        <v>133</v>
      </c>
      <c r="E183" s="237" t="s">
        <v>315</v>
      </c>
      <c r="F183" s="238" t="s">
        <v>316</v>
      </c>
      <c r="G183" s="239" t="s">
        <v>136</v>
      </c>
      <c r="H183" s="240">
        <v>4</v>
      </c>
      <c r="I183" s="241"/>
      <c r="J183" s="242">
        <f>ROUND(I183*H183,2)</f>
        <v>0</v>
      </c>
      <c r="K183" s="238" t="s">
        <v>1</v>
      </c>
      <c r="L183" s="42"/>
      <c r="M183" s="243" t="s">
        <v>1</v>
      </c>
      <c r="N183" s="244" t="s">
        <v>44</v>
      </c>
      <c r="O183" s="92"/>
      <c r="P183" s="245">
        <f>O183*H183</f>
        <v>0</v>
      </c>
      <c r="Q183" s="245">
        <v>0</v>
      </c>
      <c r="R183" s="245">
        <f>Q183*H183</f>
        <v>0</v>
      </c>
      <c r="S183" s="245">
        <v>0</v>
      </c>
      <c r="T183" s="246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47" t="s">
        <v>137</v>
      </c>
      <c r="AT183" s="247" t="s">
        <v>133</v>
      </c>
      <c r="AU183" s="247" t="s">
        <v>95</v>
      </c>
      <c r="AY183" s="16" t="s">
        <v>130</v>
      </c>
      <c r="BE183" s="139">
        <f>IF(N183="základní",J183,0)</f>
        <v>0</v>
      </c>
      <c r="BF183" s="139">
        <f>IF(N183="snížená",J183,0)</f>
        <v>0</v>
      </c>
      <c r="BG183" s="139">
        <f>IF(N183="zákl. přenesená",J183,0)</f>
        <v>0</v>
      </c>
      <c r="BH183" s="139">
        <f>IF(N183="sníž. přenesená",J183,0)</f>
        <v>0</v>
      </c>
      <c r="BI183" s="139">
        <f>IF(N183="nulová",J183,0)</f>
        <v>0</v>
      </c>
      <c r="BJ183" s="16" t="s">
        <v>84</v>
      </c>
      <c r="BK183" s="139">
        <f>ROUND(I183*H183,2)</f>
        <v>0</v>
      </c>
      <c r="BL183" s="16" t="s">
        <v>137</v>
      </c>
      <c r="BM183" s="247" t="s">
        <v>317</v>
      </c>
    </row>
    <row r="184" s="2" customFormat="1" ht="16.5" customHeight="1">
      <c r="A184" s="39"/>
      <c r="B184" s="40"/>
      <c r="C184" s="252" t="s">
        <v>318</v>
      </c>
      <c r="D184" s="252" t="s">
        <v>186</v>
      </c>
      <c r="E184" s="253" t="s">
        <v>319</v>
      </c>
      <c r="F184" s="254" t="s">
        <v>320</v>
      </c>
      <c r="G184" s="255" t="s">
        <v>136</v>
      </c>
      <c r="H184" s="256">
        <v>5</v>
      </c>
      <c r="I184" s="257"/>
      <c r="J184" s="258">
        <f>ROUND(I184*H184,2)</f>
        <v>0</v>
      </c>
      <c r="K184" s="254" t="s">
        <v>1</v>
      </c>
      <c r="L184" s="259"/>
      <c r="M184" s="260" t="s">
        <v>1</v>
      </c>
      <c r="N184" s="261" t="s">
        <v>44</v>
      </c>
      <c r="O184" s="92"/>
      <c r="P184" s="245">
        <f>O184*H184</f>
        <v>0</v>
      </c>
      <c r="Q184" s="245">
        <v>0</v>
      </c>
      <c r="R184" s="245">
        <f>Q184*H184</f>
        <v>0</v>
      </c>
      <c r="S184" s="245">
        <v>0</v>
      </c>
      <c r="T184" s="246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47" t="s">
        <v>165</v>
      </c>
      <c r="AT184" s="247" t="s">
        <v>186</v>
      </c>
      <c r="AU184" s="247" t="s">
        <v>95</v>
      </c>
      <c r="AY184" s="16" t="s">
        <v>130</v>
      </c>
      <c r="BE184" s="139">
        <f>IF(N184="základní",J184,0)</f>
        <v>0</v>
      </c>
      <c r="BF184" s="139">
        <f>IF(N184="snížená",J184,0)</f>
        <v>0</v>
      </c>
      <c r="BG184" s="139">
        <f>IF(N184="zákl. přenesená",J184,0)</f>
        <v>0</v>
      </c>
      <c r="BH184" s="139">
        <f>IF(N184="sníž. přenesená",J184,0)</f>
        <v>0</v>
      </c>
      <c r="BI184" s="139">
        <f>IF(N184="nulová",J184,0)</f>
        <v>0</v>
      </c>
      <c r="BJ184" s="16" t="s">
        <v>84</v>
      </c>
      <c r="BK184" s="139">
        <f>ROUND(I184*H184,2)</f>
        <v>0</v>
      </c>
      <c r="BL184" s="16" t="s">
        <v>137</v>
      </c>
      <c r="BM184" s="247" t="s">
        <v>321</v>
      </c>
    </row>
    <row r="185" s="2" customFormat="1" ht="21.75" customHeight="1">
      <c r="A185" s="39"/>
      <c r="B185" s="40"/>
      <c r="C185" s="236" t="s">
        <v>322</v>
      </c>
      <c r="D185" s="236" t="s">
        <v>133</v>
      </c>
      <c r="E185" s="237" t="s">
        <v>323</v>
      </c>
      <c r="F185" s="238" t="s">
        <v>324</v>
      </c>
      <c r="G185" s="239" t="s">
        <v>136</v>
      </c>
      <c r="H185" s="240">
        <v>5</v>
      </c>
      <c r="I185" s="241"/>
      <c r="J185" s="242">
        <f>ROUND(I185*H185,2)</f>
        <v>0</v>
      </c>
      <c r="K185" s="238" t="s">
        <v>1</v>
      </c>
      <c r="L185" s="42"/>
      <c r="M185" s="243" t="s">
        <v>1</v>
      </c>
      <c r="N185" s="244" t="s">
        <v>44</v>
      </c>
      <c r="O185" s="92"/>
      <c r="P185" s="245">
        <f>O185*H185</f>
        <v>0</v>
      </c>
      <c r="Q185" s="245">
        <v>0</v>
      </c>
      <c r="R185" s="245">
        <f>Q185*H185</f>
        <v>0</v>
      </c>
      <c r="S185" s="245">
        <v>0</v>
      </c>
      <c r="T185" s="246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47" t="s">
        <v>137</v>
      </c>
      <c r="AT185" s="247" t="s">
        <v>133</v>
      </c>
      <c r="AU185" s="247" t="s">
        <v>95</v>
      </c>
      <c r="AY185" s="16" t="s">
        <v>130</v>
      </c>
      <c r="BE185" s="139">
        <f>IF(N185="základní",J185,0)</f>
        <v>0</v>
      </c>
      <c r="BF185" s="139">
        <f>IF(N185="snížená",J185,0)</f>
        <v>0</v>
      </c>
      <c r="BG185" s="139">
        <f>IF(N185="zákl. přenesená",J185,0)</f>
        <v>0</v>
      </c>
      <c r="BH185" s="139">
        <f>IF(N185="sníž. přenesená",J185,0)</f>
        <v>0</v>
      </c>
      <c r="BI185" s="139">
        <f>IF(N185="nulová",J185,0)</f>
        <v>0</v>
      </c>
      <c r="BJ185" s="16" t="s">
        <v>84</v>
      </c>
      <c r="BK185" s="139">
        <f>ROUND(I185*H185,2)</f>
        <v>0</v>
      </c>
      <c r="BL185" s="16" t="s">
        <v>137</v>
      </c>
      <c r="BM185" s="247" t="s">
        <v>325</v>
      </c>
    </row>
    <row r="186" s="2" customFormat="1" ht="16.5" customHeight="1">
      <c r="A186" s="39"/>
      <c r="B186" s="40"/>
      <c r="C186" s="252" t="s">
        <v>326</v>
      </c>
      <c r="D186" s="252" t="s">
        <v>186</v>
      </c>
      <c r="E186" s="253" t="s">
        <v>327</v>
      </c>
      <c r="F186" s="254" t="s">
        <v>328</v>
      </c>
      <c r="G186" s="255" t="s">
        <v>136</v>
      </c>
      <c r="H186" s="256">
        <v>12</v>
      </c>
      <c r="I186" s="257"/>
      <c r="J186" s="258">
        <f>ROUND(I186*H186,2)</f>
        <v>0</v>
      </c>
      <c r="K186" s="254" t="s">
        <v>1</v>
      </c>
      <c r="L186" s="259"/>
      <c r="M186" s="260" t="s">
        <v>1</v>
      </c>
      <c r="N186" s="261" t="s">
        <v>44</v>
      </c>
      <c r="O186" s="92"/>
      <c r="P186" s="245">
        <f>O186*H186</f>
        <v>0</v>
      </c>
      <c r="Q186" s="245">
        <v>0</v>
      </c>
      <c r="R186" s="245">
        <f>Q186*H186</f>
        <v>0</v>
      </c>
      <c r="S186" s="245">
        <v>0</v>
      </c>
      <c r="T186" s="246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47" t="s">
        <v>165</v>
      </c>
      <c r="AT186" s="247" t="s">
        <v>186</v>
      </c>
      <c r="AU186" s="247" t="s">
        <v>95</v>
      </c>
      <c r="AY186" s="16" t="s">
        <v>130</v>
      </c>
      <c r="BE186" s="139">
        <f>IF(N186="základní",J186,0)</f>
        <v>0</v>
      </c>
      <c r="BF186" s="139">
        <f>IF(N186="snížená",J186,0)</f>
        <v>0</v>
      </c>
      <c r="BG186" s="139">
        <f>IF(N186="zákl. přenesená",J186,0)</f>
        <v>0</v>
      </c>
      <c r="BH186" s="139">
        <f>IF(N186="sníž. přenesená",J186,0)</f>
        <v>0</v>
      </c>
      <c r="BI186" s="139">
        <f>IF(N186="nulová",J186,0)</f>
        <v>0</v>
      </c>
      <c r="BJ186" s="16" t="s">
        <v>84</v>
      </c>
      <c r="BK186" s="139">
        <f>ROUND(I186*H186,2)</f>
        <v>0</v>
      </c>
      <c r="BL186" s="16" t="s">
        <v>137</v>
      </c>
      <c r="BM186" s="247" t="s">
        <v>329</v>
      </c>
    </row>
    <row r="187" s="2" customFormat="1" ht="21.75" customHeight="1">
      <c r="A187" s="39"/>
      <c r="B187" s="40"/>
      <c r="C187" s="236" t="s">
        <v>330</v>
      </c>
      <c r="D187" s="236" t="s">
        <v>133</v>
      </c>
      <c r="E187" s="237" t="s">
        <v>331</v>
      </c>
      <c r="F187" s="238" t="s">
        <v>332</v>
      </c>
      <c r="G187" s="239" t="s">
        <v>136</v>
      </c>
      <c r="H187" s="240">
        <v>12</v>
      </c>
      <c r="I187" s="241"/>
      <c r="J187" s="242">
        <f>ROUND(I187*H187,2)</f>
        <v>0</v>
      </c>
      <c r="K187" s="238" t="s">
        <v>1</v>
      </c>
      <c r="L187" s="42"/>
      <c r="M187" s="243" t="s">
        <v>1</v>
      </c>
      <c r="N187" s="244" t="s">
        <v>44</v>
      </c>
      <c r="O187" s="92"/>
      <c r="P187" s="245">
        <f>O187*H187</f>
        <v>0</v>
      </c>
      <c r="Q187" s="245">
        <v>0</v>
      </c>
      <c r="R187" s="245">
        <f>Q187*H187</f>
        <v>0</v>
      </c>
      <c r="S187" s="245">
        <v>0</v>
      </c>
      <c r="T187" s="246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47" t="s">
        <v>137</v>
      </c>
      <c r="AT187" s="247" t="s">
        <v>133</v>
      </c>
      <c r="AU187" s="247" t="s">
        <v>95</v>
      </c>
      <c r="AY187" s="16" t="s">
        <v>130</v>
      </c>
      <c r="BE187" s="139">
        <f>IF(N187="základní",J187,0)</f>
        <v>0</v>
      </c>
      <c r="BF187" s="139">
        <f>IF(N187="snížená",J187,0)</f>
        <v>0</v>
      </c>
      <c r="BG187" s="139">
        <f>IF(N187="zákl. přenesená",J187,0)</f>
        <v>0</v>
      </c>
      <c r="BH187" s="139">
        <f>IF(N187="sníž. přenesená",J187,0)</f>
        <v>0</v>
      </c>
      <c r="BI187" s="139">
        <f>IF(N187="nulová",J187,0)</f>
        <v>0</v>
      </c>
      <c r="BJ187" s="16" t="s">
        <v>84</v>
      </c>
      <c r="BK187" s="139">
        <f>ROUND(I187*H187,2)</f>
        <v>0</v>
      </c>
      <c r="BL187" s="16" t="s">
        <v>137</v>
      </c>
      <c r="BM187" s="247" t="s">
        <v>333</v>
      </c>
    </row>
    <row r="188" s="2" customFormat="1" ht="16.5" customHeight="1">
      <c r="A188" s="39"/>
      <c r="B188" s="40"/>
      <c r="C188" s="252" t="s">
        <v>334</v>
      </c>
      <c r="D188" s="252" t="s">
        <v>186</v>
      </c>
      <c r="E188" s="253" t="s">
        <v>335</v>
      </c>
      <c r="F188" s="254" t="s">
        <v>336</v>
      </c>
      <c r="G188" s="255" t="s">
        <v>136</v>
      </c>
      <c r="H188" s="256">
        <v>8</v>
      </c>
      <c r="I188" s="257"/>
      <c r="J188" s="258">
        <f>ROUND(I188*H188,2)</f>
        <v>0</v>
      </c>
      <c r="K188" s="254" t="s">
        <v>1</v>
      </c>
      <c r="L188" s="259"/>
      <c r="M188" s="260" t="s">
        <v>1</v>
      </c>
      <c r="N188" s="261" t="s">
        <v>44</v>
      </c>
      <c r="O188" s="92"/>
      <c r="P188" s="245">
        <f>O188*H188</f>
        <v>0</v>
      </c>
      <c r="Q188" s="245">
        <v>0</v>
      </c>
      <c r="R188" s="245">
        <f>Q188*H188</f>
        <v>0</v>
      </c>
      <c r="S188" s="245">
        <v>0</v>
      </c>
      <c r="T188" s="246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47" t="s">
        <v>165</v>
      </c>
      <c r="AT188" s="247" t="s">
        <v>186</v>
      </c>
      <c r="AU188" s="247" t="s">
        <v>95</v>
      </c>
      <c r="AY188" s="16" t="s">
        <v>130</v>
      </c>
      <c r="BE188" s="139">
        <f>IF(N188="základní",J188,0)</f>
        <v>0</v>
      </c>
      <c r="BF188" s="139">
        <f>IF(N188="snížená",J188,0)</f>
        <v>0</v>
      </c>
      <c r="BG188" s="139">
        <f>IF(N188="zákl. přenesená",J188,0)</f>
        <v>0</v>
      </c>
      <c r="BH188" s="139">
        <f>IF(N188="sníž. přenesená",J188,0)</f>
        <v>0</v>
      </c>
      <c r="BI188" s="139">
        <f>IF(N188="nulová",J188,0)</f>
        <v>0</v>
      </c>
      <c r="BJ188" s="16" t="s">
        <v>84</v>
      </c>
      <c r="BK188" s="139">
        <f>ROUND(I188*H188,2)</f>
        <v>0</v>
      </c>
      <c r="BL188" s="16" t="s">
        <v>137</v>
      </c>
      <c r="BM188" s="247" t="s">
        <v>337</v>
      </c>
    </row>
    <row r="189" s="2" customFormat="1" ht="16.5" customHeight="1">
      <c r="A189" s="39"/>
      <c r="B189" s="40"/>
      <c r="C189" s="236" t="s">
        <v>338</v>
      </c>
      <c r="D189" s="236" t="s">
        <v>133</v>
      </c>
      <c r="E189" s="237" t="s">
        <v>339</v>
      </c>
      <c r="F189" s="238" t="s">
        <v>340</v>
      </c>
      <c r="G189" s="239" t="s">
        <v>136</v>
      </c>
      <c r="H189" s="240">
        <v>8</v>
      </c>
      <c r="I189" s="241"/>
      <c r="J189" s="242">
        <f>ROUND(I189*H189,2)</f>
        <v>0</v>
      </c>
      <c r="K189" s="238" t="s">
        <v>1</v>
      </c>
      <c r="L189" s="42"/>
      <c r="M189" s="243" t="s">
        <v>1</v>
      </c>
      <c r="N189" s="244" t="s">
        <v>44</v>
      </c>
      <c r="O189" s="92"/>
      <c r="P189" s="245">
        <f>O189*H189</f>
        <v>0</v>
      </c>
      <c r="Q189" s="245">
        <v>0</v>
      </c>
      <c r="R189" s="245">
        <f>Q189*H189</f>
        <v>0</v>
      </c>
      <c r="S189" s="245">
        <v>0</v>
      </c>
      <c r="T189" s="246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47" t="s">
        <v>137</v>
      </c>
      <c r="AT189" s="247" t="s">
        <v>133</v>
      </c>
      <c r="AU189" s="247" t="s">
        <v>95</v>
      </c>
      <c r="AY189" s="16" t="s">
        <v>130</v>
      </c>
      <c r="BE189" s="139">
        <f>IF(N189="základní",J189,0)</f>
        <v>0</v>
      </c>
      <c r="BF189" s="139">
        <f>IF(N189="snížená",J189,0)</f>
        <v>0</v>
      </c>
      <c r="BG189" s="139">
        <f>IF(N189="zákl. přenesená",J189,0)</f>
        <v>0</v>
      </c>
      <c r="BH189" s="139">
        <f>IF(N189="sníž. přenesená",J189,0)</f>
        <v>0</v>
      </c>
      <c r="BI189" s="139">
        <f>IF(N189="nulová",J189,0)</f>
        <v>0</v>
      </c>
      <c r="BJ189" s="16" t="s">
        <v>84</v>
      </c>
      <c r="BK189" s="139">
        <f>ROUND(I189*H189,2)</f>
        <v>0</v>
      </c>
      <c r="BL189" s="16" t="s">
        <v>137</v>
      </c>
      <c r="BM189" s="247" t="s">
        <v>341</v>
      </c>
    </row>
    <row r="190" s="2" customFormat="1" ht="24.15" customHeight="1">
      <c r="A190" s="39"/>
      <c r="B190" s="40"/>
      <c r="C190" s="252" t="s">
        <v>342</v>
      </c>
      <c r="D190" s="252" t="s">
        <v>186</v>
      </c>
      <c r="E190" s="253" t="s">
        <v>343</v>
      </c>
      <c r="F190" s="254" t="s">
        <v>344</v>
      </c>
      <c r="G190" s="255" t="s">
        <v>136</v>
      </c>
      <c r="H190" s="256">
        <v>2</v>
      </c>
      <c r="I190" s="257"/>
      <c r="J190" s="258">
        <f>ROUND(I190*H190,2)</f>
        <v>0</v>
      </c>
      <c r="K190" s="254" t="s">
        <v>1</v>
      </c>
      <c r="L190" s="259"/>
      <c r="M190" s="260" t="s">
        <v>1</v>
      </c>
      <c r="N190" s="261" t="s">
        <v>44</v>
      </c>
      <c r="O190" s="92"/>
      <c r="P190" s="245">
        <f>O190*H190</f>
        <v>0</v>
      </c>
      <c r="Q190" s="245">
        <v>0</v>
      </c>
      <c r="R190" s="245">
        <f>Q190*H190</f>
        <v>0</v>
      </c>
      <c r="S190" s="245">
        <v>0</v>
      </c>
      <c r="T190" s="246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47" t="s">
        <v>165</v>
      </c>
      <c r="AT190" s="247" t="s">
        <v>186</v>
      </c>
      <c r="AU190" s="247" t="s">
        <v>95</v>
      </c>
      <c r="AY190" s="16" t="s">
        <v>130</v>
      </c>
      <c r="BE190" s="139">
        <f>IF(N190="základní",J190,0)</f>
        <v>0</v>
      </c>
      <c r="BF190" s="139">
        <f>IF(N190="snížená",J190,0)</f>
        <v>0</v>
      </c>
      <c r="BG190" s="139">
        <f>IF(N190="zákl. přenesená",J190,0)</f>
        <v>0</v>
      </c>
      <c r="BH190" s="139">
        <f>IF(N190="sníž. přenesená",J190,0)</f>
        <v>0</v>
      </c>
      <c r="BI190" s="139">
        <f>IF(N190="nulová",J190,0)</f>
        <v>0</v>
      </c>
      <c r="BJ190" s="16" t="s">
        <v>84</v>
      </c>
      <c r="BK190" s="139">
        <f>ROUND(I190*H190,2)</f>
        <v>0</v>
      </c>
      <c r="BL190" s="16" t="s">
        <v>137</v>
      </c>
      <c r="BM190" s="247" t="s">
        <v>345</v>
      </c>
    </row>
    <row r="191" s="2" customFormat="1" ht="16.5" customHeight="1">
      <c r="A191" s="39"/>
      <c r="B191" s="40"/>
      <c r="C191" s="236" t="s">
        <v>346</v>
      </c>
      <c r="D191" s="236" t="s">
        <v>133</v>
      </c>
      <c r="E191" s="237" t="s">
        <v>347</v>
      </c>
      <c r="F191" s="238" t="s">
        <v>348</v>
      </c>
      <c r="G191" s="239" t="s">
        <v>136</v>
      </c>
      <c r="H191" s="240">
        <v>2</v>
      </c>
      <c r="I191" s="241"/>
      <c r="J191" s="242">
        <f>ROUND(I191*H191,2)</f>
        <v>0</v>
      </c>
      <c r="K191" s="238" t="s">
        <v>1</v>
      </c>
      <c r="L191" s="42"/>
      <c r="M191" s="243" t="s">
        <v>1</v>
      </c>
      <c r="N191" s="244" t="s">
        <v>44</v>
      </c>
      <c r="O191" s="92"/>
      <c r="P191" s="245">
        <f>O191*H191</f>
        <v>0</v>
      </c>
      <c r="Q191" s="245">
        <v>0</v>
      </c>
      <c r="R191" s="245">
        <f>Q191*H191</f>
        <v>0</v>
      </c>
      <c r="S191" s="245">
        <v>0</v>
      </c>
      <c r="T191" s="246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47" t="s">
        <v>137</v>
      </c>
      <c r="AT191" s="247" t="s">
        <v>133</v>
      </c>
      <c r="AU191" s="247" t="s">
        <v>95</v>
      </c>
      <c r="AY191" s="16" t="s">
        <v>130</v>
      </c>
      <c r="BE191" s="139">
        <f>IF(N191="základní",J191,0)</f>
        <v>0</v>
      </c>
      <c r="BF191" s="139">
        <f>IF(N191="snížená",J191,0)</f>
        <v>0</v>
      </c>
      <c r="BG191" s="139">
        <f>IF(N191="zákl. přenesená",J191,0)</f>
        <v>0</v>
      </c>
      <c r="BH191" s="139">
        <f>IF(N191="sníž. přenesená",J191,0)</f>
        <v>0</v>
      </c>
      <c r="BI191" s="139">
        <f>IF(N191="nulová",J191,0)</f>
        <v>0</v>
      </c>
      <c r="BJ191" s="16" t="s">
        <v>84</v>
      </c>
      <c r="BK191" s="139">
        <f>ROUND(I191*H191,2)</f>
        <v>0</v>
      </c>
      <c r="BL191" s="16" t="s">
        <v>137</v>
      </c>
      <c r="BM191" s="247" t="s">
        <v>349</v>
      </c>
    </row>
    <row r="192" s="2" customFormat="1" ht="16.5" customHeight="1">
      <c r="A192" s="39"/>
      <c r="B192" s="40"/>
      <c r="C192" s="252" t="s">
        <v>350</v>
      </c>
      <c r="D192" s="252" t="s">
        <v>186</v>
      </c>
      <c r="E192" s="253" t="s">
        <v>351</v>
      </c>
      <c r="F192" s="254" t="s">
        <v>352</v>
      </c>
      <c r="G192" s="255" t="s">
        <v>136</v>
      </c>
      <c r="H192" s="256">
        <v>1</v>
      </c>
      <c r="I192" s="257"/>
      <c r="J192" s="258">
        <f>ROUND(I192*H192,2)</f>
        <v>0</v>
      </c>
      <c r="K192" s="254" t="s">
        <v>1</v>
      </c>
      <c r="L192" s="259"/>
      <c r="M192" s="260" t="s">
        <v>1</v>
      </c>
      <c r="N192" s="261" t="s">
        <v>44</v>
      </c>
      <c r="O192" s="92"/>
      <c r="P192" s="245">
        <f>O192*H192</f>
        <v>0</v>
      </c>
      <c r="Q192" s="245">
        <v>0</v>
      </c>
      <c r="R192" s="245">
        <f>Q192*H192</f>
        <v>0</v>
      </c>
      <c r="S192" s="245">
        <v>0</v>
      </c>
      <c r="T192" s="246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47" t="s">
        <v>165</v>
      </c>
      <c r="AT192" s="247" t="s">
        <v>186</v>
      </c>
      <c r="AU192" s="247" t="s">
        <v>95</v>
      </c>
      <c r="AY192" s="16" t="s">
        <v>130</v>
      </c>
      <c r="BE192" s="139">
        <f>IF(N192="základní",J192,0)</f>
        <v>0</v>
      </c>
      <c r="BF192" s="139">
        <f>IF(N192="snížená",J192,0)</f>
        <v>0</v>
      </c>
      <c r="BG192" s="139">
        <f>IF(N192="zákl. přenesená",J192,0)</f>
        <v>0</v>
      </c>
      <c r="BH192" s="139">
        <f>IF(N192="sníž. přenesená",J192,0)</f>
        <v>0</v>
      </c>
      <c r="BI192" s="139">
        <f>IF(N192="nulová",J192,0)</f>
        <v>0</v>
      </c>
      <c r="BJ192" s="16" t="s">
        <v>84</v>
      </c>
      <c r="BK192" s="139">
        <f>ROUND(I192*H192,2)</f>
        <v>0</v>
      </c>
      <c r="BL192" s="16" t="s">
        <v>137</v>
      </c>
      <c r="BM192" s="247" t="s">
        <v>353</v>
      </c>
    </row>
    <row r="193" s="2" customFormat="1" ht="16.5" customHeight="1">
      <c r="A193" s="39"/>
      <c r="B193" s="40"/>
      <c r="C193" s="236" t="s">
        <v>354</v>
      </c>
      <c r="D193" s="236" t="s">
        <v>133</v>
      </c>
      <c r="E193" s="237" t="s">
        <v>355</v>
      </c>
      <c r="F193" s="238" t="s">
        <v>356</v>
      </c>
      <c r="G193" s="239" t="s">
        <v>136</v>
      </c>
      <c r="H193" s="240">
        <v>1</v>
      </c>
      <c r="I193" s="241"/>
      <c r="J193" s="242">
        <f>ROUND(I193*H193,2)</f>
        <v>0</v>
      </c>
      <c r="K193" s="238" t="s">
        <v>1</v>
      </c>
      <c r="L193" s="42"/>
      <c r="M193" s="243" t="s">
        <v>1</v>
      </c>
      <c r="N193" s="244" t="s">
        <v>44</v>
      </c>
      <c r="O193" s="92"/>
      <c r="P193" s="245">
        <f>O193*H193</f>
        <v>0</v>
      </c>
      <c r="Q193" s="245">
        <v>0</v>
      </c>
      <c r="R193" s="245">
        <f>Q193*H193</f>
        <v>0</v>
      </c>
      <c r="S193" s="245">
        <v>0</v>
      </c>
      <c r="T193" s="246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47" t="s">
        <v>137</v>
      </c>
      <c r="AT193" s="247" t="s">
        <v>133</v>
      </c>
      <c r="AU193" s="247" t="s">
        <v>95</v>
      </c>
      <c r="AY193" s="16" t="s">
        <v>130</v>
      </c>
      <c r="BE193" s="139">
        <f>IF(N193="základní",J193,0)</f>
        <v>0</v>
      </c>
      <c r="BF193" s="139">
        <f>IF(N193="snížená",J193,0)</f>
        <v>0</v>
      </c>
      <c r="BG193" s="139">
        <f>IF(N193="zákl. přenesená",J193,0)</f>
        <v>0</v>
      </c>
      <c r="BH193" s="139">
        <f>IF(N193="sníž. přenesená",J193,0)</f>
        <v>0</v>
      </c>
      <c r="BI193" s="139">
        <f>IF(N193="nulová",J193,0)</f>
        <v>0</v>
      </c>
      <c r="BJ193" s="16" t="s">
        <v>84</v>
      </c>
      <c r="BK193" s="139">
        <f>ROUND(I193*H193,2)</f>
        <v>0</v>
      </c>
      <c r="BL193" s="16" t="s">
        <v>137</v>
      </c>
      <c r="BM193" s="247" t="s">
        <v>357</v>
      </c>
    </row>
    <row r="194" s="2" customFormat="1" ht="16.5" customHeight="1">
      <c r="A194" s="39"/>
      <c r="B194" s="40"/>
      <c r="C194" s="252" t="s">
        <v>358</v>
      </c>
      <c r="D194" s="252" t="s">
        <v>186</v>
      </c>
      <c r="E194" s="253" t="s">
        <v>359</v>
      </c>
      <c r="F194" s="254" t="s">
        <v>360</v>
      </c>
      <c r="G194" s="255" t="s">
        <v>136</v>
      </c>
      <c r="H194" s="256">
        <v>6</v>
      </c>
      <c r="I194" s="257"/>
      <c r="J194" s="258">
        <f>ROUND(I194*H194,2)</f>
        <v>0</v>
      </c>
      <c r="K194" s="254" t="s">
        <v>1</v>
      </c>
      <c r="L194" s="259"/>
      <c r="M194" s="260" t="s">
        <v>1</v>
      </c>
      <c r="N194" s="261" t="s">
        <v>44</v>
      </c>
      <c r="O194" s="92"/>
      <c r="P194" s="245">
        <f>O194*H194</f>
        <v>0</v>
      </c>
      <c r="Q194" s="245">
        <v>0</v>
      </c>
      <c r="R194" s="245">
        <f>Q194*H194</f>
        <v>0</v>
      </c>
      <c r="S194" s="245">
        <v>0</v>
      </c>
      <c r="T194" s="246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47" t="s">
        <v>165</v>
      </c>
      <c r="AT194" s="247" t="s">
        <v>186</v>
      </c>
      <c r="AU194" s="247" t="s">
        <v>95</v>
      </c>
      <c r="AY194" s="16" t="s">
        <v>130</v>
      </c>
      <c r="BE194" s="139">
        <f>IF(N194="základní",J194,0)</f>
        <v>0</v>
      </c>
      <c r="BF194" s="139">
        <f>IF(N194="snížená",J194,0)</f>
        <v>0</v>
      </c>
      <c r="BG194" s="139">
        <f>IF(N194="zákl. přenesená",J194,0)</f>
        <v>0</v>
      </c>
      <c r="BH194" s="139">
        <f>IF(N194="sníž. přenesená",J194,0)</f>
        <v>0</v>
      </c>
      <c r="BI194" s="139">
        <f>IF(N194="nulová",J194,0)</f>
        <v>0</v>
      </c>
      <c r="BJ194" s="16" t="s">
        <v>84</v>
      </c>
      <c r="BK194" s="139">
        <f>ROUND(I194*H194,2)</f>
        <v>0</v>
      </c>
      <c r="BL194" s="16" t="s">
        <v>137</v>
      </c>
      <c r="BM194" s="247" t="s">
        <v>361</v>
      </c>
    </row>
    <row r="195" s="2" customFormat="1" ht="21.75" customHeight="1">
      <c r="A195" s="39"/>
      <c r="B195" s="40"/>
      <c r="C195" s="236" t="s">
        <v>362</v>
      </c>
      <c r="D195" s="236" t="s">
        <v>133</v>
      </c>
      <c r="E195" s="237" t="s">
        <v>363</v>
      </c>
      <c r="F195" s="238" t="s">
        <v>364</v>
      </c>
      <c r="G195" s="239" t="s">
        <v>136</v>
      </c>
      <c r="H195" s="240">
        <v>6</v>
      </c>
      <c r="I195" s="241"/>
      <c r="J195" s="242">
        <f>ROUND(I195*H195,2)</f>
        <v>0</v>
      </c>
      <c r="K195" s="238" t="s">
        <v>1</v>
      </c>
      <c r="L195" s="42"/>
      <c r="M195" s="243" t="s">
        <v>1</v>
      </c>
      <c r="N195" s="244" t="s">
        <v>44</v>
      </c>
      <c r="O195" s="92"/>
      <c r="P195" s="245">
        <f>O195*H195</f>
        <v>0</v>
      </c>
      <c r="Q195" s="245">
        <v>0</v>
      </c>
      <c r="R195" s="245">
        <f>Q195*H195</f>
        <v>0</v>
      </c>
      <c r="S195" s="245">
        <v>0</v>
      </c>
      <c r="T195" s="246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47" t="s">
        <v>137</v>
      </c>
      <c r="AT195" s="247" t="s">
        <v>133</v>
      </c>
      <c r="AU195" s="247" t="s">
        <v>95</v>
      </c>
      <c r="AY195" s="16" t="s">
        <v>130</v>
      </c>
      <c r="BE195" s="139">
        <f>IF(N195="základní",J195,0)</f>
        <v>0</v>
      </c>
      <c r="BF195" s="139">
        <f>IF(N195="snížená",J195,0)</f>
        <v>0</v>
      </c>
      <c r="BG195" s="139">
        <f>IF(N195="zákl. přenesená",J195,0)</f>
        <v>0</v>
      </c>
      <c r="BH195" s="139">
        <f>IF(N195="sníž. přenesená",J195,0)</f>
        <v>0</v>
      </c>
      <c r="BI195" s="139">
        <f>IF(N195="nulová",J195,0)</f>
        <v>0</v>
      </c>
      <c r="BJ195" s="16" t="s">
        <v>84</v>
      </c>
      <c r="BK195" s="139">
        <f>ROUND(I195*H195,2)</f>
        <v>0</v>
      </c>
      <c r="BL195" s="16" t="s">
        <v>137</v>
      </c>
      <c r="BM195" s="247" t="s">
        <v>365</v>
      </c>
    </row>
    <row r="196" s="2" customFormat="1" ht="16.5" customHeight="1">
      <c r="A196" s="39"/>
      <c r="B196" s="40"/>
      <c r="C196" s="252" t="s">
        <v>366</v>
      </c>
      <c r="D196" s="252" t="s">
        <v>186</v>
      </c>
      <c r="E196" s="253" t="s">
        <v>367</v>
      </c>
      <c r="F196" s="254" t="s">
        <v>368</v>
      </c>
      <c r="G196" s="255" t="s">
        <v>136</v>
      </c>
      <c r="H196" s="256">
        <v>8</v>
      </c>
      <c r="I196" s="257"/>
      <c r="J196" s="258">
        <f>ROUND(I196*H196,2)</f>
        <v>0</v>
      </c>
      <c r="K196" s="254" t="s">
        <v>1</v>
      </c>
      <c r="L196" s="259"/>
      <c r="M196" s="260" t="s">
        <v>1</v>
      </c>
      <c r="N196" s="261" t="s">
        <v>44</v>
      </c>
      <c r="O196" s="92"/>
      <c r="P196" s="245">
        <f>O196*H196</f>
        <v>0</v>
      </c>
      <c r="Q196" s="245">
        <v>0</v>
      </c>
      <c r="R196" s="245">
        <f>Q196*H196</f>
        <v>0</v>
      </c>
      <c r="S196" s="245">
        <v>0</v>
      </c>
      <c r="T196" s="246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47" t="s">
        <v>165</v>
      </c>
      <c r="AT196" s="247" t="s">
        <v>186</v>
      </c>
      <c r="AU196" s="247" t="s">
        <v>95</v>
      </c>
      <c r="AY196" s="16" t="s">
        <v>130</v>
      </c>
      <c r="BE196" s="139">
        <f>IF(N196="základní",J196,0)</f>
        <v>0</v>
      </c>
      <c r="BF196" s="139">
        <f>IF(N196="snížená",J196,0)</f>
        <v>0</v>
      </c>
      <c r="BG196" s="139">
        <f>IF(N196="zákl. přenesená",J196,0)</f>
        <v>0</v>
      </c>
      <c r="BH196" s="139">
        <f>IF(N196="sníž. přenesená",J196,0)</f>
        <v>0</v>
      </c>
      <c r="BI196" s="139">
        <f>IF(N196="nulová",J196,0)</f>
        <v>0</v>
      </c>
      <c r="BJ196" s="16" t="s">
        <v>84</v>
      </c>
      <c r="BK196" s="139">
        <f>ROUND(I196*H196,2)</f>
        <v>0</v>
      </c>
      <c r="BL196" s="16" t="s">
        <v>137</v>
      </c>
      <c r="BM196" s="247" t="s">
        <v>369</v>
      </c>
    </row>
    <row r="197" s="2" customFormat="1" ht="16.5" customHeight="1">
      <c r="A197" s="39"/>
      <c r="B197" s="40"/>
      <c r="C197" s="236" t="s">
        <v>370</v>
      </c>
      <c r="D197" s="236" t="s">
        <v>133</v>
      </c>
      <c r="E197" s="237" t="s">
        <v>371</v>
      </c>
      <c r="F197" s="238" t="s">
        <v>372</v>
      </c>
      <c r="G197" s="239" t="s">
        <v>136</v>
      </c>
      <c r="H197" s="240">
        <v>8</v>
      </c>
      <c r="I197" s="241"/>
      <c r="J197" s="242">
        <f>ROUND(I197*H197,2)</f>
        <v>0</v>
      </c>
      <c r="K197" s="238" t="s">
        <v>1</v>
      </c>
      <c r="L197" s="42"/>
      <c r="M197" s="243" t="s">
        <v>1</v>
      </c>
      <c r="N197" s="244" t="s">
        <v>44</v>
      </c>
      <c r="O197" s="92"/>
      <c r="P197" s="245">
        <f>O197*H197</f>
        <v>0</v>
      </c>
      <c r="Q197" s="245">
        <v>0</v>
      </c>
      <c r="R197" s="245">
        <f>Q197*H197</f>
        <v>0</v>
      </c>
      <c r="S197" s="245">
        <v>0</v>
      </c>
      <c r="T197" s="246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47" t="s">
        <v>137</v>
      </c>
      <c r="AT197" s="247" t="s">
        <v>133</v>
      </c>
      <c r="AU197" s="247" t="s">
        <v>95</v>
      </c>
      <c r="AY197" s="16" t="s">
        <v>130</v>
      </c>
      <c r="BE197" s="139">
        <f>IF(N197="základní",J197,0)</f>
        <v>0</v>
      </c>
      <c r="BF197" s="139">
        <f>IF(N197="snížená",J197,0)</f>
        <v>0</v>
      </c>
      <c r="BG197" s="139">
        <f>IF(N197="zákl. přenesená",J197,0)</f>
        <v>0</v>
      </c>
      <c r="BH197" s="139">
        <f>IF(N197="sníž. přenesená",J197,0)</f>
        <v>0</v>
      </c>
      <c r="BI197" s="139">
        <f>IF(N197="nulová",J197,0)</f>
        <v>0</v>
      </c>
      <c r="BJ197" s="16" t="s">
        <v>84</v>
      </c>
      <c r="BK197" s="139">
        <f>ROUND(I197*H197,2)</f>
        <v>0</v>
      </c>
      <c r="BL197" s="16" t="s">
        <v>137</v>
      </c>
      <c r="BM197" s="247" t="s">
        <v>373</v>
      </c>
    </row>
    <row r="198" s="2" customFormat="1" ht="24.15" customHeight="1">
      <c r="A198" s="39"/>
      <c r="B198" s="40"/>
      <c r="C198" s="252" t="s">
        <v>374</v>
      </c>
      <c r="D198" s="252" t="s">
        <v>186</v>
      </c>
      <c r="E198" s="253" t="s">
        <v>375</v>
      </c>
      <c r="F198" s="254" t="s">
        <v>376</v>
      </c>
      <c r="G198" s="255" t="s">
        <v>136</v>
      </c>
      <c r="H198" s="256">
        <v>2</v>
      </c>
      <c r="I198" s="257"/>
      <c r="J198" s="258">
        <f>ROUND(I198*H198,2)</f>
        <v>0</v>
      </c>
      <c r="K198" s="254" t="s">
        <v>1</v>
      </c>
      <c r="L198" s="259"/>
      <c r="M198" s="260" t="s">
        <v>1</v>
      </c>
      <c r="N198" s="261" t="s">
        <v>44</v>
      </c>
      <c r="O198" s="92"/>
      <c r="P198" s="245">
        <f>O198*H198</f>
        <v>0</v>
      </c>
      <c r="Q198" s="245">
        <v>0</v>
      </c>
      <c r="R198" s="245">
        <f>Q198*H198</f>
        <v>0</v>
      </c>
      <c r="S198" s="245">
        <v>0</v>
      </c>
      <c r="T198" s="246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47" t="s">
        <v>165</v>
      </c>
      <c r="AT198" s="247" t="s">
        <v>186</v>
      </c>
      <c r="AU198" s="247" t="s">
        <v>95</v>
      </c>
      <c r="AY198" s="16" t="s">
        <v>130</v>
      </c>
      <c r="BE198" s="139">
        <f>IF(N198="základní",J198,0)</f>
        <v>0</v>
      </c>
      <c r="BF198" s="139">
        <f>IF(N198="snížená",J198,0)</f>
        <v>0</v>
      </c>
      <c r="BG198" s="139">
        <f>IF(N198="zákl. přenesená",J198,0)</f>
        <v>0</v>
      </c>
      <c r="BH198" s="139">
        <f>IF(N198="sníž. přenesená",J198,0)</f>
        <v>0</v>
      </c>
      <c r="BI198" s="139">
        <f>IF(N198="nulová",J198,0)</f>
        <v>0</v>
      </c>
      <c r="BJ198" s="16" t="s">
        <v>84</v>
      </c>
      <c r="BK198" s="139">
        <f>ROUND(I198*H198,2)</f>
        <v>0</v>
      </c>
      <c r="BL198" s="16" t="s">
        <v>137</v>
      </c>
      <c r="BM198" s="247" t="s">
        <v>377</v>
      </c>
    </row>
    <row r="199" s="2" customFormat="1" ht="21.75" customHeight="1">
      <c r="A199" s="39"/>
      <c r="B199" s="40"/>
      <c r="C199" s="236" t="s">
        <v>378</v>
      </c>
      <c r="D199" s="236" t="s">
        <v>133</v>
      </c>
      <c r="E199" s="237" t="s">
        <v>379</v>
      </c>
      <c r="F199" s="238" t="s">
        <v>380</v>
      </c>
      <c r="G199" s="239" t="s">
        <v>136</v>
      </c>
      <c r="H199" s="240">
        <v>2</v>
      </c>
      <c r="I199" s="241"/>
      <c r="J199" s="242">
        <f>ROUND(I199*H199,2)</f>
        <v>0</v>
      </c>
      <c r="K199" s="238" t="s">
        <v>1</v>
      </c>
      <c r="L199" s="42"/>
      <c r="M199" s="243" t="s">
        <v>1</v>
      </c>
      <c r="N199" s="244" t="s">
        <v>44</v>
      </c>
      <c r="O199" s="92"/>
      <c r="P199" s="245">
        <f>O199*H199</f>
        <v>0</v>
      </c>
      <c r="Q199" s="245">
        <v>0</v>
      </c>
      <c r="R199" s="245">
        <f>Q199*H199</f>
        <v>0</v>
      </c>
      <c r="S199" s="245">
        <v>0</v>
      </c>
      <c r="T199" s="246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47" t="s">
        <v>137</v>
      </c>
      <c r="AT199" s="247" t="s">
        <v>133</v>
      </c>
      <c r="AU199" s="247" t="s">
        <v>95</v>
      </c>
      <c r="AY199" s="16" t="s">
        <v>130</v>
      </c>
      <c r="BE199" s="139">
        <f>IF(N199="základní",J199,0)</f>
        <v>0</v>
      </c>
      <c r="BF199" s="139">
        <f>IF(N199="snížená",J199,0)</f>
        <v>0</v>
      </c>
      <c r="BG199" s="139">
        <f>IF(N199="zákl. přenesená",J199,0)</f>
        <v>0</v>
      </c>
      <c r="BH199" s="139">
        <f>IF(N199="sníž. přenesená",J199,0)</f>
        <v>0</v>
      </c>
      <c r="BI199" s="139">
        <f>IF(N199="nulová",J199,0)</f>
        <v>0</v>
      </c>
      <c r="BJ199" s="16" t="s">
        <v>84</v>
      </c>
      <c r="BK199" s="139">
        <f>ROUND(I199*H199,2)</f>
        <v>0</v>
      </c>
      <c r="BL199" s="16" t="s">
        <v>137</v>
      </c>
      <c r="BM199" s="247" t="s">
        <v>381</v>
      </c>
    </row>
    <row r="200" s="2" customFormat="1" ht="21.75" customHeight="1">
      <c r="A200" s="39"/>
      <c r="B200" s="40"/>
      <c r="C200" s="252" t="s">
        <v>382</v>
      </c>
      <c r="D200" s="252" t="s">
        <v>186</v>
      </c>
      <c r="E200" s="253" t="s">
        <v>383</v>
      </c>
      <c r="F200" s="254" t="s">
        <v>384</v>
      </c>
      <c r="G200" s="255" t="s">
        <v>136</v>
      </c>
      <c r="H200" s="256">
        <v>1</v>
      </c>
      <c r="I200" s="257"/>
      <c r="J200" s="258">
        <f>ROUND(I200*H200,2)</f>
        <v>0</v>
      </c>
      <c r="K200" s="254" t="s">
        <v>1</v>
      </c>
      <c r="L200" s="259"/>
      <c r="M200" s="260" t="s">
        <v>1</v>
      </c>
      <c r="N200" s="261" t="s">
        <v>44</v>
      </c>
      <c r="O200" s="92"/>
      <c r="P200" s="245">
        <f>O200*H200</f>
        <v>0</v>
      </c>
      <c r="Q200" s="245">
        <v>0</v>
      </c>
      <c r="R200" s="245">
        <f>Q200*H200</f>
        <v>0</v>
      </c>
      <c r="S200" s="245">
        <v>0</v>
      </c>
      <c r="T200" s="246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47" t="s">
        <v>165</v>
      </c>
      <c r="AT200" s="247" t="s">
        <v>186</v>
      </c>
      <c r="AU200" s="247" t="s">
        <v>95</v>
      </c>
      <c r="AY200" s="16" t="s">
        <v>130</v>
      </c>
      <c r="BE200" s="139">
        <f>IF(N200="základní",J200,0)</f>
        <v>0</v>
      </c>
      <c r="BF200" s="139">
        <f>IF(N200="snížená",J200,0)</f>
        <v>0</v>
      </c>
      <c r="BG200" s="139">
        <f>IF(N200="zákl. přenesená",J200,0)</f>
        <v>0</v>
      </c>
      <c r="BH200" s="139">
        <f>IF(N200="sníž. přenesená",J200,0)</f>
        <v>0</v>
      </c>
      <c r="BI200" s="139">
        <f>IF(N200="nulová",J200,0)</f>
        <v>0</v>
      </c>
      <c r="BJ200" s="16" t="s">
        <v>84</v>
      </c>
      <c r="BK200" s="139">
        <f>ROUND(I200*H200,2)</f>
        <v>0</v>
      </c>
      <c r="BL200" s="16" t="s">
        <v>137</v>
      </c>
      <c r="BM200" s="247" t="s">
        <v>385</v>
      </c>
    </row>
    <row r="201" s="2" customFormat="1" ht="16.5" customHeight="1">
      <c r="A201" s="39"/>
      <c r="B201" s="40"/>
      <c r="C201" s="252" t="s">
        <v>386</v>
      </c>
      <c r="D201" s="252" t="s">
        <v>186</v>
      </c>
      <c r="E201" s="253" t="s">
        <v>387</v>
      </c>
      <c r="F201" s="254" t="s">
        <v>388</v>
      </c>
      <c r="G201" s="255" t="s">
        <v>136</v>
      </c>
      <c r="H201" s="256">
        <v>2</v>
      </c>
      <c r="I201" s="257"/>
      <c r="J201" s="258">
        <f>ROUND(I201*H201,2)</f>
        <v>0</v>
      </c>
      <c r="K201" s="254" t="s">
        <v>1</v>
      </c>
      <c r="L201" s="259"/>
      <c r="M201" s="260" t="s">
        <v>1</v>
      </c>
      <c r="N201" s="261" t="s">
        <v>44</v>
      </c>
      <c r="O201" s="92"/>
      <c r="P201" s="245">
        <f>O201*H201</f>
        <v>0</v>
      </c>
      <c r="Q201" s="245">
        <v>0</v>
      </c>
      <c r="R201" s="245">
        <f>Q201*H201</f>
        <v>0</v>
      </c>
      <c r="S201" s="245">
        <v>0</v>
      </c>
      <c r="T201" s="246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47" t="s">
        <v>165</v>
      </c>
      <c r="AT201" s="247" t="s">
        <v>186</v>
      </c>
      <c r="AU201" s="247" t="s">
        <v>95</v>
      </c>
      <c r="AY201" s="16" t="s">
        <v>130</v>
      </c>
      <c r="BE201" s="139">
        <f>IF(N201="základní",J201,0)</f>
        <v>0</v>
      </c>
      <c r="BF201" s="139">
        <f>IF(N201="snížená",J201,0)</f>
        <v>0</v>
      </c>
      <c r="BG201" s="139">
        <f>IF(N201="zákl. přenesená",J201,0)</f>
        <v>0</v>
      </c>
      <c r="BH201" s="139">
        <f>IF(N201="sníž. přenesená",J201,0)</f>
        <v>0</v>
      </c>
      <c r="BI201" s="139">
        <f>IF(N201="nulová",J201,0)</f>
        <v>0</v>
      </c>
      <c r="BJ201" s="16" t="s">
        <v>84</v>
      </c>
      <c r="BK201" s="139">
        <f>ROUND(I201*H201,2)</f>
        <v>0</v>
      </c>
      <c r="BL201" s="16" t="s">
        <v>137</v>
      </c>
      <c r="BM201" s="247" t="s">
        <v>389</v>
      </c>
    </row>
    <row r="202" s="2" customFormat="1" ht="16.5" customHeight="1">
      <c r="A202" s="39"/>
      <c r="B202" s="40"/>
      <c r="C202" s="236" t="s">
        <v>390</v>
      </c>
      <c r="D202" s="236" t="s">
        <v>133</v>
      </c>
      <c r="E202" s="237" t="s">
        <v>391</v>
      </c>
      <c r="F202" s="238" t="s">
        <v>392</v>
      </c>
      <c r="G202" s="239" t="s">
        <v>136</v>
      </c>
      <c r="H202" s="240">
        <v>3</v>
      </c>
      <c r="I202" s="241"/>
      <c r="J202" s="242">
        <f>ROUND(I202*H202,2)</f>
        <v>0</v>
      </c>
      <c r="K202" s="238" t="s">
        <v>1</v>
      </c>
      <c r="L202" s="42"/>
      <c r="M202" s="243" t="s">
        <v>1</v>
      </c>
      <c r="N202" s="244" t="s">
        <v>44</v>
      </c>
      <c r="O202" s="92"/>
      <c r="P202" s="245">
        <f>O202*H202</f>
        <v>0</v>
      </c>
      <c r="Q202" s="245">
        <v>0</v>
      </c>
      <c r="R202" s="245">
        <f>Q202*H202</f>
        <v>0</v>
      </c>
      <c r="S202" s="245">
        <v>0</v>
      </c>
      <c r="T202" s="246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47" t="s">
        <v>137</v>
      </c>
      <c r="AT202" s="247" t="s">
        <v>133</v>
      </c>
      <c r="AU202" s="247" t="s">
        <v>95</v>
      </c>
      <c r="AY202" s="16" t="s">
        <v>130</v>
      </c>
      <c r="BE202" s="139">
        <f>IF(N202="základní",J202,0)</f>
        <v>0</v>
      </c>
      <c r="BF202" s="139">
        <f>IF(N202="snížená",J202,0)</f>
        <v>0</v>
      </c>
      <c r="BG202" s="139">
        <f>IF(N202="zákl. přenesená",J202,0)</f>
        <v>0</v>
      </c>
      <c r="BH202" s="139">
        <f>IF(N202="sníž. přenesená",J202,0)</f>
        <v>0</v>
      </c>
      <c r="BI202" s="139">
        <f>IF(N202="nulová",J202,0)</f>
        <v>0</v>
      </c>
      <c r="BJ202" s="16" t="s">
        <v>84</v>
      </c>
      <c r="BK202" s="139">
        <f>ROUND(I202*H202,2)</f>
        <v>0</v>
      </c>
      <c r="BL202" s="16" t="s">
        <v>137</v>
      </c>
      <c r="BM202" s="247" t="s">
        <v>393</v>
      </c>
    </row>
    <row r="203" s="13" customFormat="1">
      <c r="A203" s="13"/>
      <c r="B203" s="262"/>
      <c r="C203" s="263"/>
      <c r="D203" s="248" t="s">
        <v>221</v>
      </c>
      <c r="E203" s="264" t="s">
        <v>1</v>
      </c>
      <c r="F203" s="265" t="s">
        <v>394</v>
      </c>
      <c r="G203" s="263"/>
      <c r="H203" s="266">
        <v>3</v>
      </c>
      <c r="I203" s="267"/>
      <c r="J203" s="263"/>
      <c r="K203" s="263"/>
      <c r="L203" s="268"/>
      <c r="M203" s="269"/>
      <c r="N203" s="270"/>
      <c r="O203" s="270"/>
      <c r="P203" s="270"/>
      <c r="Q203" s="270"/>
      <c r="R203" s="270"/>
      <c r="S203" s="270"/>
      <c r="T203" s="271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72" t="s">
        <v>221</v>
      </c>
      <c r="AU203" s="272" t="s">
        <v>95</v>
      </c>
      <c r="AV203" s="13" t="s">
        <v>95</v>
      </c>
      <c r="AW203" s="13" t="s">
        <v>34</v>
      </c>
      <c r="AX203" s="13" t="s">
        <v>79</v>
      </c>
      <c r="AY203" s="272" t="s">
        <v>130</v>
      </c>
    </row>
    <row r="204" s="14" customFormat="1">
      <c r="A204" s="14"/>
      <c r="B204" s="273"/>
      <c r="C204" s="274"/>
      <c r="D204" s="248" t="s">
        <v>221</v>
      </c>
      <c r="E204" s="275" t="s">
        <v>1</v>
      </c>
      <c r="F204" s="276" t="s">
        <v>223</v>
      </c>
      <c r="G204" s="274"/>
      <c r="H204" s="277">
        <v>3</v>
      </c>
      <c r="I204" s="278"/>
      <c r="J204" s="274"/>
      <c r="K204" s="274"/>
      <c r="L204" s="279"/>
      <c r="M204" s="280"/>
      <c r="N204" s="281"/>
      <c r="O204" s="281"/>
      <c r="P204" s="281"/>
      <c r="Q204" s="281"/>
      <c r="R204" s="281"/>
      <c r="S204" s="281"/>
      <c r="T204" s="282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83" t="s">
        <v>221</v>
      </c>
      <c r="AU204" s="283" t="s">
        <v>95</v>
      </c>
      <c r="AV204" s="14" t="s">
        <v>137</v>
      </c>
      <c r="AW204" s="14" t="s">
        <v>34</v>
      </c>
      <c r="AX204" s="14" t="s">
        <v>84</v>
      </c>
      <c r="AY204" s="283" t="s">
        <v>130</v>
      </c>
    </row>
    <row r="205" s="2" customFormat="1" ht="21.75" customHeight="1">
      <c r="A205" s="39"/>
      <c r="B205" s="40"/>
      <c r="C205" s="252" t="s">
        <v>395</v>
      </c>
      <c r="D205" s="252" t="s">
        <v>186</v>
      </c>
      <c r="E205" s="253" t="s">
        <v>396</v>
      </c>
      <c r="F205" s="254" t="s">
        <v>397</v>
      </c>
      <c r="G205" s="255" t="s">
        <v>136</v>
      </c>
      <c r="H205" s="256">
        <v>3</v>
      </c>
      <c r="I205" s="257"/>
      <c r="J205" s="258">
        <f>ROUND(I205*H205,2)</f>
        <v>0</v>
      </c>
      <c r="K205" s="254" t="s">
        <v>1</v>
      </c>
      <c r="L205" s="259"/>
      <c r="M205" s="260" t="s">
        <v>1</v>
      </c>
      <c r="N205" s="261" t="s">
        <v>44</v>
      </c>
      <c r="O205" s="92"/>
      <c r="P205" s="245">
        <f>O205*H205</f>
        <v>0</v>
      </c>
      <c r="Q205" s="245">
        <v>0</v>
      </c>
      <c r="R205" s="245">
        <f>Q205*H205</f>
        <v>0</v>
      </c>
      <c r="S205" s="245">
        <v>0</v>
      </c>
      <c r="T205" s="246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47" t="s">
        <v>165</v>
      </c>
      <c r="AT205" s="247" t="s">
        <v>186</v>
      </c>
      <c r="AU205" s="247" t="s">
        <v>95</v>
      </c>
      <c r="AY205" s="16" t="s">
        <v>130</v>
      </c>
      <c r="BE205" s="139">
        <f>IF(N205="základní",J205,0)</f>
        <v>0</v>
      </c>
      <c r="BF205" s="139">
        <f>IF(N205="snížená",J205,0)</f>
        <v>0</v>
      </c>
      <c r="BG205" s="139">
        <f>IF(N205="zákl. přenesená",J205,0)</f>
        <v>0</v>
      </c>
      <c r="BH205" s="139">
        <f>IF(N205="sníž. přenesená",J205,0)</f>
        <v>0</v>
      </c>
      <c r="BI205" s="139">
        <f>IF(N205="nulová",J205,0)</f>
        <v>0</v>
      </c>
      <c r="BJ205" s="16" t="s">
        <v>84</v>
      </c>
      <c r="BK205" s="139">
        <f>ROUND(I205*H205,2)</f>
        <v>0</v>
      </c>
      <c r="BL205" s="16" t="s">
        <v>137</v>
      </c>
      <c r="BM205" s="247" t="s">
        <v>398</v>
      </c>
    </row>
    <row r="206" s="2" customFormat="1" ht="16.5" customHeight="1">
      <c r="A206" s="39"/>
      <c r="B206" s="40"/>
      <c r="C206" s="236" t="s">
        <v>399</v>
      </c>
      <c r="D206" s="236" t="s">
        <v>133</v>
      </c>
      <c r="E206" s="237" t="s">
        <v>400</v>
      </c>
      <c r="F206" s="238" t="s">
        <v>401</v>
      </c>
      <c r="G206" s="239" t="s">
        <v>136</v>
      </c>
      <c r="H206" s="240">
        <v>3</v>
      </c>
      <c r="I206" s="241"/>
      <c r="J206" s="242">
        <f>ROUND(I206*H206,2)</f>
        <v>0</v>
      </c>
      <c r="K206" s="238" t="s">
        <v>1</v>
      </c>
      <c r="L206" s="42"/>
      <c r="M206" s="243" t="s">
        <v>1</v>
      </c>
      <c r="N206" s="244" t="s">
        <v>44</v>
      </c>
      <c r="O206" s="92"/>
      <c r="P206" s="245">
        <f>O206*H206</f>
        <v>0</v>
      </c>
      <c r="Q206" s="245">
        <v>0</v>
      </c>
      <c r="R206" s="245">
        <f>Q206*H206</f>
        <v>0</v>
      </c>
      <c r="S206" s="245">
        <v>0</v>
      </c>
      <c r="T206" s="246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47" t="s">
        <v>137</v>
      </c>
      <c r="AT206" s="247" t="s">
        <v>133</v>
      </c>
      <c r="AU206" s="247" t="s">
        <v>95</v>
      </c>
      <c r="AY206" s="16" t="s">
        <v>130</v>
      </c>
      <c r="BE206" s="139">
        <f>IF(N206="základní",J206,0)</f>
        <v>0</v>
      </c>
      <c r="BF206" s="139">
        <f>IF(N206="snížená",J206,0)</f>
        <v>0</v>
      </c>
      <c r="BG206" s="139">
        <f>IF(N206="zákl. přenesená",J206,0)</f>
        <v>0</v>
      </c>
      <c r="BH206" s="139">
        <f>IF(N206="sníž. přenesená",J206,0)</f>
        <v>0</v>
      </c>
      <c r="BI206" s="139">
        <f>IF(N206="nulová",J206,0)</f>
        <v>0</v>
      </c>
      <c r="BJ206" s="16" t="s">
        <v>84</v>
      </c>
      <c r="BK206" s="139">
        <f>ROUND(I206*H206,2)</f>
        <v>0</v>
      </c>
      <c r="BL206" s="16" t="s">
        <v>137</v>
      </c>
      <c r="BM206" s="247" t="s">
        <v>402</v>
      </c>
    </row>
    <row r="207" s="2" customFormat="1" ht="16.5" customHeight="1">
      <c r="A207" s="39"/>
      <c r="B207" s="40"/>
      <c r="C207" s="252" t="s">
        <v>403</v>
      </c>
      <c r="D207" s="252" t="s">
        <v>186</v>
      </c>
      <c r="E207" s="253" t="s">
        <v>404</v>
      </c>
      <c r="F207" s="254" t="s">
        <v>405</v>
      </c>
      <c r="G207" s="255" t="s">
        <v>136</v>
      </c>
      <c r="H207" s="256">
        <v>1</v>
      </c>
      <c r="I207" s="257"/>
      <c r="J207" s="258">
        <f>ROUND(I207*H207,2)</f>
        <v>0</v>
      </c>
      <c r="K207" s="254" t="s">
        <v>1</v>
      </c>
      <c r="L207" s="259"/>
      <c r="M207" s="260" t="s">
        <v>1</v>
      </c>
      <c r="N207" s="261" t="s">
        <v>44</v>
      </c>
      <c r="O207" s="92"/>
      <c r="P207" s="245">
        <f>O207*H207</f>
        <v>0</v>
      </c>
      <c r="Q207" s="245">
        <v>0</v>
      </c>
      <c r="R207" s="245">
        <f>Q207*H207</f>
        <v>0</v>
      </c>
      <c r="S207" s="245">
        <v>0</v>
      </c>
      <c r="T207" s="246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47" t="s">
        <v>165</v>
      </c>
      <c r="AT207" s="247" t="s">
        <v>186</v>
      </c>
      <c r="AU207" s="247" t="s">
        <v>95</v>
      </c>
      <c r="AY207" s="16" t="s">
        <v>130</v>
      </c>
      <c r="BE207" s="139">
        <f>IF(N207="základní",J207,0)</f>
        <v>0</v>
      </c>
      <c r="BF207" s="139">
        <f>IF(N207="snížená",J207,0)</f>
        <v>0</v>
      </c>
      <c r="BG207" s="139">
        <f>IF(N207="zákl. přenesená",J207,0)</f>
        <v>0</v>
      </c>
      <c r="BH207" s="139">
        <f>IF(N207="sníž. přenesená",J207,0)</f>
        <v>0</v>
      </c>
      <c r="BI207" s="139">
        <f>IF(N207="nulová",J207,0)</f>
        <v>0</v>
      </c>
      <c r="BJ207" s="16" t="s">
        <v>84</v>
      </c>
      <c r="BK207" s="139">
        <f>ROUND(I207*H207,2)</f>
        <v>0</v>
      </c>
      <c r="BL207" s="16" t="s">
        <v>137</v>
      </c>
      <c r="BM207" s="247" t="s">
        <v>406</v>
      </c>
    </row>
    <row r="208" s="2" customFormat="1" ht="16.5" customHeight="1">
      <c r="A208" s="39"/>
      <c r="B208" s="40"/>
      <c r="C208" s="252" t="s">
        <v>407</v>
      </c>
      <c r="D208" s="252" t="s">
        <v>186</v>
      </c>
      <c r="E208" s="253" t="s">
        <v>408</v>
      </c>
      <c r="F208" s="254" t="s">
        <v>409</v>
      </c>
      <c r="G208" s="255" t="s">
        <v>136</v>
      </c>
      <c r="H208" s="256">
        <v>1</v>
      </c>
      <c r="I208" s="257"/>
      <c r="J208" s="258">
        <f>ROUND(I208*H208,2)</f>
        <v>0</v>
      </c>
      <c r="K208" s="254" t="s">
        <v>1</v>
      </c>
      <c r="L208" s="259"/>
      <c r="M208" s="260" t="s">
        <v>1</v>
      </c>
      <c r="N208" s="261" t="s">
        <v>44</v>
      </c>
      <c r="O208" s="92"/>
      <c r="P208" s="245">
        <f>O208*H208</f>
        <v>0</v>
      </c>
      <c r="Q208" s="245">
        <v>0</v>
      </c>
      <c r="R208" s="245">
        <f>Q208*H208</f>
        <v>0</v>
      </c>
      <c r="S208" s="245">
        <v>0</v>
      </c>
      <c r="T208" s="246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47" t="s">
        <v>165</v>
      </c>
      <c r="AT208" s="247" t="s">
        <v>186</v>
      </c>
      <c r="AU208" s="247" t="s">
        <v>95</v>
      </c>
      <c r="AY208" s="16" t="s">
        <v>130</v>
      </c>
      <c r="BE208" s="139">
        <f>IF(N208="základní",J208,0)</f>
        <v>0</v>
      </c>
      <c r="BF208" s="139">
        <f>IF(N208="snížená",J208,0)</f>
        <v>0</v>
      </c>
      <c r="BG208" s="139">
        <f>IF(N208="zákl. přenesená",J208,0)</f>
        <v>0</v>
      </c>
      <c r="BH208" s="139">
        <f>IF(N208="sníž. přenesená",J208,0)</f>
        <v>0</v>
      </c>
      <c r="BI208" s="139">
        <f>IF(N208="nulová",J208,0)</f>
        <v>0</v>
      </c>
      <c r="BJ208" s="16" t="s">
        <v>84</v>
      </c>
      <c r="BK208" s="139">
        <f>ROUND(I208*H208,2)</f>
        <v>0</v>
      </c>
      <c r="BL208" s="16" t="s">
        <v>137</v>
      </c>
      <c r="BM208" s="247" t="s">
        <v>410</v>
      </c>
    </row>
    <row r="209" s="2" customFormat="1" ht="16.5" customHeight="1">
      <c r="A209" s="39"/>
      <c r="B209" s="40"/>
      <c r="C209" s="252" t="s">
        <v>411</v>
      </c>
      <c r="D209" s="252" t="s">
        <v>186</v>
      </c>
      <c r="E209" s="253" t="s">
        <v>412</v>
      </c>
      <c r="F209" s="254" t="s">
        <v>413</v>
      </c>
      <c r="G209" s="255" t="s">
        <v>136</v>
      </c>
      <c r="H209" s="256">
        <v>1</v>
      </c>
      <c r="I209" s="257"/>
      <c r="J209" s="258">
        <f>ROUND(I209*H209,2)</f>
        <v>0</v>
      </c>
      <c r="K209" s="254" t="s">
        <v>1</v>
      </c>
      <c r="L209" s="259"/>
      <c r="M209" s="260" t="s">
        <v>1</v>
      </c>
      <c r="N209" s="261" t="s">
        <v>44</v>
      </c>
      <c r="O209" s="92"/>
      <c r="P209" s="245">
        <f>O209*H209</f>
        <v>0</v>
      </c>
      <c r="Q209" s="245">
        <v>0</v>
      </c>
      <c r="R209" s="245">
        <f>Q209*H209</f>
        <v>0</v>
      </c>
      <c r="S209" s="245">
        <v>0</v>
      </c>
      <c r="T209" s="246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47" t="s">
        <v>165</v>
      </c>
      <c r="AT209" s="247" t="s">
        <v>186</v>
      </c>
      <c r="AU209" s="247" t="s">
        <v>95</v>
      </c>
      <c r="AY209" s="16" t="s">
        <v>130</v>
      </c>
      <c r="BE209" s="139">
        <f>IF(N209="základní",J209,0)</f>
        <v>0</v>
      </c>
      <c r="BF209" s="139">
        <f>IF(N209="snížená",J209,0)</f>
        <v>0</v>
      </c>
      <c r="BG209" s="139">
        <f>IF(N209="zákl. přenesená",J209,0)</f>
        <v>0</v>
      </c>
      <c r="BH209" s="139">
        <f>IF(N209="sníž. přenesená",J209,0)</f>
        <v>0</v>
      </c>
      <c r="BI209" s="139">
        <f>IF(N209="nulová",J209,0)</f>
        <v>0</v>
      </c>
      <c r="BJ209" s="16" t="s">
        <v>84</v>
      </c>
      <c r="BK209" s="139">
        <f>ROUND(I209*H209,2)</f>
        <v>0</v>
      </c>
      <c r="BL209" s="16" t="s">
        <v>137</v>
      </c>
      <c r="BM209" s="247" t="s">
        <v>414</v>
      </c>
    </row>
    <row r="210" s="2" customFormat="1" ht="16.5" customHeight="1">
      <c r="A210" s="39"/>
      <c r="B210" s="40"/>
      <c r="C210" s="236" t="s">
        <v>415</v>
      </c>
      <c r="D210" s="236" t="s">
        <v>133</v>
      </c>
      <c r="E210" s="237" t="s">
        <v>416</v>
      </c>
      <c r="F210" s="238" t="s">
        <v>417</v>
      </c>
      <c r="G210" s="239" t="s">
        <v>136</v>
      </c>
      <c r="H210" s="240">
        <v>3</v>
      </c>
      <c r="I210" s="241"/>
      <c r="J210" s="242">
        <f>ROUND(I210*H210,2)</f>
        <v>0</v>
      </c>
      <c r="K210" s="238" t="s">
        <v>1</v>
      </c>
      <c r="L210" s="42"/>
      <c r="M210" s="243" t="s">
        <v>1</v>
      </c>
      <c r="N210" s="244" t="s">
        <v>44</v>
      </c>
      <c r="O210" s="92"/>
      <c r="P210" s="245">
        <f>O210*H210</f>
        <v>0</v>
      </c>
      <c r="Q210" s="245">
        <v>0</v>
      </c>
      <c r="R210" s="245">
        <f>Q210*H210</f>
        <v>0</v>
      </c>
      <c r="S210" s="245">
        <v>0</v>
      </c>
      <c r="T210" s="246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47" t="s">
        <v>137</v>
      </c>
      <c r="AT210" s="247" t="s">
        <v>133</v>
      </c>
      <c r="AU210" s="247" t="s">
        <v>95</v>
      </c>
      <c r="AY210" s="16" t="s">
        <v>130</v>
      </c>
      <c r="BE210" s="139">
        <f>IF(N210="základní",J210,0)</f>
        <v>0</v>
      </c>
      <c r="BF210" s="139">
        <f>IF(N210="snížená",J210,0)</f>
        <v>0</v>
      </c>
      <c r="BG210" s="139">
        <f>IF(N210="zákl. přenesená",J210,0)</f>
        <v>0</v>
      </c>
      <c r="BH210" s="139">
        <f>IF(N210="sníž. přenesená",J210,0)</f>
        <v>0</v>
      </c>
      <c r="BI210" s="139">
        <f>IF(N210="nulová",J210,0)</f>
        <v>0</v>
      </c>
      <c r="BJ210" s="16" t="s">
        <v>84</v>
      </c>
      <c r="BK210" s="139">
        <f>ROUND(I210*H210,2)</f>
        <v>0</v>
      </c>
      <c r="BL210" s="16" t="s">
        <v>137</v>
      </c>
      <c r="BM210" s="247" t="s">
        <v>418</v>
      </c>
    </row>
    <row r="211" s="13" customFormat="1">
      <c r="A211" s="13"/>
      <c r="B211" s="262"/>
      <c r="C211" s="263"/>
      <c r="D211" s="248" t="s">
        <v>221</v>
      </c>
      <c r="E211" s="264" t="s">
        <v>1</v>
      </c>
      <c r="F211" s="265" t="s">
        <v>419</v>
      </c>
      <c r="G211" s="263"/>
      <c r="H211" s="266">
        <v>3</v>
      </c>
      <c r="I211" s="267"/>
      <c r="J211" s="263"/>
      <c r="K211" s="263"/>
      <c r="L211" s="268"/>
      <c r="M211" s="269"/>
      <c r="N211" s="270"/>
      <c r="O211" s="270"/>
      <c r="P211" s="270"/>
      <c r="Q211" s="270"/>
      <c r="R211" s="270"/>
      <c r="S211" s="270"/>
      <c r="T211" s="271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72" t="s">
        <v>221</v>
      </c>
      <c r="AU211" s="272" t="s">
        <v>95</v>
      </c>
      <c r="AV211" s="13" t="s">
        <v>95</v>
      </c>
      <c r="AW211" s="13" t="s">
        <v>34</v>
      </c>
      <c r="AX211" s="13" t="s">
        <v>79</v>
      </c>
      <c r="AY211" s="272" t="s">
        <v>130</v>
      </c>
    </row>
    <row r="212" s="14" customFormat="1">
      <c r="A212" s="14"/>
      <c r="B212" s="273"/>
      <c r="C212" s="274"/>
      <c r="D212" s="248" t="s">
        <v>221</v>
      </c>
      <c r="E212" s="275" t="s">
        <v>1</v>
      </c>
      <c r="F212" s="276" t="s">
        <v>223</v>
      </c>
      <c r="G212" s="274"/>
      <c r="H212" s="277">
        <v>3</v>
      </c>
      <c r="I212" s="278"/>
      <c r="J212" s="274"/>
      <c r="K212" s="274"/>
      <c r="L212" s="279"/>
      <c r="M212" s="280"/>
      <c r="N212" s="281"/>
      <c r="O212" s="281"/>
      <c r="P212" s="281"/>
      <c r="Q212" s="281"/>
      <c r="R212" s="281"/>
      <c r="S212" s="281"/>
      <c r="T212" s="282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83" t="s">
        <v>221</v>
      </c>
      <c r="AU212" s="283" t="s">
        <v>95</v>
      </c>
      <c r="AV212" s="14" t="s">
        <v>137</v>
      </c>
      <c r="AW212" s="14" t="s">
        <v>34</v>
      </c>
      <c r="AX212" s="14" t="s">
        <v>84</v>
      </c>
      <c r="AY212" s="283" t="s">
        <v>130</v>
      </c>
    </row>
    <row r="213" s="2" customFormat="1" ht="16.5" customHeight="1">
      <c r="A213" s="39"/>
      <c r="B213" s="40"/>
      <c r="C213" s="252" t="s">
        <v>420</v>
      </c>
      <c r="D213" s="252" t="s">
        <v>186</v>
      </c>
      <c r="E213" s="253" t="s">
        <v>421</v>
      </c>
      <c r="F213" s="254" t="s">
        <v>422</v>
      </c>
      <c r="G213" s="255" t="s">
        <v>136</v>
      </c>
      <c r="H213" s="256">
        <v>3</v>
      </c>
      <c r="I213" s="257"/>
      <c r="J213" s="258">
        <f>ROUND(I213*H213,2)</f>
        <v>0</v>
      </c>
      <c r="K213" s="254" t="s">
        <v>1</v>
      </c>
      <c r="L213" s="259"/>
      <c r="M213" s="260" t="s">
        <v>1</v>
      </c>
      <c r="N213" s="261" t="s">
        <v>44</v>
      </c>
      <c r="O213" s="92"/>
      <c r="P213" s="245">
        <f>O213*H213</f>
        <v>0</v>
      </c>
      <c r="Q213" s="245">
        <v>0</v>
      </c>
      <c r="R213" s="245">
        <f>Q213*H213</f>
        <v>0</v>
      </c>
      <c r="S213" s="245">
        <v>0</v>
      </c>
      <c r="T213" s="246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47" t="s">
        <v>165</v>
      </c>
      <c r="AT213" s="247" t="s">
        <v>186</v>
      </c>
      <c r="AU213" s="247" t="s">
        <v>95</v>
      </c>
      <c r="AY213" s="16" t="s">
        <v>130</v>
      </c>
      <c r="BE213" s="139">
        <f>IF(N213="základní",J213,0)</f>
        <v>0</v>
      </c>
      <c r="BF213" s="139">
        <f>IF(N213="snížená",J213,0)</f>
        <v>0</v>
      </c>
      <c r="BG213" s="139">
        <f>IF(N213="zákl. přenesená",J213,0)</f>
        <v>0</v>
      </c>
      <c r="BH213" s="139">
        <f>IF(N213="sníž. přenesená",J213,0)</f>
        <v>0</v>
      </c>
      <c r="BI213" s="139">
        <f>IF(N213="nulová",J213,0)</f>
        <v>0</v>
      </c>
      <c r="BJ213" s="16" t="s">
        <v>84</v>
      </c>
      <c r="BK213" s="139">
        <f>ROUND(I213*H213,2)</f>
        <v>0</v>
      </c>
      <c r="BL213" s="16" t="s">
        <v>137</v>
      </c>
      <c r="BM213" s="247" t="s">
        <v>423</v>
      </c>
    </row>
    <row r="214" s="2" customFormat="1" ht="16.5" customHeight="1">
      <c r="A214" s="39"/>
      <c r="B214" s="40"/>
      <c r="C214" s="236" t="s">
        <v>424</v>
      </c>
      <c r="D214" s="236" t="s">
        <v>133</v>
      </c>
      <c r="E214" s="237" t="s">
        <v>425</v>
      </c>
      <c r="F214" s="238" t="s">
        <v>426</v>
      </c>
      <c r="G214" s="239" t="s">
        <v>136</v>
      </c>
      <c r="H214" s="240">
        <v>3</v>
      </c>
      <c r="I214" s="241"/>
      <c r="J214" s="242">
        <f>ROUND(I214*H214,2)</f>
        <v>0</v>
      </c>
      <c r="K214" s="238" t="s">
        <v>1</v>
      </c>
      <c r="L214" s="42"/>
      <c r="M214" s="243" t="s">
        <v>1</v>
      </c>
      <c r="N214" s="244" t="s">
        <v>44</v>
      </c>
      <c r="O214" s="92"/>
      <c r="P214" s="245">
        <f>O214*H214</f>
        <v>0</v>
      </c>
      <c r="Q214" s="245">
        <v>0</v>
      </c>
      <c r="R214" s="245">
        <f>Q214*H214</f>
        <v>0</v>
      </c>
      <c r="S214" s="245">
        <v>0</v>
      </c>
      <c r="T214" s="246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47" t="s">
        <v>137</v>
      </c>
      <c r="AT214" s="247" t="s">
        <v>133</v>
      </c>
      <c r="AU214" s="247" t="s">
        <v>95</v>
      </c>
      <c r="AY214" s="16" t="s">
        <v>130</v>
      </c>
      <c r="BE214" s="139">
        <f>IF(N214="základní",J214,0)</f>
        <v>0</v>
      </c>
      <c r="BF214" s="139">
        <f>IF(N214="snížená",J214,0)</f>
        <v>0</v>
      </c>
      <c r="BG214" s="139">
        <f>IF(N214="zákl. přenesená",J214,0)</f>
        <v>0</v>
      </c>
      <c r="BH214" s="139">
        <f>IF(N214="sníž. přenesená",J214,0)</f>
        <v>0</v>
      </c>
      <c r="BI214" s="139">
        <f>IF(N214="nulová",J214,0)</f>
        <v>0</v>
      </c>
      <c r="BJ214" s="16" t="s">
        <v>84</v>
      </c>
      <c r="BK214" s="139">
        <f>ROUND(I214*H214,2)</f>
        <v>0</v>
      </c>
      <c r="BL214" s="16" t="s">
        <v>137</v>
      </c>
      <c r="BM214" s="247" t="s">
        <v>427</v>
      </c>
    </row>
    <row r="215" s="2" customFormat="1" ht="24.15" customHeight="1">
      <c r="A215" s="39"/>
      <c r="B215" s="40"/>
      <c r="C215" s="252" t="s">
        <v>428</v>
      </c>
      <c r="D215" s="252" t="s">
        <v>186</v>
      </c>
      <c r="E215" s="253" t="s">
        <v>429</v>
      </c>
      <c r="F215" s="254" t="s">
        <v>430</v>
      </c>
      <c r="G215" s="255" t="s">
        <v>136</v>
      </c>
      <c r="H215" s="256">
        <v>1</v>
      </c>
      <c r="I215" s="257"/>
      <c r="J215" s="258">
        <f>ROUND(I215*H215,2)</f>
        <v>0</v>
      </c>
      <c r="K215" s="254" t="s">
        <v>1</v>
      </c>
      <c r="L215" s="259"/>
      <c r="M215" s="260" t="s">
        <v>1</v>
      </c>
      <c r="N215" s="261" t="s">
        <v>44</v>
      </c>
      <c r="O215" s="92"/>
      <c r="P215" s="245">
        <f>O215*H215</f>
        <v>0</v>
      </c>
      <c r="Q215" s="245">
        <v>0</v>
      </c>
      <c r="R215" s="245">
        <f>Q215*H215</f>
        <v>0</v>
      </c>
      <c r="S215" s="245">
        <v>0</v>
      </c>
      <c r="T215" s="246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47" t="s">
        <v>165</v>
      </c>
      <c r="AT215" s="247" t="s">
        <v>186</v>
      </c>
      <c r="AU215" s="247" t="s">
        <v>95</v>
      </c>
      <c r="AY215" s="16" t="s">
        <v>130</v>
      </c>
      <c r="BE215" s="139">
        <f>IF(N215="základní",J215,0)</f>
        <v>0</v>
      </c>
      <c r="BF215" s="139">
        <f>IF(N215="snížená",J215,0)</f>
        <v>0</v>
      </c>
      <c r="BG215" s="139">
        <f>IF(N215="zákl. přenesená",J215,0)</f>
        <v>0</v>
      </c>
      <c r="BH215" s="139">
        <f>IF(N215="sníž. přenesená",J215,0)</f>
        <v>0</v>
      </c>
      <c r="BI215" s="139">
        <f>IF(N215="nulová",J215,0)</f>
        <v>0</v>
      </c>
      <c r="BJ215" s="16" t="s">
        <v>84</v>
      </c>
      <c r="BK215" s="139">
        <f>ROUND(I215*H215,2)</f>
        <v>0</v>
      </c>
      <c r="BL215" s="16" t="s">
        <v>137</v>
      </c>
      <c r="BM215" s="247" t="s">
        <v>431</v>
      </c>
    </row>
    <row r="216" s="2" customFormat="1" ht="24.15" customHeight="1">
      <c r="A216" s="39"/>
      <c r="B216" s="40"/>
      <c r="C216" s="236" t="s">
        <v>432</v>
      </c>
      <c r="D216" s="236" t="s">
        <v>133</v>
      </c>
      <c r="E216" s="237" t="s">
        <v>433</v>
      </c>
      <c r="F216" s="238" t="s">
        <v>434</v>
      </c>
      <c r="G216" s="239" t="s">
        <v>136</v>
      </c>
      <c r="H216" s="240">
        <v>1</v>
      </c>
      <c r="I216" s="241"/>
      <c r="J216" s="242">
        <f>ROUND(I216*H216,2)</f>
        <v>0</v>
      </c>
      <c r="K216" s="238" t="s">
        <v>1</v>
      </c>
      <c r="L216" s="42"/>
      <c r="M216" s="243" t="s">
        <v>1</v>
      </c>
      <c r="N216" s="244" t="s">
        <v>44</v>
      </c>
      <c r="O216" s="92"/>
      <c r="P216" s="245">
        <f>O216*H216</f>
        <v>0</v>
      </c>
      <c r="Q216" s="245">
        <v>0</v>
      </c>
      <c r="R216" s="245">
        <f>Q216*H216</f>
        <v>0</v>
      </c>
      <c r="S216" s="245">
        <v>0</v>
      </c>
      <c r="T216" s="246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47" t="s">
        <v>137</v>
      </c>
      <c r="AT216" s="247" t="s">
        <v>133</v>
      </c>
      <c r="AU216" s="247" t="s">
        <v>95</v>
      </c>
      <c r="AY216" s="16" t="s">
        <v>130</v>
      </c>
      <c r="BE216" s="139">
        <f>IF(N216="základní",J216,0)</f>
        <v>0</v>
      </c>
      <c r="BF216" s="139">
        <f>IF(N216="snížená",J216,0)</f>
        <v>0</v>
      </c>
      <c r="BG216" s="139">
        <f>IF(N216="zákl. přenesená",J216,0)</f>
        <v>0</v>
      </c>
      <c r="BH216" s="139">
        <f>IF(N216="sníž. přenesená",J216,0)</f>
        <v>0</v>
      </c>
      <c r="BI216" s="139">
        <f>IF(N216="nulová",J216,0)</f>
        <v>0</v>
      </c>
      <c r="BJ216" s="16" t="s">
        <v>84</v>
      </c>
      <c r="BK216" s="139">
        <f>ROUND(I216*H216,2)</f>
        <v>0</v>
      </c>
      <c r="BL216" s="16" t="s">
        <v>137</v>
      </c>
      <c r="BM216" s="247" t="s">
        <v>435</v>
      </c>
    </row>
    <row r="217" s="2" customFormat="1" ht="16.5" customHeight="1">
      <c r="A217" s="39"/>
      <c r="B217" s="40"/>
      <c r="C217" s="252" t="s">
        <v>436</v>
      </c>
      <c r="D217" s="252" t="s">
        <v>186</v>
      </c>
      <c r="E217" s="253" t="s">
        <v>437</v>
      </c>
      <c r="F217" s="254" t="s">
        <v>438</v>
      </c>
      <c r="G217" s="255" t="s">
        <v>136</v>
      </c>
      <c r="H217" s="256">
        <v>2</v>
      </c>
      <c r="I217" s="257"/>
      <c r="J217" s="258">
        <f>ROUND(I217*H217,2)</f>
        <v>0</v>
      </c>
      <c r="K217" s="254" t="s">
        <v>1</v>
      </c>
      <c r="L217" s="259"/>
      <c r="M217" s="260" t="s">
        <v>1</v>
      </c>
      <c r="N217" s="261" t="s">
        <v>44</v>
      </c>
      <c r="O217" s="92"/>
      <c r="P217" s="245">
        <f>O217*H217</f>
        <v>0</v>
      </c>
      <c r="Q217" s="245">
        <v>0</v>
      </c>
      <c r="R217" s="245">
        <f>Q217*H217</f>
        <v>0</v>
      </c>
      <c r="S217" s="245">
        <v>0</v>
      </c>
      <c r="T217" s="246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47" t="s">
        <v>165</v>
      </c>
      <c r="AT217" s="247" t="s">
        <v>186</v>
      </c>
      <c r="AU217" s="247" t="s">
        <v>95</v>
      </c>
      <c r="AY217" s="16" t="s">
        <v>130</v>
      </c>
      <c r="BE217" s="139">
        <f>IF(N217="základní",J217,0)</f>
        <v>0</v>
      </c>
      <c r="BF217" s="139">
        <f>IF(N217="snížená",J217,0)</f>
        <v>0</v>
      </c>
      <c r="BG217" s="139">
        <f>IF(N217="zákl. přenesená",J217,0)</f>
        <v>0</v>
      </c>
      <c r="BH217" s="139">
        <f>IF(N217="sníž. přenesená",J217,0)</f>
        <v>0</v>
      </c>
      <c r="BI217" s="139">
        <f>IF(N217="nulová",J217,0)</f>
        <v>0</v>
      </c>
      <c r="BJ217" s="16" t="s">
        <v>84</v>
      </c>
      <c r="BK217" s="139">
        <f>ROUND(I217*H217,2)</f>
        <v>0</v>
      </c>
      <c r="BL217" s="16" t="s">
        <v>137</v>
      </c>
      <c r="BM217" s="247" t="s">
        <v>439</v>
      </c>
    </row>
    <row r="218" s="2" customFormat="1" ht="16.5" customHeight="1">
      <c r="A218" s="39"/>
      <c r="B218" s="40"/>
      <c r="C218" s="236" t="s">
        <v>440</v>
      </c>
      <c r="D218" s="236" t="s">
        <v>133</v>
      </c>
      <c r="E218" s="237" t="s">
        <v>441</v>
      </c>
      <c r="F218" s="238" t="s">
        <v>442</v>
      </c>
      <c r="G218" s="239" t="s">
        <v>136</v>
      </c>
      <c r="H218" s="240">
        <v>2</v>
      </c>
      <c r="I218" s="241"/>
      <c r="J218" s="242">
        <f>ROUND(I218*H218,2)</f>
        <v>0</v>
      </c>
      <c r="K218" s="238" t="s">
        <v>1</v>
      </c>
      <c r="L218" s="42"/>
      <c r="M218" s="243" t="s">
        <v>1</v>
      </c>
      <c r="N218" s="244" t="s">
        <v>44</v>
      </c>
      <c r="O218" s="92"/>
      <c r="P218" s="245">
        <f>O218*H218</f>
        <v>0</v>
      </c>
      <c r="Q218" s="245">
        <v>0</v>
      </c>
      <c r="R218" s="245">
        <f>Q218*H218</f>
        <v>0</v>
      </c>
      <c r="S218" s="245">
        <v>0</v>
      </c>
      <c r="T218" s="246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47" t="s">
        <v>137</v>
      </c>
      <c r="AT218" s="247" t="s">
        <v>133</v>
      </c>
      <c r="AU218" s="247" t="s">
        <v>95</v>
      </c>
      <c r="AY218" s="16" t="s">
        <v>130</v>
      </c>
      <c r="BE218" s="139">
        <f>IF(N218="základní",J218,0)</f>
        <v>0</v>
      </c>
      <c r="BF218" s="139">
        <f>IF(N218="snížená",J218,0)</f>
        <v>0</v>
      </c>
      <c r="BG218" s="139">
        <f>IF(N218="zákl. přenesená",J218,0)</f>
        <v>0</v>
      </c>
      <c r="BH218" s="139">
        <f>IF(N218="sníž. přenesená",J218,0)</f>
        <v>0</v>
      </c>
      <c r="BI218" s="139">
        <f>IF(N218="nulová",J218,0)</f>
        <v>0</v>
      </c>
      <c r="BJ218" s="16" t="s">
        <v>84</v>
      </c>
      <c r="BK218" s="139">
        <f>ROUND(I218*H218,2)</f>
        <v>0</v>
      </c>
      <c r="BL218" s="16" t="s">
        <v>137</v>
      </c>
      <c r="BM218" s="247" t="s">
        <v>443</v>
      </c>
    </row>
    <row r="219" s="2" customFormat="1" ht="21.75" customHeight="1">
      <c r="A219" s="39"/>
      <c r="B219" s="40"/>
      <c r="C219" s="252" t="s">
        <v>444</v>
      </c>
      <c r="D219" s="252" t="s">
        <v>186</v>
      </c>
      <c r="E219" s="253" t="s">
        <v>445</v>
      </c>
      <c r="F219" s="254" t="s">
        <v>446</v>
      </c>
      <c r="G219" s="255" t="s">
        <v>136</v>
      </c>
      <c r="H219" s="256">
        <v>2</v>
      </c>
      <c r="I219" s="257"/>
      <c r="J219" s="258">
        <f>ROUND(I219*H219,2)</f>
        <v>0</v>
      </c>
      <c r="K219" s="254" t="s">
        <v>1</v>
      </c>
      <c r="L219" s="259"/>
      <c r="M219" s="260" t="s">
        <v>1</v>
      </c>
      <c r="N219" s="261" t="s">
        <v>44</v>
      </c>
      <c r="O219" s="92"/>
      <c r="P219" s="245">
        <f>O219*H219</f>
        <v>0</v>
      </c>
      <c r="Q219" s="245">
        <v>0</v>
      </c>
      <c r="R219" s="245">
        <f>Q219*H219</f>
        <v>0</v>
      </c>
      <c r="S219" s="245">
        <v>0</v>
      </c>
      <c r="T219" s="246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47" t="s">
        <v>165</v>
      </c>
      <c r="AT219" s="247" t="s">
        <v>186</v>
      </c>
      <c r="AU219" s="247" t="s">
        <v>95</v>
      </c>
      <c r="AY219" s="16" t="s">
        <v>130</v>
      </c>
      <c r="BE219" s="139">
        <f>IF(N219="základní",J219,0)</f>
        <v>0</v>
      </c>
      <c r="BF219" s="139">
        <f>IF(N219="snížená",J219,0)</f>
        <v>0</v>
      </c>
      <c r="BG219" s="139">
        <f>IF(N219="zákl. přenesená",J219,0)</f>
        <v>0</v>
      </c>
      <c r="BH219" s="139">
        <f>IF(N219="sníž. přenesená",J219,0)</f>
        <v>0</v>
      </c>
      <c r="BI219" s="139">
        <f>IF(N219="nulová",J219,0)</f>
        <v>0</v>
      </c>
      <c r="BJ219" s="16" t="s">
        <v>84</v>
      </c>
      <c r="BK219" s="139">
        <f>ROUND(I219*H219,2)</f>
        <v>0</v>
      </c>
      <c r="BL219" s="16" t="s">
        <v>137</v>
      </c>
      <c r="BM219" s="247" t="s">
        <v>447</v>
      </c>
    </row>
    <row r="220" s="2" customFormat="1" ht="24.15" customHeight="1">
      <c r="A220" s="39"/>
      <c r="B220" s="40"/>
      <c r="C220" s="236" t="s">
        <v>448</v>
      </c>
      <c r="D220" s="236" t="s">
        <v>133</v>
      </c>
      <c r="E220" s="237" t="s">
        <v>449</v>
      </c>
      <c r="F220" s="238" t="s">
        <v>450</v>
      </c>
      <c r="G220" s="239" t="s">
        <v>136</v>
      </c>
      <c r="H220" s="240">
        <v>2</v>
      </c>
      <c r="I220" s="241"/>
      <c r="J220" s="242">
        <f>ROUND(I220*H220,2)</f>
        <v>0</v>
      </c>
      <c r="K220" s="238" t="s">
        <v>1</v>
      </c>
      <c r="L220" s="42"/>
      <c r="M220" s="243" t="s">
        <v>1</v>
      </c>
      <c r="N220" s="244" t="s">
        <v>44</v>
      </c>
      <c r="O220" s="92"/>
      <c r="P220" s="245">
        <f>O220*H220</f>
        <v>0</v>
      </c>
      <c r="Q220" s="245">
        <v>0</v>
      </c>
      <c r="R220" s="245">
        <f>Q220*H220</f>
        <v>0</v>
      </c>
      <c r="S220" s="245">
        <v>0</v>
      </c>
      <c r="T220" s="246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47" t="s">
        <v>137</v>
      </c>
      <c r="AT220" s="247" t="s">
        <v>133</v>
      </c>
      <c r="AU220" s="247" t="s">
        <v>95</v>
      </c>
      <c r="AY220" s="16" t="s">
        <v>130</v>
      </c>
      <c r="BE220" s="139">
        <f>IF(N220="základní",J220,0)</f>
        <v>0</v>
      </c>
      <c r="BF220" s="139">
        <f>IF(N220="snížená",J220,0)</f>
        <v>0</v>
      </c>
      <c r="BG220" s="139">
        <f>IF(N220="zákl. přenesená",J220,0)</f>
        <v>0</v>
      </c>
      <c r="BH220" s="139">
        <f>IF(N220="sníž. přenesená",J220,0)</f>
        <v>0</v>
      </c>
      <c r="BI220" s="139">
        <f>IF(N220="nulová",J220,0)</f>
        <v>0</v>
      </c>
      <c r="BJ220" s="16" t="s">
        <v>84</v>
      </c>
      <c r="BK220" s="139">
        <f>ROUND(I220*H220,2)</f>
        <v>0</v>
      </c>
      <c r="BL220" s="16" t="s">
        <v>137</v>
      </c>
      <c r="BM220" s="247" t="s">
        <v>451</v>
      </c>
    </row>
    <row r="221" s="2" customFormat="1" ht="21.75" customHeight="1">
      <c r="A221" s="39"/>
      <c r="B221" s="40"/>
      <c r="C221" s="252" t="s">
        <v>452</v>
      </c>
      <c r="D221" s="252" t="s">
        <v>186</v>
      </c>
      <c r="E221" s="253" t="s">
        <v>453</v>
      </c>
      <c r="F221" s="254" t="s">
        <v>454</v>
      </c>
      <c r="G221" s="255" t="s">
        <v>136</v>
      </c>
      <c r="H221" s="256">
        <v>1</v>
      </c>
      <c r="I221" s="257"/>
      <c r="J221" s="258">
        <f>ROUND(I221*H221,2)</f>
        <v>0</v>
      </c>
      <c r="K221" s="254" t="s">
        <v>1</v>
      </c>
      <c r="L221" s="259"/>
      <c r="M221" s="260" t="s">
        <v>1</v>
      </c>
      <c r="N221" s="261" t="s">
        <v>44</v>
      </c>
      <c r="O221" s="92"/>
      <c r="P221" s="245">
        <f>O221*H221</f>
        <v>0</v>
      </c>
      <c r="Q221" s="245">
        <v>0</v>
      </c>
      <c r="R221" s="245">
        <f>Q221*H221</f>
        <v>0</v>
      </c>
      <c r="S221" s="245">
        <v>0</v>
      </c>
      <c r="T221" s="246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47" t="s">
        <v>165</v>
      </c>
      <c r="AT221" s="247" t="s">
        <v>186</v>
      </c>
      <c r="AU221" s="247" t="s">
        <v>95</v>
      </c>
      <c r="AY221" s="16" t="s">
        <v>130</v>
      </c>
      <c r="BE221" s="139">
        <f>IF(N221="základní",J221,0)</f>
        <v>0</v>
      </c>
      <c r="BF221" s="139">
        <f>IF(N221="snížená",J221,0)</f>
        <v>0</v>
      </c>
      <c r="BG221" s="139">
        <f>IF(N221="zákl. přenesená",J221,0)</f>
        <v>0</v>
      </c>
      <c r="BH221" s="139">
        <f>IF(N221="sníž. přenesená",J221,0)</f>
        <v>0</v>
      </c>
      <c r="BI221" s="139">
        <f>IF(N221="nulová",J221,0)</f>
        <v>0</v>
      </c>
      <c r="BJ221" s="16" t="s">
        <v>84</v>
      </c>
      <c r="BK221" s="139">
        <f>ROUND(I221*H221,2)</f>
        <v>0</v>
      </c>
      <c r="BL221" s="16" t="s">
        <v>137</v>
      </c>
      <c r="BM221" s="247" t="s">
        <v>455</v>
      </c>
    </row>
    <row r="222" s="2" customFormat="1" ht="24.15" customHeight="1">
      <c r="A222" s="39"/>
      <c r="B222" s="40"/>
      <c r="C222" s="236" t="s">
        <v>456</v>
      </c>
      <c r="D222" s="236" t="s">
        <v>133</v>
      </c>
      <c r="E222" s="237" t="s">
        <v>457</v>
      </c>
      <c r="F222" s="238" t="s">
        <v>458</v>
      </c>
      <c r="G222" s="239" t="s">
        <v>136</v>
      </c>
      <c r="H222" s="240">
        <v>1</v>
      </c>
      <c r="I222" s="241"/>
      <c r="J222" s="242">
        <f>ROUND(I222*H222,2)</f>
        <v>0</v>
      </c>
      <c r="K222" s="238" t="s">
        <v>1</v>
      </c>
      <c r="L222" s="42"/>
      <c r="M222" s="243" t="s">
        <v>1</v>
      </c>
      <c r="N222" s="244" t="s">
        <v>44</v>
      </c>
      <c r="O222" s="92"/>
      <c r="P222" s="245">
        <f>O222*H222</f>
        <v>0</v>
      </c>
      <c r="Q222" s="245">
        <v>0</v>
      </c>
      <c r="R222" s="245">
        <f>Q222*H222</f>
        <v>0</v>
      </c>
      <c r="S222" s="245">
        <v>0</v>
      </c>
      <c r="T222" s="246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47" t="s">
        <v>137</v>
      </c>
      <c r="AT222" s="247" t="s">
        <v>133</v>
      </c>
      <c r="AU222" s="247" t="s">
        <v>95</v>
      </c>
      <c r="AY222" s="16" t="s">
        <v>130</v>
      </c>
      <c r="BE222" s="139">
        <f>IF(N222="základní",J222,0)</f>
        <v>0</v>
      </c>
      <c r="BF222" s="139">
        <f>IF(N222="snížená",J222,0)</f>
        <v>0</v>
      </c>
      <c r="BG222" s="139">
        <f>IF(N222="zákl. přenesená",J222,0)</f>
        <v>0</v>
      </c>
      <c r="BH222" s="139">
        <f>IF(N222="sníž. přenesená",J222,0)</f>
        <v>0</v>
      </c>
      <c r="BI222" s="139">
        <f>IF(N222="nulová",J222,0)</f>
        <v>0</v>
      </c>
      <c r="BJ222" s="16" t="s">
        <v>84</v>
      </c>
      <c r="BK222" s="139">
        <f>ROUND(I222*H222,2)</f>
        <v>0</v>
      </c>
      <c r="BL222" s="16" t="s">
        <v>137</v>
      </c>
      <c r="BM222" s="247" t="s">
        <v>459</v>
      </c>
    </row>
    <row r="223" s="2" customFormat="1" ht="16.5" customHeight="1">
      <c r="A223" s="39"/>
      <c r="B223" s="40"/>
      <c r="C223" s="252" t="s">
        <v>460</v>
      </c>
      <c r="D223" s="252" t="s">
        <v>186</v>
      </c>
      <c r="E223" s="253" t="s">
        <v>461</v>
      </c>
      <c r="F223" s="254" t="s">
        <v>462</v>
      </c>
      <c r="G223" s="255" t="s">
        <v>136</v>
      </c>
      <c r="H223" s="256">
        <v>6</v>
      </c>
      <c r="I223" s="257"/>
      <c r="J223" s="258">
        <f>ROUND(I223*H223,2)</f>
        <v>0</v>
      </c>
      <c r="K223" s="254" t="s">
        <v>1</v>
      </c>
      <c r="L223" s="259"/>
      <c r="M223" s="260" t="s">
        <v>1</v>
      </c>
      <c r="N223" s="261" t="s">
        <v>44</v>
      </c>
      <c r="O223" s="92"/>
      <c r="P223" s="245">
        <f>O223*H223</f>
        <v>0</v>
      </c>
      <c r="Q223" s="245">
        <v>0</v>
      </c>
      <c r="R223" s="245">
        <f>Q223*H223</f>
        <v>0</v>
      </c>
      <c r="S223" s="245">
        <v>0</v>
      </c>
      <c r="T223" s="246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47" t="s">
        <v>165</v>
      </c>
      <c r="AT223" s="247" t="s">
        <v>186</v>
      </c>
      <c r="AU223" s="247" t="s">
        <v>95</v>
      </c>
      <c r="AY223" s="16" t="s">
        <v>130</v>
      </c>
      <c r="BE223" s="139">
        <f>IF(N223="základní",J223,0)</f>
        <v>0</v>
      </c>
      <c r="BF223" s="139">
        <f>IF(N223="snížená",J223,0)</f>
        <v>0</v>
      </c>
      <c r="BG223" s="139">
        <f>IF(N223="zákl. přenesená",J223,0)</f>
        <v>0</v>
      </c>
      <c r="BH223" s="139">
        <f>IF(N223="sníž. přenesená",J223,0)</f>
        <v>0</v>
      </c>
      <c r="BI223" s="139">
        <f>IF(N223="nulová",J223,0)</f>
        <v>0</v>
      </c>
      <c r="BJ223" s="16" t="s">
        <v>84</v>
      </c>
      <c r="BK223" s="139">
        <f>ROUND(I223*H223,2)</f>
        <v>0</v>
      </c>
      <c r="BL223" s="16" t="s">
        <v>137</v>
      </c>
      <c r="BM223" s="247" t="s">
        <v>463</v>
      </c>
    </row>
    <row r="224" s="2" customFormat="1" ht="16.5" customHeight="1">
      <c r="A224" s="39"/>
      <c r="B224" s="40"/>
      <c r="C224" s="236" t="s">
        <v>464</v>
      </c>
      <c r="D224" s="236" t="s">
        <v>133</v>
      </c>
      <c r="E224" s="237" t="s">
        <v>465</v>
      </c>
      <c r="F224" s="238" t="s">
        <v>466</v>
      </c>
      <c r="G224" s="239" t="s">
        <v>136</v>
      </c>
      <c r="H224" s="240">
        <v>6</v>
      </c>
      <c r="I224" s="241"/>
      <c r="J224" s="242">
        <f>ROUND(I224*H224,2)</f>
        <v>0</v>
      </c>
      <c r="K224" s="238" t="s">
        <v>1</v>
      </c>
      <c r="L224" s="42"/>
      <c r="M224" s="243" t="s">
        <v>1</v>
      </c>
      <c r="N224" s="244" t="s">
        <v>44</v>
      </c>
      <c r="O224" s="92"/>
      <c r="P224" s="245">
        <f>O224*H224</f>
        <v>0</v>
      </c>
      <c r="Q224" s="245">
        <v>0</v>
      </c>
      <c r="R224" s="245">
        <f>Q224*H224</f>
        <v>0</v>
      </c>
      <c r="S224" s="245">
        <v>0</v>
      </c>
      <c r="T224" s="246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47" t="s">
        <v>137</v>
      </c>
      <c r="AT224" s="247" t="s">
        <v>133</v>
      </c>
      <c r="AU224" s="247" t="s">
        <v>95</v>
      </c>
      <c r="AY224" s="16" t="s">
        <v>130</v>
      </c>
      <c r="BE224" s="139">
        <f>IF(N224="základní",J224,0)</f>
        <v>0</v>
      </c>
      <c r="BF224" s="139">
        <f>IF(N224="snížená",J224,0)</f>
        <v>0</v>
      </c>
      <c r="BG224" s="139">
        <f>IF(N224="zákl. přenesená",J224,0)</f>
        <v>0</v>
      </c>
      <c r="BH224" s="139">
        <f>IF(N224="sníž. přenesená",J224,0)</f>
        <v>0</v>
      </c>
      <c r="BI224" s="139">
        <f>IF(N224="nulová",J224,0)</f>
        <v>0</v>
      </c>
      <c r="BJ224" s="16" t="s">
        <v>84</v>
      </c>
      <c r="BK224" s="139">
        <f>ROUND(I224*H224,2)</f>
        <v>0</v>
      </c>
      <c r="BL224" s="16" t="s">
        <v>137</v>
      </c>
      <c r="BM224" s="247" t="s">
        <v>467</v>
      </c>
    </row>
    <row r="225" s="2" customFormat="1" ht="16.5" customHeight="1">
      <c r="A225" s="39"/>
      <c r="B225" s="40"/>
      <c r="C225" s="252" t="s">
        <v>468</v>
      </c>
      <c r="D225" s="252" t="s">
        <v>186</v>
      </c>
      <c r="E225" s="253" t="s">
        <v>469</v>
      </c>
      <c r="F225" s="254" t="s">
        <v>470</v>
      </c>
      <c r="G225" s="255" t="s">
        <v>148</v>
      </c>
      <c r="H225" s="256">
        <v>16</v>
      </c>
      <c r="I225" s="257"/>
      <c r="J225" s="258">
        <f>ROUND(I225*H225,2)</f>
        <v>0</v>
      </c>
      <c r="K225" s="254" t="s">
        <v>1</v>
      </c>
      <c r="L225" s="259"/>
      <c r="M225" s="260" t="s">
        <v>1</v>
      </c>
      <c r="N225" s="261" t="s">
        <v>44</v>
      </c>
      <c r="O225" s="92"/>
      <c r="P225" s="245">
        <f>O225*H225</f>
        <v>0</v>
      </c>
      <c r="Q225" s="245">
        <v>0</v>
      </c>
      <c r="R225" s="245">
        <f>Q225*H225</f>
        <v>0</v>
      </c>
      <c r="S225" s="245">
        <v>0</v>
      </c>
      <c r="T225" s="246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47" t="s">
        <v>165</v>
      </c>
      <c r="AT225" s="247" t="s">
        <v>186</v>
      </c>
      <c r="AU225" s="247" t="s">
        <v>95</v>
      </c>
      <c r="AY225" s="16" t="s">
        <v>130</v>
      </c>
      <c r="BE225" s="139">
        <f>IF(N225="základní",J225,0)</f>
        <v>0</v>
      </c>
      <c r="BF225" s="139">
        <f>IF(N225="snížená",J225,0)</f>
        <v>0</v>
      </c>
      <c r="BG225" s="139">
        <f>IF(N225="zákl. přenesená",J225,0)</f>
        <v>0</v>
      </c>
      <c r="BH225" s="139">
        <f>IF(N225="sníž. přenesená",J225,0)</f>
        <v>0</v>
      </c>
      <c r="BI225" s="139">
        <f>IF(N225="nulová",J225,0)</f>
        <v>0</v>
      </c>
      <c r="BJ225" s="16" t="s">
        <v>84</v>
      </c>
      <c r="BK225" s="139">
        <f>ROUND(I225*H225,2)</f>
        <v>0</v>
      </c>
      <c r="BL225" s="16" t="s">
        <v>137</v>
      </c>
      <c r="BM225" s="247" t="s">
        <v>471</v>
      </c>
    </row>
    <row r="226" s="2" customFormat="1" ht="21.75" customHeight="1">
      <c r="A226" s="39"/>
      <c r="B226" s="40"/>
      <c r="C226" s="236" t="s">
        <v>472</v>
      </c>
      <c r="D226" s="236" t="s">
        <v>133</v>
      </c>
      <c r="E226" s="237" t="s">
        <v>473</v>
      </c>
      <c r="F226" s="238" t="s">
        <v>474</v>
      </c>
      <c r="G226" s="239" t="s">
        <v>148</v>
      </c>
      <c r="H226" s="240">
        <v>16</v>
      </c>
      <c r="I226" s="241"/>
      <c r="J226" s="242">
        <f>ROUND(I226*H226,2)</f>
        <v>0</v>
      </c>
      <c r="K226" s="238" t="s">
        <v>1</v>
      </c>
      <c r="L226" s="42"/>
      <c r="M226" s="243" t="s">
        <v>1</v>
      </c>
      <c r="N226" s="244" t="s">
        <v>44</v>
      </c>
      <c r="O226" s="92"/>
      <c r="P226" s="245">
        <f>O226*H226</f>
        <v>0</v>
      </c>
      <c r="Q226" s="245">
        <v>0</v>
      </c>
      <c r="R226" s="245">
        <f>Q226*H226</f>
        <v>0</v>
      </c>
      <c r="S226" s="245">
        <v>0</v>
      </c>
      <c r="T226" s="246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47" t="s">
        <v>137</v>
      </c>
      <c r="AT226" s="247" t="s">
        <v>133</v>
      </c>
      <c r="AU226" s="247" t="s">
        <v>95</v>
      </c>
      <c r="AY226" s="16" t="s">
        <v>130</v>
      </c>
      <c r="BE226" s="139">
        <f>IF(N226="základní",J226,0)</f>
        <v>0</v>
      </c>
      <c r="BF226" s="139">
        <f>IF(N226="snížená",J226,0)</f>
        <v>0</v>
      </c>
      <c r="BG226" s="139">
        <f>IF(N226="zákl. přenesená",J226,0)</f>
        <v>0</v>
      </c>
      <c r="BH226" s="139">
        <f>IF(N226="sníž. přenesená",J226,0)</f>
        <v>0</v>
      </c>
      <c r="BI226" s="139">
        <f>IF(N226="nulová",J226,0)</f>
        <v>0</v>
      </c>
      <c r="BJ226" s="16" t="s">
        <v>84</v>
      </c>
      <c r="BK226" s="139">
        <f>ROUND(I226*H226,2)</f>
        <v>0</v>
      </c>
      <c r="BL226" s="16" t="s">
        <v>137</v>
      </c>
      <c r="BM226" s="247" t="s">
        <v>475</v>
      </c>
    </row>
    <row r="227" s="2" customFormat="1" ht="49.05" customHeight="1">
      <c r="A227" s="39"/>
      <c r="B227" s="40"/>
      <c r="C227" s="236" t="s">
        <v>476</v>
      </c>
      <c r="D227" s="236" t="s">
        <v>133</v>
      </c>
      <c r="E227" s="237" t="s">
        <v>477</v>
      </c>
      <c r="F227" s="238" t="s">
        <v>478</v>
      </c>
      <c r="G227" s="239" t="s">
        <v>479</v>
      </c>
      <c r="H227" s="240">
        <v>1</v>
      </c>
      <c r="I227" s="241"/>
      <c r="J227" s="242">
        <f>ROUND(I227*H227,2)</f>
        <v>0</v>
      </c>
      <c r="K227" s="238" t="s">
        <v>480</v>
      </c>
      <c r="L227" s="42"/>
      <c r="M227" s="243" t="s">
        <v>1</v>
      </c>
      <c r="N227" s="244" t="s">
        <v>44</v>
      </c>
      <c r="O227" s="92"/>
      <c r="P227" s="245">
        <f>O227*H227</f>
        <v>0</v>
      </c>
      <c r="Q227" s="245">
        <v>0</v>
      </c>
      <c r="R227" s="245">
        <f>Q227*H227</f>
        <v>0</v>
      </c>
      <c r="S227" s="245">
        <v>0</v>
      </c>
      <c r="T227" s="246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47" t="s">
        <v>399</v>
      </c>
      <c r="AT227" s="247" t="s">
        <v>133</v>
      </c>
      <c r="AU227" s="247" t="s">
        <v>95</v>
      </c>
      <c r="AY227" s="16" t="s">
        <v>130</v>
      </c>
      <c r="BE227" s="139">
        <f>IF(N227="základní",J227,0)</f>
        <v>0</v>
      </c>
      <c r="BF227" s="139">
        <f>IF(N227="snížená",J227,0)</f>
        <v>0</v>
      </c>
      <c r="BG227" s="139">
        <f>IF(N227="zákl. přenesená",J227,0)</f>
        <v>0</v>
      </c>
      <c r="BH227" s="139">
        <f>IF(N227="sníž. přenesená",J227,0)</f>
        <v>0</v>
      </c>
      <c r="BI227" s="139">
        <f>IF(N227="nulová",J227,0)</f>
        <v>0</v>
      </c>
      <c r="BJ227" s="16" t="s">
        <v>84</v>
      </c>
      <c r="BK227" s="139">
        <f>ROUND(I227*H227,2)</f>
        <v>0</v>
      </c>
      <c r="BL227" s="16" t="s">
        <v>399</v>
      </c>
      <c r="BM227" s="247" t="s">
        <v>481</v>
      </c>
    </row>
    <row r="228" s="2" customFormat="1" ht="37.8" customHeight="1">
      <c r="A228" s="39"/>
      <c r="B228" s="40"/>
      <c r="C228" s="236" t="s">
        <v>482</v>
      </c>
      <c r="D228" s="236" t="s">
        <v>133</v>
      </c>
      <c r="E228" s="237" t="s">
        <v>483</v>
      </c>
      <c r="F228" s="238" t="s">
        <v>484</v>
      </c>
      <c r="G228" s="239" t="s">
        <v>479</v>
      </c>
      <c r="H228" s="240">
        <v>1</v>
      </c>
      <c r="I228" s="241"/>
      <c r="J228" s="242">
        <f>ROUND(I228*H228,2)</f>
        <v>0</v>
      </c>
      <c r="K228" s="238" t="s">
        <v>480</v>
      </c>
      <c r="L228" s="42"/>
      <c r="M228" s="243" t="s">
        <v>1</v>
      </c>
      <c r="N228" s="244" t="s">
        <v>44</v>
      </c>
      <c r="O228" s="92"/>
      <c r="P228" s="245">
        <f>O228*H228</f>
        <v>0</v>
      </c>
      <c r="Q228" s="245">
        <v>0</v>
      </c>
      <c r="R228" s="245">
        <f>Q228*H228</f>
        <v>0</v>
      </c>
      <c r="S228" s="245">
        <v>0</v>
      </c>
      <c r="T228" s="246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47" t="s">
        <v>399</v>
      </c>
      <c r="AT228" s="247" t="s">
        <v>133</v>
      </c>
      <c r="AU228" s="247" t="s">
        <v>95</v>
      </c>
      <c r="AY228" s="16" t="s">
        <v>130</v>
      </c>
      <c r="BE228" s="139">
        <f>IF(N228="základní",J228,0)</f>
        <v>0</v>
      </c>
      <c r="BF228" s="139">
        <f>IF(N228="snížená",J228,0)</f>
        <v>0</v>
      </c>
      <c r="BG228" s="139">
        <f>IF(N228="zákl. přenesená",J228,0)</f>
        <v>0</v>
      </c>
      <c r="BH228" s="139">
        <f>IF(N228="sníž. přenesená",J228,0)</f>
        <v>0</v>
      </c>
      <c r="BI228" s="139">
        <f>IF(N228="nulová",J228,0)</f>
        <v>0</v>
      </c>
      <c r="BJ228" s="16" t="s">
        <v>84</v>
      </c>
      <c r="BK228" s="139">
        <f>ROUND(I228*H228,2)</f>
        <v>0</v>
      </c>
      <c r="BL228" s="16" t="s">
        <v>399</v>
      </c>
      <c r="BM228" s="247" t="s">
        <v>485</v>
      </c>
    </row>
    <row r="229" s="12" customFormat="1" ht="25.92" customHeight="1">
      <c r="A229" s="12"/>
      <c r="B229" s="220"/>
      <c r="C229" s="221"/>
      <c r="D229" s="222" t="s">
        <v>78</v>
      </c>
      <c r="E229" s="223" t="s">
        <v>109</v>
      </c>
      <c r="F229" s="223" t="s">
        <v>486</v>
      </c>
      <c r="G229" s="221"/>
      <c r="H229" s="221"/>
      <c r="I229" s="224"/>
      <c r="J229" s="225">
        <f>BK229</f>
        <v>0</v>
      </c>
      <c r="K229" s="221"/>
      <c r="L229" s="226"/>
      <c r="M229" s="227"/>
      <c r="N229" s="228"/>
      <c r="O229" s="228"/>
      <c r="P229" s="229">
        <f>SUM(P230:P242)</f>
        <v>0</v>
      </c>
      <c r="Q229" s="228"/>
      <c r="R229" s="229">
        <f>SUM(R230:R242)</f>
        <v>0</v>
      </c>
      <c r="S229" s="228"/>
      <c r="T229" s="230">
        <f>SUM(T230:T242)</f>
        <v>0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231" t="s">
        <v>84</v>
      </c>
      <c r="AT229" s="232" t="s">
        <v>78</v>
      </c>
      <c r="AU229" s="232" t="s">
        <v>79</v>
      </c>
      <c r="AY229" s="231" t="s">
        <v>130</v>
      </c>
      <c r="BK229" s="233">
        <f>SUM(BK230:BK242)</f>
        <v>0</v>
      </c>
    </row>
    <row r="230" s="2" customFormat="1" ht="21.75" customHeight="1">
      <c r="A230" s="39"/>
      <c r="B230" s="40"/>
      <c r="C230" s="236" t="s">
        <v>487</v>
      </c>
      <c r="D230" s="236" t="s">
        <v>133</v>
      </c>
      <c r="E230" s="237" t="s">
        <v>488</v>
      </c>
      <c r="F230" s="238" t="s">
        <v>489</v>
      </c>
      <c r="G230" s="239" t="s">
        <v>490</v>
      </c>
      <c r="H230" s="240">
        <v>8</v>
      </c>
      <c r="I230" s="241"/>
      <c r="J230" s="242">
        <f>ROUND(I230*H230,2)</f>
        <v>0</v>
      </c>
      <c r="K230" s="238" t="s">
        <v>1</v>
      </c>
      <c r="L230" s="42"/>
      <c r="M230" s="243" t="s">
        <v>1</v>
      </c>
      <c r="N230" s="244" t="s">
        <v>44</v>
      </c>
      <c r="O230" s="92"/>
      <c r="P230" s="245">
        <f>O230*H230</f>
        <v>0</v>
      </c>
      <c r="Q230" s="245">
        <v>0</v>
      </c>
      <c r="R230" s="245">
        <f>Q230*H230</f>
        <v>0</v>
      </c>
      <c r="S230" s="245">
        <v>0</v>
      </c>
      <c r="T230" s="246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47" t="s">
        <v>137</v>
      </c>
      <c r="AT230" s="247" t="s">
        <v>133</v>
      </c>
      <c r="AU230" s="247" t="s">
        <v>84</v>
      </c>
      <c r="AY230" s="16" t="s">
        <v>130</v>
      </c>
      <c r="BE230" s="139">
        <f>IF(N230="základní",J230,0)</f>
        <v>0</v>
      </c>
      <c r="BF230" s="139">
        <f>IF(N230="snížená",J230,0)</f>
        <v>0</v>
      </c>
      <c r="BG230" s="139">
        <f>IF(N230="zákl. přenesená",J230,0)</f>
        <v>0</v>
      </c>
      <c r="BH230" s="139">
        <f>IF(N230="sníž. přenesená",J230,0)</f>
        <v>0</v>
      </c>
      <c r="BI230" s="139">
        <f>IF(N230="nulová",J230,0)</f>
        <v>0</v>
      </c>
      <c r="BJ230" s="16" t="s">
        <v>84</v>
      </c>
      <c r="BK230" s="139">
        <f>ROUND(I230*H230,2)</f>
        <v>0</v>
      </c>
      <c r="BL230" s="16" t="s">
        <v>137</v>
      </c>
      <c r="BM230" s="247" t="s">
        <v>491</v>
      </c>
    </row>
    <row r="231" s="2" customFormat="1" ht="16.5" customHeight="1">
      <c r="A231" s="39"/>
      <c r="B231" s="40"/>
      <c r="C231" s="236" t="s">
        <v>492</v>
      </c>
      <c r="D231" s="236" t="s">
        <v>133</v>
      </c>
      <c r="E231" s="237" t="s">
        <v>493</v>
      </c>
      <c r="F231" s="238" t="s">
        <v>494</v>
      </c>
      <c r="G231" s="239" t="s">
        <v>495</v>
      </c>
      <c r="H231" s="240">
        <v>1</v>
      </c>
      <c r="I231" s="241"/>
      <c r="J231" s="242">
        <f>ROUND(I231*H231,2)</f>
        <v>0</v>
      </c>
      <c r="K231" s="238" t="s">
        <v>1</v>
      </c>
      <c r="L231" s="42"/>
      <c r="M231" s="243" t="s">
        <v>1</v>
      </c>
      <c r="N231" s="244" t="s">
        <v>44</v>
      </c>
      <c r="O231" s="92"/>
      <c r="P231" s="245">
        <f>O231*H231</f>
        <v>0</v>
      </c>
      <c r="Q231" s="245">
        <v>0</v>
      </c>
      <c r="R231" s="245">
        <f>Q231*H231</f>
        <v>0</v>
      </c>
      <c r="S231" s="245">
        <v>0</v>
      </c>
      <c r="T231" s="246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47" t="s">
        <v>137</v>
      </c>
      <c r="AT231" s="247" t="s">
        <v>133</v>
      </c>
      <c r="AU231" s="247" t="s">
        <v>84</v>
      </c>
      <c r="AY231" s="16" t="s">
        <v>130</v>
      </c>
      <c r="BE231" s="139">
        <f>IF(N231="základní",J231,0)</f>
        <v>0</v>
      </c>
      <c r="BF231" s="139">
        <f>IF(N231="snížená",J231,0)</f>
        <v>0</v>
      </c>
      <c r="BG231" s="139">
        <f>IF(N231="zákl. přenesená",J231,0)</f>
        <v>0</v>
      </c>
      <c r="BH231" s="139">
        <f>IF(N231="sníž. přenesená",J231,0)</f>
        <v>0</v>
      </c>
      <c r="BI231" s="139">
        <f>IF(N231="nulová",J231,0)</f>
        <v>0</v>
      </c>
      <c r="BJ231" s="16" t="s">
        <v>84</v>
      </c>
      <c r="BK231" s="139">
        <f>ROUND(I231*H231,2)</f>
        <v>0</v>
      </c>
      <c r="BL231" s="16" t="s">
        <v>137</v>
      </c>
      <c r="BM231" s="247" t="s">
        <v>496</v>
      </c>
    </row>
    <row r="232" s="2" customFormat="1" ht="24.15" customHeight="1">
      <c r="A232" s="39"/>
      <c r="B232" s="40"/>
      <c r="C232" s="236" t="s">
        <v>497</v>
      </c>
      <c r="D232" s="236" t="s">
        <v>133</v>
      </c>
      <c r="E232" s="237" t="s">
        <v>498</v>
      </c>
      <c r="F232" s="238" t="s">
        <v>499</v>
      </c>
      <c r="G232" s="239" t="s">
        <v>490</v>
      </c>
      <c r="H232" s="240">
        <v>8</v>
      </c>
      <c r="I232" s="241"/>
      <c r="J232" s="242">
        <f>ROUND(I232*H232,2)</f>
        <v>0</v>
      </c>
      <c r="K232" s="238" t="s">
        <v>1</v>
      </c>
      <c r="L232" s="42"/>
      <c r="M232" s="243" t="s">
        <v>1</v>
      </c>
      <c r="N232" s="244" t="s">
        <v>44</v>
      </c>
      <c r="O232" s="92"/>
      <c r="P232" s="245">
        <f>O232*H232</f>
        <v>0</v>
      </c>
      <c r="Q232" s="245">
        <v>0</v>
      </c>
      <c r="R232" s="245">
        <f>Q232*H232</f>
        <v>0</v>
      </c>
      <c r="S232" s="245">
        <v>0</v>
      </c>
      <c r="T232" s="246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47" t="s">
        <v>137</v>
      </c>
      <c r="AT232" s="247" t="s">
        <v>133</v>
      </c>
      <c r="AU232" s="247" t="s">
        <v>84</v>
      </c>
      <c r="AY232" s="16" t="s">
        <v>130</v>
      </c>
      <c r="BE232" s="139">
        <f>IF(N232="základní",J232,0)</f>
        <v>0</v>
      </c>
      <c r="BF232" s="139">
        <f>IF(N232="snížená",J232,0)</f>
        <v>0</v>
      </c>
      <c r="BG232" s="139">
        <f>IF(N232="zákl. přenesená",J232,0)</f>
        <v>0</v>
      </c>
      <c r="BH232" s="139">
        <f>IF(N232="sníž. přenesená",J232,0)</f>
        <v>0</v>
      </c>
      <c r="BI232" s="139">
        <f>IF(N232="nulová",J232,0)</f>
        <v>0</v>
      </c>
      <c r="BJ232" s="16" t="s">
        <v>84</v>
      </c>
      <c r="BK232" s="139">
        <f>ROUND(I232*H232,2)</f>
        <v>0</v>
      </c>
      <c r="BL232" s="16" t="s">
        <v>137</v>
      </c>
      <c r="BM232" s="247" t="s">
        <v>500</v>
      </c>
    </row>
    <row r="233" s="2" customFormat="1">
      <c r="A233" s="39"/>
      <c r="B233" s="40"/>
      <c r="C233" s="41"/>
      <c r="D233" s="248" t="s">
        <v>139</v>
      </c>
      <c r="E233" s="41"/>
      <c r="F233" s="249" t="s">
        <v>501</v>
      </c>
      <c r="G233" s="41"/>
      <c r="H233" s="41"/>
      <c r="I233" s="206"/>
      <c r="J233" s="41"/>
      <c r="K233" s="41"/>
      <c r="L233" s="42"/>
      <c r="M233" s="250"/>
      <c r="N233" s="251"/>
      <c r="O233" s="92"/>
      <c r="P233" s="92"/>
      <c r="Q233" s="92"/>
      <c r="R233" s="92"/>
      <c r="S233" s="92"/>
      <c r="T233" s="93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T233" s="16" t="s">
        <v>139</v>
      </c>
      <c r="AU233" s="16" t="s">
        <v>84</v>
      </c>
    </row>
    <row r="234" s="2" customFormat="1" ht="16.5" customHeight="1">
      <c r="A234" s="39"/>
      <c r="B234" s="40"/>
      <c r="C234" s="236" t="s">
        <v>502</v>
      </c>
      <c r="D234" s="236" t="s">
        <v>133</v>
      </c>
      <c r="E234" s="237" t="s">
        <v>503</v>
      </c>
      <c r="F234" s="238" t="s">
        <v>504</v>
      </c>
      <c r="G234" s="239" t="s">
        <v>505</v>
      </c>
      <c r="H234" s="240">
        <v>19.399999999999999</v>
      </c>
      <c r="I234" s="241"/>
      <c r="J234" s="242">
        <f>ROUND(I234*H234,2)</f>
        <v>0</v>
      </c>
      <c r="K234" s="238" t="s">
        <v>1</v>
      </c>
      <c r="L234" s="42"/>
      <c r="M234" s="243" t="s">
        <v>1</v>
      </c>
      <c r="N234" s="244" t="s">
        <v>44</v>
      </c>
      <c r="O234" s="92"/>
      <c r="P234" s="245">
        <f>O234*H234</f>
        <v>0</v>
      </c>
      <c r="Q234" s="245">
        <v>0</v>
      </c>
      <c r="R234" s="245">
        <f>Q234*H234</f>
        <v>0</v>
      </c>
      <c r="S234" s="245">
        <v>0</v>
      </c>
      <c r="T234" s="246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47" t="s">
        <v>506</v>
      </c>
      <c r="AT234" s="247" t="s">
        <v>133</v>
      </c>
      <c r="AU234" s="247" t="s">
        <v>84</v>
      </c>
      <c r="AY234" s="16" t="s">
        <v>130</v>
      </c>
      <c r="BE234" s="139">
        <f>IF(N234="základní",J234,0)</f>
        <v>0</v>
      </c>
      <c r="BF234" s="139">
        <f>IF(N234="snížená",J234,0)</f>
        <v>0</v>
      </c>
      <c r="BG234" s="139">
        <f>IF(N234="zákl. přenesená",J234,0)</f>
        <v>0</v>
      </c>
      <c r="BH234" s="139">
        <f>IF(N234="sníž. přenesená",J234,0)</f>
        <v>0</v>
      </c>
      <c r="BI234" s="139">
        <f>IF(N234="nulová",J234,0)</f>
        <v>0</v>
      </c>
      <c r="BJ234" s="16" t="s">
        <v>84</v>
      </c>
      <c r="BK234" s="139">
        <f>ROUND(I234*H234,2)</f>
        <v>0</v>
      </c>
      <c r="BL234" s="16" t="s">
        <v>506</v>
      </c>
      <c r="BM234" s="247" t="s">
        <v>507</v>
      </c>
    </row>
    <row r="235" s="2" customFormat="1">
      <c r="A235" s="39"/>
      <c r="B235" s="40"/>
      <c r="C235" s="41"/>
      <c r="D235" s="248" t="s">
        <v>139</v>
      </c>
      <c r="E235" s="41"/>
      <c r="F235" s="249" t="s">
        <v>508</v>
      </c>
      <c r="G235" s="41"/>
      <c r="H235" s="41"/>
      <c r="I235" s="206"/>
      <c r="J235" s="41"/>
      <c r="K235" s="41"/>
      <c r="L235" s="42"/>
      <c r="M235" s="250"/>
      <c r="N235" s="251"/>
      <c r="O235" s="92"/>
      <c r="P235" s="92"/>
      <c r="Q235" s="92"/>
      <c r="R235" s="92"/>
      <c r="S235" s="92"/>
      <c r="T235" s="93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T235" s="16" t="s">
        <v>139</v>
      </c>
      <c r="AU235" s="16" t="s">
        <v>84</v>
      </c>
    </row>
    <row r="236" s="13" customFormat="1">
      <c r="A236" s="13"/>
      <c r="B236" s="262"/>
      <c r="C236" s="263"/>
      <c r="D236" s="248" t="s">
        <v>221</v>
      </c>
      <c r="E236" s="264" t="s">
        <v>1</v>
      </c>
      <c r="F236" s="265" t="s">
        <v>509</v>
      </c>
      <c r="G236" s="263"/>
      <c r="H236" s="266">
        <v>2.2999999999999998</v>
      </c>
      <c r="I236" s="267"/>
      <c r="J236" s="263"/>
      <c r="K236" s="263"/>
      <c r="L236" s="268"/>
      <c r="M236" s="269"/>
      <c r="N236" s="270"/>
      <c r="O236" s="270"/>
      <c r="P236" s="270"/>
      <c r="Q236" s="270"/>
      <c r="R236" s="270"/>
      <c r="S236" s="270"/>
      <c r="T236" s="271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72" t="s">
        <v>221</v>
      </c>
      <c r="AU236" s="272" t="s">
        <v>84</v>
      </c>
      <c r="AV236" s="13" t="s">
        <v>95</v>
      </c>
      <c r="AW236" s="13" t="s">
        <v>34</v>
      </c>
      <c r="AX236" s="13" t="s">
        <v>79</v>
      </c>
      <c r="AY236" s="272" t="s">
        <v>130</v>
      </c>
    </row>
    <row r="237" s="13" customFormat="1">
      <c r="A237" s="13"/>
      <c r="B237" s="262"/>
      <c r="C237" s="263"/>
      <c r="D237" s="248" t="s">
        <v>221</v>
      </c>
      <c r="E237" s="264" t="s">
        <v>1</v>
      </c>
      <c r="F237" s="265" t="s">
        <v>510</v>
      </c>
      <c r="G237" s="263"/>
      <c r="H237" s="266">
        <v>3</v>
      </c>
      <c r="I237" s="267"/>
      <c r="J237" s="263"/>
      <c r="K237" s="263"/>
      <c r="L237" s="268"/>
      <c r="M237" s="269"/>
      <c r="N237" s="270"/>
      <c r="O237" s="270"/>
      <c r="P237" s="270"/>
      <c r="Q237" s="270"/>
      <c r="R237" s="270"/>
      <c r="S237" s="270"/>
      <c r="T237" s="271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72" t="s">
        <v>221</v>
      </c>
      <c r="AU237" s="272" t="s">
        <v>84</v>
      </c>
      <c r="AV237" s="13" t="s">
        <v>95</v>
      </c>
      <c r="AW237" s="13" t="s">
        <v>34</v>
      </c>
      <c r="AX237" s="13" t="s">
        <v>79</v>
      </c>
      <c r="AY237" s="272" t="s">
        <v>130</v>
      </c>
    </row>
    <row r="238" s="13" customFormat="1">
      <c r="A238" s="13"/>
      <c r="B238" s="262"/>
      <c r="C238" s="263"/>
      <c r="D238" s="248" t="s">
        <v>221</v>
      </c>
      <c r="E238" s="264" t="s">
        <v>1</v>
      </c>
      <c r="F238" s="265" t="s">
        <v>511</v>
      </c>
      <c r="G238" s="263"/>
      <c r="H238" s="266">
        <v>3.1000000000000001</v>
      </c>
      <c r="I238" s="267"/>
      <c r="J238" s="263"/>
      <c r="K238" s="263"/>
      <c r="L238" s="268"/>
      <c r="M238" s="269"/>
      <c r="N238" s="270"/>
      <c r="O238" s="270"/>
      <c r="P238" s="270"/>
      <c r="Q238" s="270"/>
      <c r="R238" s="270"/>
      <c r="S238" s="270"/>
      <c r="T238" s="271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72" t="s">
        <v>221</v>
      </c>
      <c r="AU238" s="272" t="s">
        <v>84</v>
      </c>
      <c r="AV238" s="13" t="s">
        <v>95</v>
      </c>
      <c r="AW238" s="13" t="s">
        <v>34</v>
      </c>
      <c r="AX238" s="13" t="s">
        <v>79</v>
      </c>
      <c r="AY238" s="272" t="s">
        <v>130</v>
      </c>
    </row>
    <row r="239" s="13" customFormat="1">
      <c r="A239" s="13"/>
      <c r="B239" s="262"/>
      <c r="C239" s="263"/>
      <c r="D239" s="248" t="s">
        <v>221</v>
      </c>
      <c r="E239" s="264" t="s">
        <v>1</v>
      </c>
      <c r="F239" s="265" t="s">
        <v>512</v>
      </c>
      <c r="G239" s="263"/>
      <c r="H239" s="266">
        <v>2.2999999999999998</v>
      </c>
      <c r="I239" s="267"/>
      <c r="J239" s="263"/>
      <c r="K239" s="263"/>
      <c r="L239" s="268"/>
      <c r="M239" s="269"/>
      <c r="N239" s="270"/>
      <c r="O239" s="270"/>
      <c r="P239" s="270"/>
      <c r="Q239" s="270"/>
      <c r="R239" s="270"/>
      <c r="S239" s="270"/>
      <c r="T239" s="271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72" t="s">
        <v>221</v>
      </c>
      <c r="AU239" s="272" t="s">
        <v>84</v>
      </c>
      <c r="AV239" s="13" t="s">
        <v>95</v>
      </c>
      <c r="AW239" s="13" t="s">
        <v>34</v>
      </c>
      <c r="AX239" s="13" t="s">
        <v>79</v>
      </c>
      <c r="AY239" s="272" t="s">
        <v>130</v>
      </c>
    </row>
    <row r="240" s="13" customFormat="1">
      <c r="A240" s="13"/>
      <c r="B240" s="262"/>
      <c r="C240" s="263"/>
      <c r="D240" s="248" t="s">
        <v>221</v>
      </c>
      <c r="E240" s="264" t="s">
        <v>1</v>
      </c>
      <c r="F240" s="265" t="s">
        <v>513</v>
      </c>
      <c r="G240" s="263"/>
      <c r="H240" s="266">
        <v>4.4000000000000004</v>
      </c>
      <c r="I240" s="267"/>
      <c r="J240" s="263"/>
      <c r="K240" s="263"/>
      <c r="L240" s="268"/>
      <c r="M240" s="269"/>
      <c r="N240" s="270"/>
      <c r="O240" s="270"/>
      <c r="P240" s="270"/>
      <c r="Q240" s="270"/>
      <c r="R240" s="270"/>
      <c r="S240" s="270"/>
      <c r="T240" s="271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72" t="s">
        <v>221</v>
      </c>
      <c r="AU240" s="272" t="s">
        <v>84</v>
      </c>
      <c r="AV240" s="13" t="s">
        <v>95</v>
      </c>
      <c r="AW240" s="13" t="s">
        <v>34</v>
      </c>
      <c r="AX240" s="13" t="s">
        <v>79</v>
      </c>
      <c r="AY240" s="272" t="s">
        <v>130</v>
      </c>
    </row>
    <row r="241" s="13" customFormat="1">
      <c r="A241" s="13"/>
      <c r="B241" s="262"/>
      <c r="C241" s="263"/>
      <c r="D241" s="248" t="s">
        <v>221</v>
      </c>
      <c r="E241" s="264" t="s">
        <v>1</v>
      </c>
      <c r="F241" s="265" t="s">
        <v>514</v>
      </c>
      <c r="G241" s="263"/>
      <c r="H241" s="266">
        <v>4.2999999999999998</v>
      </c>
      <c r="I241" s="267"/>
      <c r="J241" s="263"/>
      <c r="K241" s="263"/>
      <c r="L241" s="268"/>
      <c r="M241" s="269"/>
      <c r="N241" s="270"/>
      <c r="O241" s="270"/>
      <c r="P241" s="270"/>
      <c r="Q241" s="270"/>
      <c r="R241" s="270"/>
      <c r="S241" s="270"/>
      <c r="T241" s="271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72" t="s">
        <v>221</v>
      </c>
      <c r="AU241" s="272" t="s">
        <v>84</v>
      </c>
      <c r="AV241" s="13" t="s">
        <v>95</v>
      </c>
      <c r="AW241" s="13" t="s">
        <v>34</v>
      </c>
      <c r="AX241" s="13" t="s">
        <v>79</v>
      </c>
      <c r="AY241" s="272" t="s">
        <v>130</v>
      </c>
    </row>
    <row r="242" s="14" customFormat="1">
      <c r="A242" s="14"/>
      <c r="B242" s="273"/>
      <c r="C242" s="274"/>
      <c r="D242" s="248" t="s">
        <v>221</v>
      </c>
      <c r="E242" s="275" t="s">
        <v>1</v>
      </c>
      <c r="F242" s="276" t="s">
        <v>223</v>
      </c>
      <c r="G242" s="274"/>
      <c r="H242" s="277">
        <v>19.399999999999999</v>
      </c>
      <c r="I242" s="278"/>
      <c r="J242" s="274"/>
      <c r="K242" s="274"/>
      <c r="L242" s="279"/>
      <c r="M242" s="284"/>
      <c r="N242" s="285"/>
      <c r="O242" s="285"/>
      <c r="P242" s="285"/>
      <c r="Q242" s="285"/>
      <c r="R242" s="285"/>
      <c r="S242" s="285"/>
      <c r="T242" s="286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83" t="s">
        <v>221</v>
      </c>
      <c r="AU242" s="283" t="s">
        <v>84</v>
      </c>
      <c r="AV242" s="14" t="s">
        <v>137</v>
      </c>
      <c r="AW242" s="14" t="s">
        <v>34</v>
      </c>
      <c r="AX242" s="14" t="s">
        <v>84</v>
      </c>
      <c r="AY242" s="283" t="s">
        <v>130</v>
      </c>
    </row>
    <row r="243" s="2" customFormat="1" ht="6.96" customHeight="1">
      <c r="A243" s="39"/>
      <c r="B243" s="67"/>
      <c r="C243" s="68"/>
      <c r="D243" s="68"/>
      <c r="E243" s="68"/>
      <c r="F243" s="68"/>
      <c r="G243" s="68"/>
      <c r="H243" s="68"/>
      <c r="I243" s="68"/>
      <c r="J243" s="68"/>
      <c r="K243" s="68"/>
      <c r="L243" s="42"/>
      <c r="M243" s="39"/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</row>
  </sheetData>
  <sheetProtection sheet="1" autoFilter="0" formatColumns="0" formatRows="0" objects="1" scenarios="1" spinCount="100000" saltValue="Gri3UddmHZRcBRHczEmsI0yrFZvOPtr3BO2a6fSqPmyKfgPdO4VGN+U9+FF1wjCVKhSioDtgIA66iQ43/3UMtg==" hashValue="gc3hdLboSDVqNFQbQzpHEPVwkKf9vwOP9HVpnBrUi0NDC2FC+RZCKbwe4NTFkuKoEKGTI8zOHMvlj8sLs1mC/w==" algorithmName="SHA-512" password="CC35"/>
  <autoFilter ref="C125:K242"/>
  <mergeCells count="11">
    <mergeCell ref="E7:H7"/>
    <mergeCell ref="E16:H16"/>
    <mergeCell ref="E25:H25"/>
    <mergeCell ref="E85:H85"/>
    <mergeCell ref="D102:F102"/>
    <mergeCell ref="D103:F103"/>
    <mergeCell ref="D104:F104"/>
    <mergeCell ref="D105:F105"/>
    <mergeCell ref="D106:F10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GABRYŠ, Bronislav (ELEKTROLINE)</dc:creator>
  <cp:lastModifiedBy>GABRYŠ, Bronislav (ELEKTROLINE)</cp:lastModifiedBy>
  <dcterms:created xsi:type="dcterms:W3CDTF">2026-03-31T12:04:49Z</dcterms:created>
  <dcterms:modified xsi:type="dcterms:W3CDTF">2026-03-31T12:04:52Z</dcterms:modified>
</cp:coreProperties>
</file>